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5"/>
  </bookViews>
  <sheets>
    <sheet name="komentář" sheetId="1" r:id="rId1"/>
    <sheet name="rozbory" sheetId="2" r:id="rId2"/>
    <sheet name="rekapi.výdaje" sheetId="3" r:id="rId3"/>
    <sheet name="rozbor výdajů položky" sheetId="4" r:id="rId4"/>
    <sheet name="rozbor výdajů dle OdPa" sheetId="5" r:id="rId5"/>
    <sheet name="fondy města" sheetId="6" r:id="rId6"/>
    <sheet name="Rozdělení zůstatku" sheetId="7" r:id="rId7"/>
    <sheet name="rozvaha město" sheetId="8" state="hidden" r:id="rId8"/>
    <sheet name="úvěry a půjčky" sheetId="9" r:id="rId9"/>
    <sheet name="fin.vypořádání" sheetId="10" r:id="rId10"/>
    <sheet name="rozvaha" sheetId="11" r:id="rId11"/>
    <sheet name="investiční výdaje" sheetId="12" r:id="rId12"/>
    <sheet name="přijaté dotace" sheetId="13" r:id="rId13"/>
    <sheet name="poskytnuté příspěvky 1" sheetId="14" r:id="rId14"/>
    <sheet name="poskytnuté příspěvky" sheetId="15" r:id="rId15"/>
    <sheet name="pohledávky" sheetId="16" r:id="rId16"/>
    <sheet name="pohledávky rozpis" sheetId="17" r:id="rId17"/>
    <sheet name="dluhová služba" sheetId="18" r:id="rId18"/>
    <sheet name="rozpis" sheetId="19" r:id="rId19"/>
    <sheet name="plán HČ" sheetId="20" r:id="rId20"/>
    <sheet name="Hosp. PO,SRO" sheetId="21" r:id="rId21"/>
    <sheet name="s.r.o." sheetId="22" r:id="rId22"/>
    <sheet name="rozvahy PO" sheetId="23" r:id="rId23"/>
    <sheet name="výkaz zisku" sheetId="24" r:id="rId24"/>
    <sheet name="HV PO" sheetId="25" r:id="rId25"/>
    <sheet name="občané" sheetId="26" r:id="rId26"/>
  </sheets>
  <definedNames>
    <definedName name="_xlnm.Print_Area" localSheetId="1">'rozbory'!$A$1:$BA$1161</definedName>
  </definedNames>
  <calcPr fullCalcOnLoad="1"/>
</workbook>
</file>

<file path=xl/sharedStrings.xml><?xml version="1.0" encoding="utf-8"?>
<sst xmlns="http://schemas.openxmlformats.org/spreadsheetml/2006/main" count="2607" uniqueCount="1731">
  <si>
    <t>Závěrečný účet města Město Albrechtice za rok 2010</t>
  </si>
  <si>
    <t>předložen ke schválení na ZM dne 22.6.2011</t>
  </si>
  <si>
    <t>Rozbory hospodaření města Město Albrechtice</t>
  </si>
  <si>
    <t>peněžní fondy, finanční vypořádání, úvěry a půjčky, rozvaha</t>
  </si>
  <si>
    <t>Soupis pohledávek</t>
  </si>
  <si>
    <t xml:space="preserve">Informace o hospodářské činnosti města </t>
  </si>
  <si>
    <t xml:space="preserve">Hospodaření příspěvkových organizací založených městem </t>
  </si>
  <si>
    <t>a obchodních společností se 100% účastí města</t>
  </si>
  <si>
    <t>Zpráva o výsledku přezkoumání hospodaření obce Město Albrechtice</t>
  </si>
  <si>
    <t>za rok 2010</t>
  </si>
  <si>
    <t>Rozbor hospodaření města Město Albrechtice za rok 2010</t>
  </si>
  <si>
    <t>rozpočet v tis. Kč</t>
  </si>
  <si>
    <t>v Kč</t>
  </si>
  <si>
    <t>Běžné příjmy</t>
  </si>
  <si>
    <t>schvál.</t>
  </si>
  <si>
    <t>úprava č.1</t>
  </si>
  <si>
    <t>úprava č.2</t>
  </si>
  <si>
    <t>úprava č.3</t>
  </si>
  <si>
    <t>úprava č.4</t>
  </si>
  <si>
    <t>úprava č.5</t>
  </si>
  <si>
    <t>úprava č.6</t>
  </si>
  <si>
    <t>úprava č.7</t>
  </si>
  <si>
    <t>rozpočet</t>
  </si>
  <si>
    <t>plnění</t>
  </si>
  <si>
    <t>ZM 15.12.09</t>
  </si>
  <si>
    <t>ZM 4.3.</t>
  </si>
  <si>
    <t>ZM 29.4.</t>
  </si>
  <si>
    <t>ZM 17.6.</t>
  </si>
  <si>
    <t>ZM 29.7.</t>
  </si>
  <si>
    <t>ZM 30.9.</t>
  </si>
  <si>
    <t>ZM 25.11.</t>
  </si>
  <si>
    <t>RM 30.12.</t>
  </si>
  <si>
    <t>celkem</t>
  </si>
  <si>
    <t>k 31.12.</t>
  </si>
  <si>
    <t>plnění %</t>
  </si>
  <si>
    <t>Daňové příjmy  a kapitál.výnosy</t>
  </si>
  <si>
    <t>daň z příjmu FO  ze záv. činnosti</t>
  </si>
  <si>
    <t>daň z příjmu FO podnikající</t>
  </si>
  <si>
    <t>daň z příjmu FO srážková sazba</t>
  </si>
  <si>
    <t>daň z příjmu PO</t>
  </si>
  <si>
    <t>,</t>
  </si>
  <si>
    <t>daň z přidané hodnoty</t>
  </si>
  <si>
    <t>daň z nemovitosti</t>
  </si>
  <si>
    <t>daň z příjmů obce</t>
  </si>
  <si>
    <t>komentář</t>
  </si>
  <si>
    <t>Daňové příjmy byly plněny o 2 576 214,-Kč  oproti schválenému rozpočtu  méně, což je   8,28 % .</t>
  </si>
  <si>
    <t>Poplatky a daně</t>
  </si>
  <si>
    <t>správní poplatky</t>
  </si>
  <si>
    <t>poplatek ze psů</t>
  </si>
  <si>
    <t>poplatek z veřejného prostranství</t>
  </si>
  <si>
    <t>poplatek z ubytovací kapacity</t>
  </si>
  <si>
    <t>poplatek za provozovaný VHP</t>
  </si>
  <si>
    <t>poplatek ze vstupného</t>
  </si>
  <si>
    <t>poplatek za lázeňský pobyt</t>
  </si>
  <si>
    <t>výtěžek z provozovaných VHP</t>
  </si>
  <si>
    <t>odvody za odnětí půdy</t>
  </si>
  <si>
    <t>komunální odpad</t>
  </si>
  <si>
    <t>Daňové příjmy - úhrnem</t>
  </si>
  <si>
    <t>stavební odbor</t>
  </si>
  <si>
    <t xml:space="preserve">stavební povolení, územní rozhodnutí </t>
  </si>
  <si>
    <t>matrika</t>
  </si>
  <si>
    <t>výkon matriční agendy, ověřování listin a podpisů, evid. obyvatel</t>
  </si>
  <si>
    <t>výpisy z KN</t>
  </si>
  <si>
    <t>výpisy z RT</t>
  </si>
  <si>
    <t>výpisy z OR</t>
  </si>
  <si>
    <t>výpisy z ŽR</t>
  </si>
  <si>
    <t>bodové hodnocení řidičů</t>
  </si>
  <si>
    <t>konverze datových schr.</t>
  </si>
  <si>
    <t>výherní přístroje</t>
  </si>
  <si>
    <t xml:space="preserve">za VHP </t>
  </si>
  <si>
    <t>Nedaňové příjmy -příjmy z vlastní činnosti</t>
  </si>
  <si>
    <t>psí útulek</t>
  </si>
  <si>
    <t>poplatky za umístění</t>
  </si>
  <si>
    <t>ostatní správa v průmyslu</t>
  </si>
  <si>
    <t>silnice, chodníky</t>
  </si>
  <si>
    <t>vodní hospodářství</t>
  </si>
  <si>
    <t>ostatní příjmy kanalizace</t>
  </si>
  <si>
    <t>přijaté sankční platby</t>
  </si>
  <si>
    <t>vzdělávání</t>
  </si>
  <si>
    <t>přijaté pojistné náhrady</t>
  </si>
  <si>
    <t>odvody příspěvkových orga. ZŠ</t>
  </si>
  <si>
    <t>kultura, sdělovací prostředky</t>
  </si>
  <si>
    <t>knihovna poplatky za půjčování</t>
  </si>
  <si>
    <t>příjmy ze vstupného - zámek kultura</t>
  </si>
  <si>
    <t>dary na dětský den</t>
  </si>
  <si>
    <t>kabelová televize - pojistné náhrady</t>
  </si>
  <si>
    <t>ostatní zájmová činnost</t>
  </si>
  <si>
    <t>vratka grantu kyn.,sport., ost.</t>
  </si>
  <si>
    <t>příjmy z víceúčelového hřiště</t>
  </si>
  <si>
    <t>koupaliště - přijatá pojistná náhrada</t>
  </si>
  <si>
    <t>bydlení a komunál.sl.</t>
  </si>
  <si>
    <t>pronájem byty</t>
  </si>
  <si>
    <t>příjmy na služby v bytech</t>
  </si>
  <si>
    <t>přijaté nekapit.příspěvky ( náhrada soudních výloh)</t>
  </si>
  <si>
    <t>pohřebnictví náhrada vynal.nákladů</t>
  </si>
  <si>
    <t>poplatek za věcné břemeno</t>
  </si>
  <si>
    <t>prodej neinvestičního majetku</t>
  </si>
  <si>
    <t>veřejné osvětlení - přefakturace oprav</t>
  </si>
  <si>
    <t>veřejné osvětlení - přefakturace el.energie</t>
  </si>
  <si>
    <t>ochrana životního prostředí</t>
  </si>
  <si>
    <t>příjmy za třídění odpadu Ekokom</t>
  </si>
  <si>
    <t>za vývoz papíru do sběrny</t>
  </si>
  <si>
    <t>sociální péče a pomoc</t>
  </si>
  <si>
    <t>bezpečnost a veřejný pořádek</t>
  </si>
  <si>
    <t>přijaté sankční platky ( KPP)</t>
  </si>
  <si>
    <t>exekuční náklady při vymáhání pokut</t>
  </si>
  <si>
    <t>dobrovolní hasiči</t>
  </si>
  <si>
    <t>příjmy z vlastní činnosti</t>
  </si>
  <si>
    <t>přijaté neinvestiční dary</t>
  </si>
  <si>
    <t>vratka transferu - grantu</t>
  </si>
  <si>
    <t>st.správa,územní samospr.</t>
  </si>
  <si>
    <t>ostatní příjem</t>
  </si>
  <si>
    <t>pronájem majetku</t>
  </si>
  <si>
    <t>prodej neivestičního majetku</t>
  </si>
  <si>
    <t>příjmy za upomínky</t>
  </si>
  <si>
    <t>ostatní nedaňové příjmy</t>
  </si>
  <si>
    <t>ostatní neurčené příjmy</t>
  </si>
  <si>
    <t>finanční operace</t>
  </si>
  <si>
    <t>příjmy z úroků</t>
  </si>
  <si>
    <t>příjmy z úroků sociální fond</t>
  </si>
  <si>
    <t>úroky z poskytných půjček FBV</t>
  </si>
  <si>
    <t>ostatní činnosti</t>
  </si>
  <si>
    <t>příjmy z finančního vypořádání</t>
  </si>
  <si>
    <t>vrácená DPH za minulá období</t>
  </si>
  <si>
    <t>Přijaté  splátky půjček</t>
  </si>
  <si>
    <t>splátky půjček od obyvatelů</t>
  </si>
  <si>
    <t>Přijaté dotace</t>
  </si>
  <si>
    <t xml:space="preserve">neinvestiční dotace ze všeob. pokladní správy </t>
  </si>
  <si>
    <t>dotace na volby do Parlamentu</t>
  </si>
  <si>
    <t xml:space="preserve">UZ 98071 </t>
  </si>
  <si>
    <t>dotace na volby komunální</t>
  </si>
  <si>
    <t>UZ 98187</t>
  </si>
  <si>
    <t>dotace  na sčítání lidu,domu</t>
  </si>
  <si>
    <t>UZ98005</t>
  </si>
  <si>
    <t>neinvestiční dotace z SR</t>
  </si>
  <si>
    <t>výkon státní správy</t>
  </si>
  <si>
    <t>školství</t>
  </si>
  <si>
    <t>nenvestiční přijaté dotace ze státních fondů</t>
  </si>
  <si>
    <t>dotace na lesy ze SZIF</t>
  </si>
  <si>
    <t>UZ 89447</t>
  </si>
  <si>
    <t>UZ 89021</t>
  </si>
  <si>
    <t>neinvestiční přijaté dotace ze státního rozpočtu</t>
  </si>
  <si>
    <t>dotace na komunitní plánování</t>
  </si>
  <si>
    <t>UZ 13233</t>
  </si>
  <si>
    <t>dotace na hasičské auto</t>
  </si>
  <si>
    <t>UZ 17007</t>
  </si>
  <si>
    <t>dotace z UP na VPP</t>
  </si>
  <si>
    <t>UZ 13101</t>
  </si>
  <si>
    <t>dotace na sociální dávky</t>
  </si>
  <si>
    <t>UZ 13306</t>
  </si>
  <si>
    <t>dotace pro ZŠ z OP vzdělávání</t>
  </si>
  <si>
    <t>UZ33123</t>
  </si>
  <si>
    <t>dotace na opravu střechy nám. ČSA</t>
  </si>
  <si>
    <t>UZ34055</t>
  </si>
  <si>
    <t>neinvestiční dotace od obcí</t>
  </si>
  <si>
    <t xml:space="preserve">příjmy ze školného </t>
  </si>
  <si>
    <t>příjmy za přestupkovou komisi</t>
  </si>
  <si>
    <t>neinvestiční přijaté dotace od krajů</t>
  </si>
  <si>
    <t>dotace na den sociálních služeb</t>
  </si>
  <si>
    <t>UZ 00358</t>
  </si>
  <si>
    <t>na výdaje pro jednotky JSDHO</t>
  </si>
  <si>
    <t>UZ 14004</t>
  </si>
  <si>
    <t>dotace pro MŠ M.Al-ce</t>
  </si>
  <si>
    <t>UZ 00334</t>
  </si>
  <si>
    <t>dotace na lesy</t>
  </si>
  <si>
    <t>UZ00327</t>
  </si>
  <si>
    <t>neinvestiční přijaté transfery od regionálních rad</t>
  </si>
  <si>
    <t>na modernizaci vzdělávacích aktivit</t>
  </si>
  <si>
    <t>UZ88001</t>
  </si>
  <si>
    <t>UZ88005</t>
  </si>
  <si>
    <t>transfery od DSO</t>
  </si>
  <si>
    <t>přijaté transfery od DSO</t>
  </si>
  <si>
    <t>Převody z vlastních fondů hospodářské činnosti</t>
  </si>
  <si>
    <t>Převod z hospodářské činnosti</t>
  </si>
  <si>
    <t>Převody z rozpočtových účtů</t>
  </si>
  <si>
    <t>neinvestiční přijaté transfery od cizích států</t>
  </si>
  <si>
    <t>investiční přijaté tranfery z VPS státního rozpočtu</t>
  </si>
  <si>
    <t>investiční přijaté transfery ze státních fondů</t>
  </si>
  <si>
    <t>dotace na kanalizaci</t>
  </si>
  <si>
    <t>UZ 90877</t>
  </si>
  <si>
    <t>dotace na sběrný dvůr</t>
  </si>
  <si>
    <t>ostatní investiční transfery ze státního rozpočtu</t>
  </si>
  <si>
    <t>UZ 15839</t>
  </si>
  <si>
    <t>UZ 15825</t>
  </si>
  <si>
    <t>UZ 17883</t>
  </si>
  <si>
    <t>investiční přijaté dotace z krajů</t>
  </si>
  <si>
    <t>dotace na realizaci úspor v ZŠ</t>
  </si>
  <si>
    <t>UZ00309</t>
  </si>
  <si>
    <t>dostavba kanalizace</t>
  </si>
  <si>
    <t>dotace na informační systém města</t>
  </si>
  <si>
    <t>UZ00318</t>
  </si>
  <si>
    <t>dotace na PD Linhartovský park</t>
  </si>
  <si>
    <t>UZ00370</t>
  </si>
  <si>
    <t>investiční dotace od Regionální rady</t>
  </si>
  <si>
    <t>investiční dotace na Základní školu</t>
  </si>
  <si>
    <t>investiční přijaté transfery od DSO</t>
  </si>
  <si>
    <t>investiční přijaté transfery od cizích států</t>
  </si>
  <si>
    <t>Neinvest. dotace ze SR - závazný finanční vztah - z těchto dotací podléhájí finančnímu vypořádání  dotace na sociální dávky.</t>
  </si>
  <si>
    <t xml:space="preserve">Vratky nevyčerpaných dotací při finančním vypořádání: </t>
  </si>
  <si>
    <t>sociální dávky</t>
  </si>
  <si>
    <t>sčítání lidu, domů</t>
  </si>
  <si>
    <t>volby do zastupitelstev</t>
  </si>
  <si>
    <t xml:space="preserve">Celkem běžné příjmy </t>
  </si>
  <si>
    <t>Kapitálové příjmy</t>
  </si>
  <si>
    <t>schvál.roz.</t>
  </si>
  <si>
    <t xml:space="preserve"> rozpočet  </t>
  </si>
  <si>
    <t>ZM 15.12.08</t>
  </si>
  <si>
    <t xml:space="preserve">ZM 17.6.  </t>
  </si>
  <si>
    <t>prodej pozemků</t>
  </si>
  <si>
    <t>prodej nebytových prostor</t>
  </si>
  <si>
    <t>Celkem kapitálové příjmy</t>
  </si>
  <si>
    <t>Příjmy úhrnem</t>
  </si>
  <si>
    <t>Financování</t>
  </si>
  <si>
    <t>převod zůstatku ze  roku 2009</t>
  </si>
  <si>
    <t>splátky úvěru ČMHB - byty pro důchodce</t>
  </si>
  <si>
    <t>splátka půjčky SFŽP na kanalizaci ul. Karla Čapka</t>
  </si>
  <si>
    <t xml:space="preserve">splátka půjčky na kanalizaci </t>
  </si>
  <si>
    <t>přijetí dlouhodobého úvěru na kanalizaci</t>
  </si>
  <si>
    <t>přijetí kontokorentního úvěru</t>
  </si>
  <si>
    <t>splátky kontokorentního úvěru</t>
  </si>
  <si>
    <t>Celkem financování</t>
  </si>
  <si>
    <t>Celkem příjmy + financování</t>
  </si>
  <si>
    <t xml:space="preserve">Běžné výdaje </t>
  </si>
  <si>
    <t>Funkční členění</t>
  </si>
  <si>
    <t>shvál.</t>
  </si>
  <si>
    <t>zeměd. a lesní hosp.</t>
  </si>
  <si>
    <t>spotřeba materiálu</t>
  </si>
  <si>
    <t>elektrická energie</t>
  </si>
  <si>
    <t>nákup služeb</t>
  </si>
  <si>
    <t>opravy a údržování</t>
  </si>
  <si>
    <t>věcné dary</t>
  </si>
  <si>
    <t>lesnictví</t>
  </si>
  <si>
    <t>převod dotace do hosp.činnosti</t>
  </si>
  <si>
    <t>průmysl,obch.,služby</t>
  </si>
  <si>
    <t>hraniční přechod</t>
  </si>
  <si>
    <t>nákup ostatních služeb</t>
  </si>
  <si>
    <t>ostatní</t>
  </si>
  <si>
    <t>zhotovení propagačního materiálu</t>
  </si>
  <si>
    <t>doprava</t>
  </si>
  <si>
    <t>komunikace</t>
  </si>
  <si>
    <t>zimní údržba - nákup materiál</t>
  </si>
  <si>
    <t>zimní údržba -   služby</t>
  </si>
  <si>
    <t>nákup materiálu</t>
  </si>
  <si>
    <t>neinvestiční příspěvky  I/57</t>
  </si>
  <si>
    <t>nákup služeb - čištění ulic</t>
  </si>
  <si>
    <t>mzdové výdaje zimní údržba</t>
  </si>
  <si>
    <t>nákup materiálu - semafor</t>
  </si>
  <si>
    <t>autobusové zastávky, chodníky</t>
  </si>
  <si>
    <t>nákup DDHM koše</t>
  </si>
  <si>
    <t>nákup služeb aut.zastávky</t>
  </si>
  <si>
    <t>chodníky - posyp - sůl</t>
  </si>
  <si>
    <t>poštovné chodníky</t>
  </si>
  <si>
    <t>opravy a udržování - chodníky</t>
  </si>
  <si>
    <t>nákup služeb - chodníky</t>
  </si>
  <si>
    <t>ostatní náhrady</t>
  </si>
  <si>
    <t>dopravní obslužnost</t>
  </si>
  <si>
    <t>pojištění autobus.zastávek</t>
  </si>
  <si>
    <t>vodní hosp.</t>
  </si>
  <si>
    <t>vodárna</t>
  </si>
  <si>
    <t>elektrická energie -vrty po povodni</t>
  </si>
  <si>
    <t>rezerva na opravy</t>
  </si>
  <si>
    <t>příspěvky občanům na vrty na vodu</t>
  </si>
  <si>
    <t>vrácená DPH</t>
  </si>
  <si>
    <t>kanalizace a ČOV</t>
  </si>
  <si>
    <t>úroky z úvěru na kanalizaci</t>
  </si>
  <si>
    <t>nákup kolků</t>
  </si>
  <si>
    <t>platby daní a poplatků</t>
  </si>
  <si>
    <t>poskytnuté náhrady a příspěvky</t>
  </si>
  <si>
    <t>vodní toky</t>
  </si>
  <si>
    <t>nájemné</t>
  </si>
  <si>
    <t>Předškolní zařízení</t>
  </si>
  <si>
    <t>pojištění budovy</t>
  </si>
  <si>
    <t>pohoštění, občerstvení</t>
  </si>
  <si>
    <t>příspěvek na provoz</t>
  </si>
  <si>
    <t>příspěve - dotace z MSK</t>
  </si>
  <si>
    <t>nákup DDHM</t>
  </si>
  <si>
    <t>Základní škola</t>
  </si>
  <si>
    <t>pojištění</t>
  </si>
  <si>
    <t>neinvestiční příspěvek zřízeným PO</t>
  </si>
  <si>
    <t>příspěvek - dotace na vzdělávání</t>
  </si>
  <si>
    <t>poštovné</t>
  </si>
  <si>
    <t>Základní umělecké školy</t>
  </si>
  <si>
    <t>příspěvek- Grant</t>
  </si>
  <si>
    <t>Střední školy</t>
  </si>
  <si>
    <t>kultura, knihovna, kabel.televize</t>
  </si>
  <si>
    <t>Knihovna</t>
  </si>
  <si>
    <t>mzdové náklady</t>
  </si>
  <si>
    <t>ostatní osobní mzdové náklady</t>
  </si>
  <si>
    <t>sociální pojištění</t>
  </si>
  <si>
    <t>zdravotní pojištění</t>
  </si>
  <si>
    <t>časopisy,knihy</t>
  </si>
  <si>
    <t xml:space="preserve">nákup DDHM </t>
  </si>
  <si>
    <t>materiál</t>
  </si>
  <si>
    <t>spotřeba vody</t>
  </si>
  <si>
    <t>teplá voda</t>
  </si>
  <si>
    <t>nákup tepla</t>
  </si>
  <si>
    <t>spotřeba el. energie</t>
  </si>
  <si>
    <t>služby pošt</t>
  </si>
  <si>
    <t>služby telekomunikací</t>
  </si>
  <si>
    <t>cestovné</t>
  </si>
  <si>
    <t>příspěvky z fondu  stravování a ostatní</t>
  </si>
  <si>
    <t>neinvestiční příspěvek Okresní knihovna</t>
  </si>
  <si>
    <t>Ostatní kultura, videoklub</t>
  </si>
  <si>
    <t>koncerty - nákup služeb</t>
  </si>
  <si>
    <t>koncerty- mzdové výdaje</t>
  </si>
  <si>
    <t>kronika - mzda, materiál.školení</t>
  </si>
  <si>
    <t xml:space="preserve">kladení věnců, </t>
  </si>
  <si>
    <t>kulturní činnosti -věcné dary (plesy )</t>
  </si>
  <si>
    <t>příspěvek na koncerty z VHP</t>
  </si>
  <si>
    <t>Dětský den</t>
  </si>
  <si>
    <t xml:space="preserve">věcné dary </t>
  </si>
  <si>
    <t>občerstvení</t>
  </si>
  <si>
    <t>Vánoční jarmark</t>
  </si>
  <si>
    <t xml:space="preserve">nákup materiálu </t>
  </si>
  <si>
    <t>pohoštění</t>
  </si>
  <si>
    <t>Zámek Linhartovy</t>
  </si>
  <si>
    <t>nákup vody</t>
  </si>
  <si>
    <t xml:space="preserve">opravy a údržování </t>
  </si>
  <si>
    <t>Linhartovské kulturní léto</t>
  </si>
  <si>
    <t>nákup služeb smlouva o zajiš.kult.služeb</t>
  </si>
  <si>
    <t>poplatky OSA</t>
  </si>
  <si>
    <t>ostatní mzdové výdaje</t>
  </si>
  <si>
    <t>nákup drobného dlouhodobého majetku</t>
  </si>
  <si>
    <t>Park u zámku</t>
  </si>
  <si>
    <t>nákup služeb  - park sekání</t>
  </si>
  <si>
    <t>Ostatní památky, církev</t>
  </si>
  <si>
    <t>neinvestiční dotace církvím /GRANT/</t>
  </si>
  <si>
    <t>pojištění sloupu na náměstí</t>
  </si>
  <si>
    <t>Kabelová televize</t>
  </si>
  <si>
    <t>příspěvky z fondu - stravování a ostatní</t>
  </si>
  <si>
    <t>Zpravodaj města</t>
  </si>
  <si>
    <t>tisk zpravodaje</t>
  </si>
  <si>
    <t>poplatky</t>
  </si>
  <si>
    <t>SPOZ</t>
  </si>
  <si>
    <t>ošatné</t>
  </si>
  <si>
    <t>finanční dary - vítání občánků</t>
  </si>
  <si>
    <t xml:space="preserve">Dechový soubor </t>
  </si>
  <si>
    <t>příspěvek</t>
  </si>
  <si>
    <t>tělovýchova a zajm.čin.</t>
  </si>
  <si>
    <t>Tělovýchova</t>
  </si>
  <si>
    <t xml:space="preserve">víceúčelové hřiště mzdové výdaje </t>
  </si>
  <si>
    <t>víceúčelové hřiště mzdové výdaje (dotace UP)</t>
  </si>
  <si>
    <t>víceúčelové hřiště sociální pojištění (dotace UP)</t>
  </si>
  <si>
    <t>víceúčelové hřiště zdravotní pojištění (dotace UP)</t>
  </si>
  <si>
    <t>víceúčelové hřiště elektr.energie</t>
  </si>
  <si>
    <t>víceúčelové hřiště nákup materiálu</t>
  </si>
  <si>
    <t>víceúčelové hřiště telefonní poplatky</t>
  </si>
  <si>
    <t>víceúčelové hřiště nákup služeb</t>
  </si>
  <si>
    <t>víceúčelové hřiště nákup PHM</t>
  </si>
  <si>
    <t>víceúčelové hřiště spotřeba vody</t>
  </si>
  <si>
    <t>příspěvky z fondu -  stravování, ostatní</t>
  </si>
  <si>
    <t>GRANTY</t>
  </si>
  <si>
    <t xml:space="preserve">z toho: FK AVIZO M.Al-ce      </t>
  </si>
  <si>
    <t xml:space="preserve"> </t>
  </si>
  <si>
    <t xml:space="preserve">           Tatran Hynčice</t>
  </si>
  <si>
    <t xml:space="preserve">           TJ Město Albrechtice</t>
  </si>
  <si>
    <t xml:space="preserve">           Štít Albrechtic</t>
  </si>
  <si>
    <t xml:space="preserve">           ostatní příspěvky sportovní</t>
  </si>
  <si>
    <t xml:space="preserve">           příspěvek sportovec roku</t>
  </si>
  <si>
    <t>věcné dary z výtěžku na sportovní činnost</t>
  </si>
  <si>
    <t>Využití volného času dětí a mládeže</t>
  </si>
  <si>
    <t>GRANT- SRPŠ</t>
  </si>
  <si>
    <t>GRANT - Občanské sdružení základní škola</t>
  </si>
  <si>
    <t>GRANT - Myslivecké sdružení</t>
  </si>
  <si>
    <t>drobný dlouhodobý majetek z VHP</t>
  </si>
  <si>
    <t>ostatní příspěvky - Ranč Solný potok</t>
  </si>
  <si>
    <t>Koupaliště</t>
  </si>
  <si>
    <t>oprava oplocení</t>
  </si>
  <si>
    <t>Nemocnice Krnov ( par. 3522)</t>
  </si>
  <si>
    <t>neinvestiční příspěvek</t>
  </si>
  <si>
    <t>Bytové hospodářství</t>
  </si>
  <si>
    <t>poskytnuté neinvestiční příspěvky</t>
  </si>
  <si>
    <t>Nebytové prostory</t>
  </si>
  <si>
    <t>plyn Hynčice 27</t>
  </si>
  <si>
    <t>Dům s byty pro důchodce</t>
  </si>
  <si>
    <t>telefonní poplatky</t>
  </si>
  <si>
    <t>Společný fond Lázeňská 2</t>
  </si>
  <si>
    <t>doplnění do společného fondu - dle vyúčt.</t>
  </si>
  <si>
    <t>Pohřebnictví</t>
  </si>
  <si>
    <t>neinvestiční příspěvky - pohřby</t>
  </si>
  <si>
    <t>Veřejné osvětlení</t>
  </si>
  <si>
    <t>ost.neinvestiční výdaje</t>
  </si>
  <si>
    <t>Vánoční výzdoba</t>
  </si>
  <si>
    <t xml:space="preserve">Mezinárodní spolupráce </t>
  </si>
  <si>
    <t>mzdové výdaje</t>
  </si>
  <si>
    <t xml:space="preserve">pohoštění </t>
  </si>
  <si>
    <t>Hodiny na kostele</t>
  </si>
  <si>
    <t>spotřeba el.energie</t>
  </si>
  <si>
    <t>Správa majetku</t>
  </si>
  <si>
    <t>opravy a údržování z dotace</t>
  </si>
  <si>
    <t>nákup kolků věcná břemena</t>
  </si>
  <si>
    <t>Pozemky</t>
  </si>
  <si>
    <t xml:space="preserve">nájemné </t>
  </si>
  <si>
    <t>revize, studie, posudky,</t>
  </si>
  <si>
    <t>životní prostředí</t>
  </si>
  <si>
    <t>Vývoz komunálního odpadu</t>
  </si>
  <si>
    <t>vývoz TKO z popelnic</t>
  </si>
  <si>
    <t>likvidace černých skládek</t>
  </si>
  <si>
    <t>nákup materiálu - pytle na plasty</t>
  </si>
  <si>
    <t>nákup kontejnerů na plasty</t>
  </si>
  <si>
    <t>vývoz plastů ze zvonů a od občanů</t>
  </si>
  <si>
    <t>provoz sběrného dvoru</t>
  </si>
  <si>
    <t>nákup kontejneru na sklo</t>
  </si>
  <si>
    <t>vývoz skla ze zvonů</t>
  </si>
  <si>
    <t>vývoz papíru z kontejneru</t>
  </si>
  <si>
    <t>nákup kontejneru na papír</t>
  </si>
  <si>
    <t>Skládka inertního odpadu</t>
  </si>
  <si>
    <t>Veřejná zeleň, prostranství</t>
  </si>
  <si>
    <t>mzdové náklady OON</t>
  </si>
  <si>
    <t>ochranné prostředky</t>
  </si>
  <si>
    <t>spotřeba PHM</t>
  </si>
  <si>
    <t xml:space="preserve">posudky </t>
  </si>
  <si>
    <t>opravy a udržování</t>
  </si>
  <si>
    <t>vývoz košů a uklid zastávek</t>
  </si>
  <si>
    <t>úklid města - nákup služeb</t>
  </si>
  <si>
    <t>nákup služeb ořez stromů</t>
  </si>
  <si>
    <t>výsadba keřů a stromů Nádražní ulice</t>
  </si>
  <si>
    <t>transfer na veřejné prostranství</t>
  </si>
  <si>
    <t>ochranné prostředky veřejná služba</t>
  </si>
  <si>
    <t>veřejná služba nákup materiálu</t>
  </si>
  <si>
    <t>veřejná služba pojištění</t>
  </si>
  <si>
    <t>veřejná služba nákup služeb</t>
  </si>
  <si>
    <t>Veřejná zeleň - park B.Smetany</t>
  </si>
  <si>
    <t>nákup služeb/sekání, vývoz kontejneru,ořez stromů/</t>
  </si>
  <si>
    <t>Ostatní činnosti k ochraně přírody - povodeň</t>
  </si>
  <si>
    <t>dávky sociální péče- příspěvek na živobytí</t>
  </si>
  <si>
    <t>dávky sociální péče - doplatek na bydlení</t>
  </si>
  <si>
    <t>dávky sociálné - minořádná okamžitá pomoc</t>
  </si>
  <si>
    <t>dávky sociálné péče příspěvek na zvláštní pomůcky</t>
  </si>
  <si>
    <t>ostatní dávky sociální pomoci</t>
  </si>
  <si>
    <t xml:space="preserve">Dávky sociální péče jsou hrazeny z dotace státního rozpočtu. Přidělená dotace ve výši 7 500 000,-  Kč nebyla dočerpána a zůstatek ve výši 329 837,-  Kč </t>
  </si>
  <si>
    <t xml:space="preserve">byl vrácen do státního rozpočtu při finančním vypořádání. </t>
  </si>
  <si>
    <t>sociální věci</t>
  </si>
  <si>
    <t>Pečovatelská služba starým občanům</t>
  </si>
  <si>
    <t>neinvestiční dotace Help-in</t>
  </si>
  <si>
    <t>neinvestiční dotace Charita</t>
  </si>
  <si>
    <t xml:space="preserve">Péče o důchodce </t>
  </si>
  <si>
    <t>grant Klub důchodců</t>
  </si>
  <si>
    <t>Komunitní plánování</t>
  </si>
  <si>
    <t>školení, vzdělávání</t>
  </si>
  <si>
    <t>mzdové výdaje OON</t>
  </si>
  <si>
    <t>příspěvky ze sociálního fondu</t>
  </si>
  <si>
    <t xml:space="preserve"> Dotace na komunitní plánování</t>
  </si>
  <si>
    <t xml:space="preserve">sociální pojištění </t>
  </si>
  <si>
    <t xml:space="preserve">zdravotní pojištění </t>
  </si>
  <si>
    <t xml:space="preserve">ost.mzdové výdaje </t>
  </si>
  <si>
    <t xml:space="preserve">telefonní poplatky </t>
  </si>
  <si>
    <t xml:space="preserve">školení,vzdělávání </t>
  </si>
  <si>
    <t xml:space="preserve">prog.vybavení </t>
  </si>
  <si>
    <t xml:space="preserve">cestovné </t>
  </si>
  <si>
    <t>"Den sociálních služeb z dotace"</t>
  </si>
  <si>
    <t>ostatní osobní výdaje</t>
  </si>
  <si>
    <t>civilní ochrana</t>
  </si>
  <si>
    <t>ostatní správa v oblasti pro krizové stavy</t>
  </si>
  <si>
    <t>nákup služeb ( povodeň)</t>
  </si>
  <si>
    <t>občerstvení, pohoštění</t>
  </si>
  <si>
    <t>bezpečnost a pořádek</t>
  </si>
  <si>
    <t>GRANT - IPA Město Albrechtice</t>
  </si>
  <si>
    <t>požární ochrana</t>
  </si>
  <si>
    <t>mzdové výdaje pohotovosti z dotace</t>
  </si>
  <si>
    <t>refundace mzdy</t>
  </si>
  <si>
    <t>pojištění z refundace mzdy</t>
  </si>
  <si>
    <t>ochranné prostředky z dotace</t>
  </si>
  <si>
    <t>nákup časopisů</t>
  </si>
  <si>
    <t>nákup DDHM z dotace</t>
  </si>
  <si>
    <t>materiál z dotace</t>
  </si>
  <si>
    <t>spotřeba plynu</t>
  </si>
  <si>
    <t>spotřeba energie</t>
  </si>
  <si>
    <t>spotřeba PHM z dotace</t>
  </si>
  <si>
    <t>školení</t>
  </si>
  <si>
    <t>nákup služeb z dotace</t>
  </si>
  <si>
    <t>poplatky přepis auta</t>
  </si>
  <si>
    <t>ostatní nákupy</t>
  </si>
  <si>
    <t xml:space="preserve">GRANT - mladí hasiči </t>
  </si>
  <si>
    <t>činnost místní správy</t>
  </si>
  <si>
    <t>Zastupitelské orgány</t>
  </si>
  <si>
    <t>odměny - mzdové výdaje</t>
  </si>
  <si>
    <t>odměny uvol.zastup. skončení vol.období</t>
  </si>
  <si>
    <t>zdravotní pojištění k odměnám</t>
  </si>
  <si>
    <t>tisk, knihy, časopisy, publikace</t>
  </si>
  <si>
    <t>příspěvky z fondu stravování, ostatní</t>
  </si>
  <si>
    <t>telefonní hovory</t>
  </si>
  <si>
    <t>odměny zastupitelstvo  - členové</t>
  </si>
  <si>
    <t>zdravotní pojištění - odměny členové zast.</t>
  </si>
  <si>
    <t>rada obce - odměny</t>
  </si>
  <si>
    <t>zdravotní pojištění odměna rada</t>
  </si>
  <si>
    <t>komise, výbory - odměny</t>
  </si>
  <si>
    <t>zdravotní pojištění - odměny výbory</t>
  </si>
  <si>
    <t>školení, semináře</t>
  </si>
  <si>
    <t>poplatky za konference</t>
  </si>
  <si>
    <t xml:space="preserve">ošatné </t>
  </si>
  <si>
    <t>finanční dary</t>
  </si>
  <si>
    <t>Volby do Parlamentu ČR</t>
  </si>
  <si>
    <t>odměny komise</t>
  </si>
  <si>
    <t>nákup PHM</t>
  </si>
  <si>
    <t>pohoštění,občerstvení</t>
  </si>
  <si>
    <t>ostatní výdaje</t>
  </si>
  <si>
    <t>Volby do zastupitelstev obcí, senátu</t>
  </si>
  <si>
    <r>
      <t xml:space="preserve">Správní činnosti </t>
    </r>
    <r>
      <rPr>
        <sz val="10"/>
        <rFont val="Arial"/>
        <family val="2"/>
      </rPr>
      <t>/MěÚ/</t>
    </r>
  </si>
  <si>
    <t>ostatní osobní náklady / dohody/</t>
  </si>
  <si>
    <t xml:space="preserve">zákonné pojištění </t>
  </si>
  <si>
    <t>časopisy, knihy, tisk</t>
  </si>
  <si>
    <t>nákup materiálu /kancelářské potřeby, čistící prost./</t>
  </si>
  <si>
    <t>doplnění lékarničky</t>
  </si>
  <si>
    <t>kurzové rozdíly</t>
  </si>
  <si>
    <t>spotřeba elektrické energie</t>
  </si>
  <si>
    <t>poštovné odeslání soc.dávek</t>
  </si>
  <si>
    <t>služby telekomunikací + internet</t>
  </si>
  <si>
    <t>pojištění majetku</t>
  </si>
  <si>
    <t xml:space="preserve"> konzultace, právní služby, audity</t>
  </si>
  <si>
    <t>programové vybavení</t>
  </si>
  <si>
    <t>neinvestiční dotace / Svaz měst/</t>
  </si>
  <si>
    <t>neinvestiční transfery / DSO - Praděd, Mikroregion/</t>
  </si>
  <si>
    <t>neinvestiční transfer Euroregion</t>
  </si>
  <si>
    <t>kolky</t>
  </si>
  <si>
    <t>nákup materiálu vedení v OE</t>
  </si>
  <si>
    <t>nákup publikací vedení v OE</t>
  </si>
  <si>
    <t>ostatní nákupy (ošatné)</t>
  </si>
  <si>
    <t>věcné dary z FZ</t>
  </si>
  <si>
    <t>příspěvek z FZ na stravování, ostatní</t>
  </si>
  <si>
    <t>nákup předmětů na propagaci</t>
  </si>
  <si>
    <t>náhrady v době nemoci</t>
  </si>
  <si>
    <t>Humánitární pomoc</t>
  </si>
  <si>
    <t>neinvestiční dotace obecně pros.společ.</t>
  </si>
  <si>
    <t>poplatky za vedení bankovních účtů a bank.operace</t>
  </si>
  <si>
    <t>daň placená obcí</t>
  </si>
  <si>
    <t>platba DPH</t>
  </si>
  <si>
    <t>úroky z úvěru na stavbu bytů pro důchodce</t>
  </si>
  <si>
    <t>úroky z půjčky na kanalizaci KČ</t>
  </si>
  <si>
    <t>úroky z kontokorentního úvěru</t>
  </si>
  <si>
    <t>příděly do fondu zaměstnatnců ( pol. 5342)</t>
  </si>
  <si>
    <t>převody vlastním rozpočtovým účtům</t>
  </si>
  <si>
    <t>ostatní činnost</t>
  </si>
  <si>
    <t>příspěvek dle dohody Slezsko bez hranic</t>
  </si>
  <si>
    <t>finanční vypořání roku 2009</t>
  </si>
  <si>
    <t>nerozdělené granty</t>
  </si>
  <si>
    <t>rezerva na ostatní činnosti</t>
  </si>
  <si>
    <t>příspěvek Mikroregion Sdružení obcí Osoblaha</t>
  </si>
  <si>
    <t>bezúročná půjčka MASK</t>
  </si>
  <si>
    <t>Běžné výdaje celkem</t>
  </si>
  <si>
    <t>Kapitálové výdaje</t>
  </si>
  <si>
    <t>v tis. Kč</t>
  </si>
  <si>
    <t>funkční členění</t>
  </si>
  <si>
    <t>Schvál.</t>
  </si>
  <si>
    <t>úprava</t>
  </si>
  <si>
    <t>zemědělství a lesní hosp.</t>
  </si>
  <si>
    <t>průmysl. staveb., obchod, služby</t>
  </si>
  <si>
    <t>informační systém města vlastní podíl</t>
  </si>
  <si>
    <t>PD studie na chodník ul.Nemocniční, K.Čapka</t>
  </si>
  <si>
    <t>chodník ul. Hašlerova</t>
  </si>
  <si>
    <t>odvodnění komunikace Hynčice</t>
  </si>
  <si>
    <t>informační systém města z dotace</t>
  </si>
  <si>
    <t>Vodovody</t>
  </si>
  <si>
    <t>zařízení na chlorování vody</t>
  </si>
  <si>
    <t xml:space="preserve">Kanalizace </t>
  </si>
  <si>
    <t>velká kanalizace - ost. investiční transfery</t>
  </si>
  <si>
    <t>dostavba kan.systému</t>
  </si>
  <si>
    <t>Vodní toky</t>
  </si>
  <si>
    <t>projekt na rybník Celňák</t>
  </si>
  <si>
    <t>vzdělání</t>
  </si>
  <si>
    <t>investiční výdaje ZŠ Město Albrechtice-kuchyň</t>
  </si>
  <si>
    <t>mateřská škola zateplení fasády</t>
  </si>
  <si>
    <t>kultura, církve, sděl. prostředky</t>
  </si>
  <si>
    <t xml:space="preserve">kabelová televize - rozšíř. rozvodů, nákup modemů </t>
  </si>
  <si>
    <t>zařízení pro internet - klimatizace</t>
  </si>
  <si>
    <t>zámek Linhartovy osvětlení, dlažba</t>
  </si>
  <si>
    <t>PD park Linhartovy</t>
  </si>
  <si>
    <t>tělovýchova a zájm. činnost</t>
  </si>
  <si>
    <t>investiční výdaje koupaliště</t>
  </si>
  <si>
    <t>bydlení a komunál. služby</t>
  </si>
  <si>
    <t>rekonstrukce nám. ČSA 15</t>
  </si>
  <si>
    <t>kanalizační přípojky k domům</t>
  </si>
  <si>
    <t>zateplení fasády dům Nemocniční 6</t>
  </si>
  <si>
    <t>Nakládání s majetkem</t>
  </si>
  <si>
    <t>telekomunikační věže-rozhledna</t>
  </si>
  <si>
    <t>vodovodní přípojka kabiny Hynčice</t>
  </si>
  <si>
    <t>kanalizační přípojka Katovna</t>
  </si>
  <si>
    <t>investiční výdaje-rekonstrukce VO(doplatek splátek)</t>
  </si>
  <si>
    <t>investiční výdaje - dálkové ovládání VO</t>
  </si>
  <si>
    <t>rozvaděče ulice Nemocniční, Nádražní</t>
  </si>
  <si>
    <t>investiční výdaje</t>
  </si>
  <si>
    <t>nákup pozemků</t>
  </si>
  <si>
    <t>Parky</t>
  </si>
  <si>
    <t>investiční transfer na veřejné prostranství u kostela</t>
  </si>
  <si>
    <t>Sběrný dvůr</t>
  </si>
  <si>
    <t>výstavba sběrného dvora</t>
  </si>
  <si>
    <t>Kompostárna</t>
  </si>
  <si>
    <t>požární ochrana a integrov.systém</t>
  </si>
  <si>
    <t>PD na novou zbrojnici</t>
  </si>
  <si>
    <t>nákup nového auta podíl z dotace</t>
  </si>
  <si>
    <t>vlastní podíl na nákupu nového auta</t>
  </si>
  <si>
    <t>státní správa a územní samospráva</t>
  </si>
  <si>
    <t xml:space="preserve">nákup software </t>
  </si>
  <si>
    <t>Ostatní činnosti</t>
  </si>
  <si>
    <t>rezerva na investiční výdaje</t>
  </si>
  <si>
    <t>Kapitálové výdaje úhrnem</t>
  </si>
  <si>
    <t>Výdaje celkem:</t>
  </si>
  <si>
    <t>Kapitálové výdaje celkem</t>
  </si>
  <si>
    <t>Celkem:</t>
  </si>
  <si>
    <t>R e k a p i t u l a c e   výdajů - rok 2010</t>
  </si>
  <si>
    <t>(bez konsolidačních položek)</t>
  </si>
  <si>
    <t>schválený</t>
  </si>
  <si>
    <t>upravený</t>
  </si>
  <si>
    <t>k  31.12.</t>
  </si>
  <si>
    <t>Běžný R 2010</t>
  </si>
  <si>
    <t>úprava R</t>
  </si>
  <si>
    <t>plnění k 31.12.</t>
  </si>
  <si>
    <t>Kapitál. R 2010</t>
  </si>
  <si>
    <t>R celkem 2010</t>
  </si>
  <si>
    <t>plnění celkem</t>
  </si>
  <si>
    <t>zeměděl. a lesní hosp.</t>
  </si>
  <si>
    <t>vodní hospod.</t>
  </si>
  <si>
    <t>vzdělávání (ZŠ,MŠ, )</t>
  </si>
  <si>
    <t>základní umělecké školy</t>
  </si>
  <si>
    <t>kultura,církve a sděl.pr.</t>
  </si>
  <si>
    <t>tělovýchova a záj.činn.</t>
  </si>
  <si>
    <t>zdravotnictví</t>
  </si>
  <si>
    <t>bydlení, komun.služby a úz.roz.</t>
  </si>
  <si>
    <t>dávky a podpory v soc.zabezp.</t>
  </si>
  <si>
    <t>sociální věci (důch+kom.plánov.)</t>
  </si>
  <si>
    <t>bezpečnost a veř.pořádek</t>
  </si>
  <si>
    <t xml:space="preserve">požární ochrana a integr. </t>
  </si>
  <si>
    <t>státní spr. a územ.samospr.</t>
  </si>
  <si>
    <t xml:space="preserve">Celkem výdaje </t>
  </si>
  <si>
    <t>úprava bez fondů</t>
  </si>
  <si>
    <t>výdaje fondy</t>
  </si>
  <si>
    <t>Výdaje úhrnem</t>
  </si>
  <si>
    <t>úprava ZM</t>
  </si>
  <si>
    <t>Rozpočet</t>
  </si>
  <si>
    <t>schválený  ZM 15.12.09</t>
  </si>
  <si>
    <t>úprava ZM 4.3.</t>
  </si>
  <si>
    <t xml:space="preserve">úprava ZM </t>
  </si>
  <si>
    <t xml:space="preserve">úpreava ZM </t>
  </si>
  <si>
    <t>úprava ZM 29.4.</t>
  </si>
  <si>
    <t>úprava ZM 17.6.</t>
  </si>
  <si>
    <t>úprava ZM 29.7.</t>
  </si>
  <si>
    <t>úprava ZM 30.9.</t>
  </si>
  <si>
    <t>úprava ZM 25.11.</t>
  </si>
  <si>
    <t>úprava RM 30.12.</t>
  </si>
  <si>
    <t>Rozpočet výdaje úhrnem</t>
  </si>
  <si>
    <t>V Městě Albrechticích 29.4.2011</t>
  </si>
  <si>
    <t xml:space="preserve">        Bodnárová Alena</t>
  </si>
  <si>
    <t>Bodnárová Alena</t>
  </si>
  <si>
    <t>Zpracovala: Bodnárová A.</t>
  </si>
  <si>
    <t xml:space="preserve">             vedoucí odboru finančního a plánovacího</t>
  </si>
  <si>
    <t>UCS: 00296228 - Město Město Albrechtice</t>
  </si>
  <si>
    <t>Rozbor čerpání výdajů po položkách za období 12/2010</t>
  </si>
  <si>
    <t>Souhrnné ukazatele</t>
  </si>
  <si>
    <t>Rozpočet schválený</t>
  </si>
  <si>
    <t>Rozpočet upravený</t>
  </si>
  <si>
    <t>Čerpání</t>
  </si>
  <si>
    <t>%</t>
  </si>
  <si>
    <t>Rozpočet celkem</t>
  </si>
  <si>
    <t>I. Běžné výdaje</t>
  </si>
  <si>
    <t>Položka</t>
  </si>
  <si>
    <t>Název položky</t>
  </si>
  <si>
    <t>Platy zaměstnanců v pracovním poměru</t>
  </si>
  <si>
    <t>Ostatní platy</t>
  </si>
  <si>
    <t>501X</t>
  </si>
  <si>
    <t>Ostatní osobní výdaje</t>
  </si>
  <si>
    <t>Odměny členů zastupitelstva obcí a krajů</t>
  </si>
  <si>
    <t>Ostatní platby za provedenou práci jinde nezařazen</t>
  </si>
  <si>
    <t>502X</t>
  </si>
  <si>
    <t>Povinné poj.na soc.zab.a přísp.na st.pol.zaměstnan</t>
  </si>
  <si>
    <t>Povinné poj.na veřejné zdravotní pojištění</t>
  </si>
  <si>
    <t>Povinné pojistné na úrazové pojištění</t>
  </si>
  <si>
    <t>Ostatní povinné pojistné placené zaměstnavatelem</t>
  </si>
  <si>
    <t>503X</t>
  </si>
  <si>
    <t>50XX</t>
  </si>
  <si>
    <t>Ochranné pomůcky</t>
  </si>
  <si>
    <t>Léky a zdravotnický materiál</t>
  </si>
  <si>
    <t>Knihy, učební pomůcky a tisk</t>
  </si>
  <si>
    <t>Drobný hmotný dlouhodobý majetek</t>
  </si>
  <si>
    <t>Nákup materiálu j.n.</t>
  </si>
  <si>
    <t>513X</t>
  </si>
  <si>
    <t>Úroky vlastní</t>
  </si>
  <si>
    <t>Realizované kurzové ztráty</t>
  </si>
  <si>
    <t>514X</t>
  </si>
  <si>
    <t>Studená voda</t>
  </si>
  <si>
    <t>Teplo</t>
  </si>
  <si>
    <t>Plyn</t>
  </si>
  <si>
    <t>Elektrická energie</t>
  </si>
  <si>
    <t>Pohonné hmoty a maziva</t>
  </si>
  <si>
    <t>Teplá voda</t>
  </si>
  <si>
    <t>515X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</si>
  <si>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</si>
  <si>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</si>
  <si>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</si>
  <si>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</si>
  <si>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</si>
  <si>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</si>
  <si>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ostatních služeb</t>
  </si>
  <si>
    <t>516X</t>
  </si>
  <si>
    <t>Opravy a udržování</t>
  </si>
  <si>
    <t>Programové vybavení</t>
  </si>
  <si>
    <t>Cestovné (tuzemské i zahraniční)</t>
  </si>
  <si>
    <t>Pohoštění</t>
  </si>
  <si>
    <t>Účastnické poplatky na konference</t>
  </si>
  <si>
    <t>Ostatní nákupy j.n.</t>
  </si>
  <si>
    <t>517X</t>
  </si>
  <si>
    <t>Poskytnuté zálohy vnitřním organizačním jednotkám</t>
  </si>
  <si>
    <t>Poskytované zálohy vlastní pokladně</t>
  </si>
  <si>
    <t>518X</t>
  </si>
  <si>
    <t>Poskytnuté neinvestiční příspěvky a náhrady (část)</t>
  </si>
  <si>
    <t>Výdaje na dopravní územní obslužnost</t>
  </si>
  <si>
    <t>Věcné dary</t>
  </si>
  <si>
    <t>519X</t>
  </si>
  <si>
    <t>51XX</t>
  </si>
  <si>
    <t>Neinvestiční transf.obecně prospěšným společnostem</t>
  </si>
  <si>
    <t>Neinvestiční transfery občanským sdružením</t>
  </si>
  <si>
    <t>Neinv.transfery církvím a naboženským společnostem</t>
  </si>
  <si>
    <t>Ostatní neinv.transfery nezisk.a podob.organizacím</t>
  </si>
  <si>
    <t>522X</t>
  </si>
  <si>
    <t>52XX</t>
  </si>
  <si>
    <t>Neinvestiční transfery obcím</t>
  </si>
  <si>
    <t>Ostatní neinv.transfery veř.rozp.územní úrovně</t>
  </si>
  <si>
    <t>532X</t>
  </si>
  <si>
    <t>Neinvestiční příspěvky zřízeným příspěvkovým organ</t>
  </si>
  <si>
    <t>Neinvest. dotace zřízeným příspěvkovým organizacím</t>
  </si>
  <si>
    <t>Neinvestiční transfery cizím příspěvkovým organ.</t>
  </si>
  <si>
    <t>533X</t>
  </si>
  <si>
    <t>Převody vlast. fondům hospodářské(podnikat.)činnos</t>
  </si>
  <si>
    <t>Převody FKSP a sociálnímu fondu obcí a krajů</t>
  </si>
  <si>
    <t>Převody vlastním rozpočtovým účtům</t>
  </si>
  <si>
    <t>Ostatní převody vlastním fondům</t>
  </si>
  <si>
    <t>534X</t>
  </si>
  <si>
    <t>Nákup kolků</t>
  </si>
  <si>
    <t>Platby daní a poplatků státnímu rozpočtu</t>
  </si>
  <si>
    <t>Úhrady sankcí jiným rozpočtům</t>
  </si>
  <si>
    <t>Vratky VRÚÚ transferů poskyt. v minulých rozp.obd.</t>
  </si>
  <si>
    <t>Platby daní a poplatků krajům, obcím a st.fondům</t>
  </si>
  <si>
    <t>536X</t>
  </si>
  <si>
    <t>53XX</t>
  </si>
  <si>
    <t>Sociální dávky</t>
  </si>
  <si>
    <t>541X</t>
  </si>
  <si>
    <t>Náhrady mezd v době nemoci</t>
  </si>
  <si>
    <t>542X</t>
  </si>
  <si>
    <t>Dary obyvatelstvu</t>
  </si>
  <si>
    <t>Účelové neinvest. transf. nepodnikajícím fyz. osob</t>
  </si>
  <si>
    <t>Ostatní neinvestiční transfery obyvatelstvu</t>
  </si>
  <si>
    <t>549X</t>
  </si>
  <si>
    <t>54XX</t>
  </si>
  <si>
    <t>Neinv.transfery mezinárod.organizacím</t>
  </si>
  <si>
    <t>551X</t>
  </si>
  <si>
    <t>55XX</t>
  </si>
  <si>
    <t>Neinv. půjčené prostředky obecně prosp.spoečnostem</t>
  </si>
  <si>
    <t>562X</t>
  </si>
  <si>
    <t>56XX</t>
  </si>
  <si>
    <t>Nespecifikované rezervy</t>
  </si>
  <si>
    <t>Ostatní neinvestiční výdaje j.n.</t>
  </si>
  <si>
    <t>590X</t>
  </si>
  <si>
    <t>59XX</t>
  </si>
  <si>
    <t>II. Kapitálové výdaje</t>
  </si>
  <si>
    <t>611X</t>
  </si>
  <si>
    <t>Budovy, haly a stavby</t>
  </si>
  <si>
    <t>Stroje, přístroje a zařízení</t>
  </si>
  <si>
    <t>Dopravní prostředky</t>
  </si>
  <si>
    <t>Nákup dlouhodobého hmotného majetku jinde nezařaze</t>
  </si>
  <si>
    <t>612X</t>
  </si>
  <si>
    <t>613X</t>
  </si>
  <si>
    <t>61XX</t>
  </si>
  <si>
    <t>Ostatní invest. transf.veř.rozpočtům územní úrovně</t>
  </si>
  <si>
    <t>634X</t>
  </si>
  <si>
    <t>63XX</t>
  </si>
  <si>
    <t>Rozbor čerpání výdajů po OdPa za období 12/2010</t>
  </si>
  <si>
    <t>1-ZEMĚDĚLSTVÍ A LESNÍ HOSPODÁŘSTVÍ</t>
  </si>
  <si>
    <t>2-PRŮM. A OSTATNÍ ODVĚTVÍ HOSPODÁŘSTVÍ</t>
  </si>
  <si>
    <t>3-SLUŽBY PRO OBYVATELSTVO</t>
  </si>
  <si>
    <t>4-SOCIÁLNÍ VĚCI A POLITIKA ZAMĚSTNANOSTI</t>
  </si>
  <si>
    <t>5-BEZPEČNOST STÁTU A PRÁVNÍ OCHRANA</t>
  </si>
  <si>
    <t>6-VŠEOBECNÁ VEŘEJNÁ SPRÁVA A SLUŽBY</t>
  </si>
  <si>
    <t>OdPa</t>
  </si>
  <si>
    <t>Název OdPa</t>
  </si>
  <si>
    <t>Ozdrav.hosp.zvířat,pol.a spec.plod.a svl.vet.péče</t>
  </si>
  <si>
    <t>101X</t>
  </si>
  <si>
    <t>Zemědělská a potravinářská činnost a rozvoj</t>
  </si>
  <si>
    <t>Pěstební činnost</t>
  </si>
  <si>
    <t>103X</t>
  </si>
  <si>
    <t>Lesní hospodářství</t>
  </si>
  <si>
    <t>10XX</t>
  </si>
  <si>
    <t>Zemědělství a lesní hospodářství</t>
  </si>
  <si>
    <t>1XXX</t>
  </si>
  <si>
    <t>ZEMĚDĚLSTVÍ A LESNÍ HOSPODÁŘSTVÍ</t>
  </si>
  <si>
    <t>Silnice</t>
  </si>
  <si>
    <t>Ostatní záležitosti pozemních komunikací</t>
  </si>
  <si>
    <t>221X</t>
  </si>
  <si>
    <t>Pozemní komunikace</t>
  </si>
  <si>
    <t>Provoz veřejné silniční dopravy</t>
  </si>
  <si>
    <t>Bezpečnost silničního provozu</t>
  </si>
  <si>
    <t>222X</t>
  </si>
  <si>
    <t>Silniční doprava</t>
  </si>
  <si>
    <t>22XX</t>
  </si>
  <si>
    <t>Doprava</t>
  </si>
  <si>
    <t>Pitná voda</t>
  </si>
  <si>
    <t>231X</t>
  </si>
  <si>
    <t>Odvádění a čištění odpadních vod a nakl.s kaly</t>
  </si>
  <si>
    <t>232X</t>
  </si>
  <si>
    <t>Odvádění a čištění odpadních vod</t>
  </si>
  <si>
    <t>Vodní díla v zemědělské krajině</t>
  </si>
  <si>
    <t>234X</t>
  </si>
  <si>
    <t>Voda v zemědělské krajině</t>
  </si>
  <si>
    <t>23XX</t>
  </si>
  <si>
    <t>Vodní hospodářství</t>
  </si>
  <si>
    <t>2XXX</t>
  </si>
  <si>
    <t>PRŮM. A OSTATNÍ ODVĚTVÍ HOSPODÁŘSTVÍ</t>
  </si>
  <si>
    <t>Základní školy</t>
  </si>
  <si>
    <t>311X</t>
  </si>
  <si>
    <t>Zařízení předškolní výchovy a základního vzdělávání</t>
  </si>
  <si>
    <t>31XX</t>
  </si>
  <si>
    <t>Vzdělávání</t>
  </si>
  <si>
    <t>323X</t>
  </si>
  <si>
    <t>Zájmové studium</t>
  </si>
  <si>
    <t>32XX</t>
  </si>
  <si>
    <t>Činnosti knihovnické</t>
  </si>
  <si>
    <t>Ostatní záležitosti kultury</t>
  </si>
  <si>
    <t>331X</t>
  </si>
  <si>
    <t>Kultura</t>
  </si>
  <si>
    <t>Činnosti památkových ústavů, hradů a zámků</t>
  </si>
  <si>
    <t>Ostatní zál.ochrany památek a péče o kult.dědictví</t>
  </si>
  <si>
    <t>332X</t>
  </si>
  <si>
    <t>Ochr. památek a péče o kult.dědictví a nár.a hist povědomí</t>
  </si>
  <si>
    <t>Činnost registrovaných církví a nábožen. spol.</t>
  </si>
  <si>
    <t>333X</t>
  </si>
  <si>
    <t>Činnost registrovaných církví a náboženských společností</t>
  </si>
  <si>
    <t>Rozhlas a televize</t>
  </si>
  <si>
    <t>Ostatní záležitosti sdělovacích prostředků</t>
  </si>
  <si>
    <t>334X</t>
  </si>
  <si>
    <t>Sdělovací prostředky</t>
  </si>
  <si>
    <t>Ostatní záležitosti kultury,církví a sděl.prostř.</t>
  </si>
  <si>
    <t>339X</t>
  </si>
  <si>
    <t>Ostatní činnost v zál. kultury, církví a sděl. prostředků</t>
  </si>
  <si>
    <t>33XX</t>
  </si>
  <si>
    <t>Kultura, církve a sdělovací prostředky</t>
  </si>
  <si>
    <t>Sportovní zařízení v majetku obce</t>
  </si>
  <si>
    <t>Ostatní tělovýchovná činnost</t>
  </si>
  <si>
    <t>341X</t>
  </si>
  <si>
    <t>Ostatní zájmová činnost a rekreace</t>
  </si>
  <si>
    <t>342X</t>
  </si>
  <si>
    <t>Zájmová činnost a rekreace</t>
  </si>
  <si>
    <t>34XX</t>
  </si>
  <si>
    <t>Tělovýchova a zájmová činnost</t>
  </si>
  <si>
    <t>Ostatní nemocnice</t>
  </si>
  <si>
    <t>352X</t>
  </si>
  <si>
    <t>Ústavní péče</t>
  </si>
  <si>
    <t>35XX</t>
  </si>
  <si>
    <t>Zdravotnictví</t>
  </si>
  <si>
    <t>Nebytové hospodářství</t>
  </si>
  <si>
    <t>361X</t>
  </si>
  <si>
    <t>Programy rozvoje bydlení a bytové hospodářství</t>
  </si>
  <si>
    <t>Komunální služby a územní rozvoj j.n.</t>
  </si>
  <si>
    <t>363X</t>
  </si>
  <si>
    <t>Komunální služby a územní rozvoj</t>
  </si>
  <si>
    <t>36XX</t>
  </si>
  <si>
    <t>Bydlení, komunální služby a územní rozvoj</t>
  </si>
  <si>
    <t>Sběr a svoz komunálních odpadů</t>
  </si>
  <si>
    <t>Sběr a svoz ost.odpadů (jiných než nebez.a komun.)</t>
  </si>
  <si>
    <t>Využívání a zneškodňování ostatních odpadů</t>
  </si>
  <si>
    <t>Ostatní nakládání s odpady</t>
  </si>
  <si>
    <t>372X</t>
  </si>
  <si>
    <t>Nakládání s odpady</t>
  </si>
  <si>
    <t>Péče o vzhled obcí a veřejnou zeleň</t>
  </si>
  <si>
    <t>374X</t>
  </si>
  <si>
    <t>Ochrana přírody a krajiny</t>
  </si>
  <si>
    <t>37XX</t>
  </si>
  <si>
    <t>Ochrana životního prostředí</t>
  </si>
  <si>
    <t>3XXX</t>
  </si>
  <si>
    <t>SLUŽBY PRO OBYVATELSTVO</t>
  </si>
  <si>
    <t>Příspěvek na živobytí</t>
  </si>
  <si>
    <t>Doplatek na bydlení</t>
  </si>
  <si>
    <t>Mimořádná okamžitá pomoc</t>
  </si>
  <si>
    <t>417X</t>
  </si>
  <si>
    <t>Dávky sociální péče</t>
  </si>
  <si>
    <t>Příspěvek na zvláštní pomůcky</t>
  </si>
  <si>
    <t>418X</t>
  </si>
  <si>
    <t>Dávky zdravotně postiženým občanům</t>
  </si>
  <si>
    <t>41XX</t>
  </si>
  <si>
    <t>Dávky a podpory v sociálním zabezpečení</t>
  </si>
  <si>
    <t>Ostatní výdaje související se sociál.poradenstvím</t>
  </si>
  <si>
    <t>431X</t>
  </si>
  <si>
    <t>Soc. péče a pomoc starým a zdrav. postiženým občanům</t>
  </si>
  <si>
    <t>Ost.soc.péče a pomoc ostatním skup.obyvatelstva</t>
  </si>
  <si>
    <t>434X</t>
  </si>
  <si>
    <t>Ostatní sociální péče a pomoc</t>
  </si>
  <si>
    <t>Osobní asist., peč.služba a podpora samost.bydlení</t>
  </si>
  <si>
    <t>435X</t>
  </si>
  <si>
    <t>43XX</t>
  </si>
  <si>
    <t>Soc.péče a pomoc a spol.činnosti v soc.zabezp. a pol.zam.</t>
  </si>
  <si>
    <t>4XXX</t>
  </si>
  <si>
    <t>SOCIÁLNÍ VĚCI A POLITIKA ZAMĚSTNANOSTI</t>
  </si>
  <si>
    <t>Zabezpečení potřeb ozbrojených sil</t>
  </si>
  <si>
    <t>Obrana</t>
  </si>
  <si>
    <t>Mezinár. spolupr. v obl. bezpečnosti a veř.pořádku</t>
  </si>
  <si>
    <t>539X</t>
  </si>
  <si>
    <t>Ostatní záležitosti bezpečnosti a veřejného pořádku</t>
  </si>
  <si>
    <t>Bezpečnost a veřejný pořádek</t>
  </si>
  <si>
    <t>Požární ochrana - dobrovolná část</t>
  </si>
  <si>
    <t>Požární ochrana</t>
  </si>
  <si>
    <t>Požární ochrana a integrovaný záchranný systém</t>
  </si>
  <si>
    <t>5XXX</t>
  </si>
  <si>
    <t>BEZPEČNOST STÁTU A PRÁVNÍ OCHRANA</t>
  </si>
  <si>
    <t>Zastupitelstva obcí</t>
  </si>
  <si>
    <t>Volby do zastupitelstev územních samosprávných cel</t>
  </si>
  <si>
    <t>Činnost místní správy</t>
  </si>
  <si>
    <t>617X</t>
  </si>
  <si>
    <t>Regionální a místní správa</t>
  </si>
  <si>
    <t>St.moc, st.správa, územ. samospr. a pol. strany</t>
  </si>
  <si>
    <t>Obecné příjmy a výdaje z finančních operací</t>
  </si>
  <si>
    <t>631X</t>
  </si>
  <si>
    <t>Převody vlastním fondům v rozpočtech územní úrovně</t>
  </si>
  <si>
    <t>633X</t>
  </si>
  <si>
    <t>Ostatní finanční operace</t>
  </si>
  <si>
    <t>639X</t>
  </si>
  <si>
    <t>Finanční operace</t>
  </si>
  <si>
    <t>Finanční vypořádání minulých let</t>
  </si>
  <si>
    <t>Ostatní činnosti j.n.</t>
  </si>
  <si>
    <t>640X</t>
  </si>
  <si>
    <t>64XX</t>
  </si>
  <si>
    <t>6XXX</t>
  </si>
  <si>
    <t>VŠEOBECNÁ VEŘEJNÁ SPRÁVA A SLUŽBY</t>
  </si>
  <si>
    <t>Penežní fondy města</t>
  </si>
  <si>
    <t>pohyb peněžních prostředků</t>
  </si>
  <si>
    <r>
      <t xml:space="preserve">Fond bytové výstavby </t>
    </r>
    <r>
      <rPr>
        <b/>
        <sz val="10"/>
        <rFont val="Arial"/>
        <family val="2"/>
      </rPr>
      <t>/ poskytování půjček občanům/</t>
    </r>
  </si>
  <si>
    <t>Zůstatek k 1.1.2010</t>
  </si>
  <si>
    <t>příjmy :</t>
  </si>
  <si>
    <t>úroky z půjček</t>
  </si>
  <si>
    <t>úroky</t>
  </si>
  <si>
    <t>výdaje:</t>
  </si>
  <si>
    <t>poplatky bance</t>
  </si>
  <si>
    <t>Zůstatek k 31.12.2010</t>
  </si>
  <si>
    <t>Zůstatek půjček</t>
  </si>
  <si>
    <t>Sociální fond- fond zaměstnanců</t>
  </si>
  <si>
    <t>Zůstatek k 1.1. 2010</t>
  </si>
  <si>
    <t>příjmy:</t>
  </si>
  <si>
    <t>příspěvky 3% z mezd</t>
  </si>
  <si>
    <t xml:space="preserve">úroky </t>
  </si>
  <si>
    <t>příspěvek na stravné</t>
  </si>
  <si>
    <t>DPH stravné</t>
  </si>
  <si>
    <t>poplatky za vedení účtu</t>
  </si>
  <si>
    <t>manipulační popl. stravenky</t>
  </si>
  <si>
    <t>nepeněžní dary</t>
  </si>
  <si>
    <t>rekreace</t>
  </si>
  <si>
    <t>vstupenky</t>
  </si>
  <si>
    <t>vitamíny</t>
  </si>
  <si>
    <t>sport</t>
  </si>
  <si>
    <t>pohledávky DPH za HČ</t>
  </si>
  <si>
    <t>Tvorba a čerpání fondu se řídí samostatnou směrnici.</t>
  </si>
  <si>
    <t>Fond na opravy a obnovu vodovodů a kanalizací</t>
  </si>
  <si>
    <t>převod z rozpočtu města</t>
  </si>
  <si>
    <t>pořízení čerpadla</t>
  </si>
  <si>
    <t>Zůstatky na bankovních účtech - k 31.12.2010</t>
  </si>
  <si>
    <t>Komerční banka a.s.</t>
  </si>
  <si>
    <t>HB a.s.</t>
  </si>
  <si>
    <t>ČSOB a.s.</t>
  </si>
  <si>
    <t>Základní běžný účet</t>
  </si>
  <si>
    <t>Fond bytové výstavby</t>
  </si>
  <si>
    <t>Fond na obnovu vodovodů a kan.</t>
  </si>
  <si>
    <t>Sociální fond</t>
  </si>
  <si>
    <t>Účelové fondy celkem</t>
  </si>
  <si>
    <t>Depozitní účet</t>
  </si>
  <si>
    <t>cizí prostředky</t>
  </si>
  <si>
    <t>peněžní prostředky klientů, kde je město zvláštním příjemcem</t>
  </si>
  <si>
    <t>peněžní prostředky společný účet Lázeňská 2</t>
  </si>
  <si>
    <t>Běžný účet ostatní - hosp.činnost</t>
  </si>
  <si>
    <t>ČSOB a.s. - účet města</t>
  </si>
  <si>
    <t>ČSOB a.s. - účet bytové hospod.</t>
  </si>
  <si>
    <t>KB a.s. - účet rezerv na les.hosp.</t>
  </si>
  <si>
    <t>Přerozdělení zůstatku finančních prostředků města Město Albrechtice k 31.12. 2010 - ZBÚ</t>
  </si>
  <si>
    <t>zůstatek ZBÚ k 31.12.</t>
  </si>
  <si>
    <t>vratka dotací - finanční vypořání</t>
  </si>
  <si>
    <t>převod do roku 2011</t>
  </si>
  <si>
    <t>Zůstatek peněžních prostředků - bude postupně zapojováno do rozpočtu formou rozpočtových opatření.</t>
  </si>
  <si>
    <r>
      <t xml:space="preserve">Termínovaný vklad </t>
    </r>
    <r>
      <rPr>
        <sz val="10"/>
        <rFont val="Arial"/>
        <family val="2"/>
      </rPr>
      <t>- bankovní záruka na půjčku na velkou kanalizaci u Sdružení obcí Praděd</t>
    </r>
  </si>
  <si>
    <t>zůstatek k 31.12.2010</t>
  </si>
  <si>
    <t xml:space="preserve">Finanční hospodaření města Krnova  k  31.12.2002   </t>
  </si>
  <si>
    <t xml:space="preserve">                   AKTIVA</t>
  </si>
  <si>
    <t xml:space="preserve">                        PASÍVA</t>
  </si>
  <si>
    <t>Organizace</t>
  </si>
  <si>
    <t>Stálá aktiva</t>
  </si>
  <si>
    <t>Zásoby</t>
  </si>
  <si>
    <t>Pohledávky</t>
  </si>
  <si>
    <t xml:space="preserve">Finanční maj.+ prostř. </t>
  </si>
  <si>
    <t>AKTIVA</t>
  </si>
  <si>
    <t>Vlast.zdroj.krytí</t>
  </si>
  <si>
    <t>HV</t>
  </si>
  <si>
    <t>Cizí zdroje</t>
  </si>
  <si>
    <t>PASÍVA</t>
  </si>
  <si>
    <t>majetek</t>
  </si>
  <si>
    <t>rozpočt. hospodař.</t>
  </si>
  <si>
    <t>CELKEM</t>
  </si>
  <si>
    <t>Fondy</t>
  </si>
  <si>
    <t>po zdanění</t>
  </si>
  <si>
    <t>město bez hosp. činnosti</t>
  </si>
  <si>
    <t>hosp. činnost - RK, 36 b.j., zdraví Zdraví</t>
  </si>
  <si>
    <t>město Krnov celkem</t>
  </si>
  <si>
    <t>--</t>
  </si>
  <si>
    <t>Komentář</t>
  </si>
  <si>
    <t>Aktiva</t>
  </si>
  <si>
    <t>město -</t>
  </si>
  <si>
    <t>dlouhodobý nehmotný majetek 4.738,45 tis. Kč, dlouhodobý hmotný majetek 1.279.436,48 tis. Kč, dlouhodobý finanční majetek 1.600,00 tis. Kč</t>
  </si>
  <si>
    <t>materiál na skladě - kancelářské potřeby, propagační materiál, PHM /zůstatek v nábrži aut/</t>
  </si>
  <si>
    <t>zálohové faktury/ 5.966,13 tis. Kč/, pohledávky z pronájmů, z prodejů, z místních poplatků, pokut, pohl. za zaměstnanci,</t>
  </si>
  <si>
    <t>pronajatý majetek / MST, KVAK/  407.754,25 tis. Kč, ap.</t>
  </si>
  <si>
    <t>hosp. činnost-</t>
  </si>
  <si>
    <t>nájem a služby byty a služby NP -14.166,86 tis. Kč, teplo  vyúčt. 2002 / 26.234,50 tis. Kč/, pohledávka z RK Apex, / 3.572 tis. Kč/, ost. pohl.</t>
  </si>
  <si>
    <t xml:space="preserve">Fin. majetek a </t>
  </si>
  <si>
    <t>zůstatky na účtech - ZBÚ, fondy, depozitní účet, ceniny, půjčky do FRB /39.573 tis. Kč/ půjčky z FRB org. /9.397,20 tis. Kč/</t>
  </si>
  <si>
    <t>pr. rozp. hosp.</t>
  </si>
  <si>
    <t>poskyt. půjčky fyzickým osobám / 21.131,93 tis. Kč</t>
  </si>
  <si>
    <t>hosp. činnost -</t>
  </si>
  <si>
    <t>zůstatek na účtech - 11.992,11 tis. Kč</t>
  </si>
  <si>
    <t>Pasiva</t>
  </si>
  <si>
    <t>Vl. zdroje krytí</t>
  </si>
  <si>
    <t>fondy +  město - zůstatek přijaté návratné výpomoci 68.654,79 tis. Kč / přijaté půjčky ze SR/</t>
  </si>
  <si>
    <t>Cizí zdroje krytí</t>
  </si>
  <si>
    <t>nezapl. faktury 267 tis. Kč, depozitní úšet / 9.953,75 tis. Kč/, zálohy na budoucí prodej bytů Albrech. 39 E,F,G,I / 9.114 tis. Kč/, zůstatek</t>
  </si>
  <si>
    <t>půjčky od Dalkia Morava a.s. 18.500 tis. Kč, ostatní úvěry 23.460,7 tis. Kč z KB, mzdy za XII, aj.</t>
  </si>
  <si>
    <t>nezapl. faktury 3.768,54 tis. Kč, zálohy na služby  37.144,9 tis. Kč, ost. závazky - půjčky povodňové /8.542,18 tis. Kč/- vůči městu, aj.</t>
  </si>
  <si>
    <t>Hospodářský výsledek města</t>
  </si>
  <si>
    <t>účet   217</t>
  </si>
  <si>
    <t>ZBÚ</t>
  </si>
  <si>
    <t>k 1.1.2002</t>
  </si>
  <si>
    <t>účet   218</t>
  </si>
  <si>
    <t>k 31.12.2002</t>
  </si>
  <si>
    <t>Kč</t>
  </si>
  <si>
    <t>splátky půjček</t>
  </si>
  <si>
    <t>Hospodářský výsledek hosp. činnost</t>
  </si>
  <si>
    <t>účet  963</t>
  </si>
  <si>
    <t>Přehled splátek na půjčky a úvěry:</t>
  </si>
  <si>
    <t>k 1.1.2005</t>
  </si>
  <si>
    <t>rok 2005</t>
  </si>
  <si>
    <t>rok 2006</t>
  </si>
  <si>
    <t>rok 2007</t>
  </si>
  <si>
    <t>rok  2008</t>
  </si>
  <si>
    <t>rok 2009</t>
  </si>
  <si>
    <t>rok 2010</t>
  </si>
  <si>
    <t>další roky</t>
  </si>
  <si>
    <t>výhled</t>
  </si>
  <si>
    <t>Půjčka SFŽP -kanalizace a ČOV</t>
  </si>
  <si>
    <t xml:space="preserve">Úvěr na byty pro důchoce </t>
  </si>
  <si>
    <t>Půjčka ze SFŽP - kanalizace KČ</t>
  </si>
  <si>
    <t>Úvěr z KB - velká kanalizace</t>
  </si>
  <si>
    <t>(krátkodobý úvěr)</t>
  </si>
  <si>
    <t>Úvěr z KB - zámek Linhartovy</t>
  </si>
  <si>
    <t>Půjčka z MMR - povodňové půjčky</t>
  </si>
  <si>
    <t>Krátkodobý kontokorentní úvěr</t>
  </si>
  <si>
    <t>Dlouhodobý úvěr na kanalizaci</t>
  </si>
  <si>
    <t>Z důvodu předfinancovávání investičních akcí byla v roce 2009 uzavřena smlouva na poskytnutí krátkodobého kontokorentního úvěru ve výši 10 000 000,- Kč, z kterého</t>
  </si>
  <si>
    <t>bylo v roce 2010 také čerpáno viz tabulka a tento úvěr byl rovněž v roce 2010 vyrovnán.</t>
  </si>
  <si>
    <t>Na investiční akci "Dostavba kanalizačního systému Města Albrechtic" byla uzavřena smlouva na poskytnutí dlouhodobého úvěru ve výši do 15 000 000,- Kč.</t>
  </si>
  <si>
    <t>Tento úvěru bude by v roce 2010 čerpán v částce 13 880 tis. Kč  a  také od měsíce března je splácen měsíčně v částce 131 600,- Kč.</t>
  </si>
  <si>
    <t>Finanční vypořádání se státním rozpočtem za rok 2010</t>
  </si>
  <si>
    <t>poskytnuto</t>
  </si>
  <si>
    <t>čerpáno</t>
  </si>
  <si>
    <t>vratka/doplatek</t>
  </si>
  <si>
    <t>Dotace na sociální dávky</t>
  </si>
  <si>
    <t>Dotace na výdaje spojené se volbami do Parlamentu ČR</t>
  </si>
  <si>
    <t>Dotace na sčítání lidu, domu, bytů</t>
  </si>
  <si>
    <t>Dotace na výdaje spojené se volbami do zastupitelstev</t>
  </si>
  <si>
    <t>Finanční vypořádání s rozpočtem kraje za rok 2010</t>
  </si>
  <si>
    <t>Dotace na výdaje na činnost jednotky SDH</t>
  </si>
  <si>
    <t>Dotace na hospodaření v lesích</t>
  </si>
  <si>
    <t>Den sociálních služeb Albrechticka</t>
  </si>
  <si>
    <t>Dotace pro MŠ - Malí průzkumníci</t>
  </si>
  <si>
    <t>Invetiční dotace na projekt Dostavba kanalizačního systému</t>
  </si>
  <si>
    <t>Investiční dotace na projekt Obnova vegetačních prvků zám.park</t>
  </si>
  <si>
    <t>Investiční dotace na projekt Realizace úspor energie ZŠ</t>
  </si>
  <si>
    <t>Město Město Albrechtice - Rozvaha sestavená k 31.12.2010</t>
  </si>
  <si>
    <t>brutto</t>
  </si>
  <si>
    <t>korekce</t>
  </si>
  <si>
    <t>netto</t>
  </si>
  <si>
    <t>Dlouhodobý nehmotný majetek</t>
  </si>
  <si>
    <t>Dlouhodobý hmotný majetek</t>
  </si>
  <si>
    <t xml:space="preserve">  z toho : pozemky  / 031/</t>
  </si>
  <si>
    <t xml:space="preserve">              umělecká dílá a předměty /032/</t>
  </si>
  <si>
    <t xml:space="preserve">              stavby /021/</t>
  </si>
  <si>
    <t xml:space="preserve">              samostatné movité věci /022/</t>
  </si>
  <si>
    <t xml:space="preserve">              drobný dlouhodobý hmotný majetek /028/</t>
  </si>
  <si>
    <t xml:space="preserve">              pořízení dlouhodobého HM /042/</t>
  </si>
  <si>
    <t>Dlouhodobý finanční majetek /061,069/</t>
  </si>
  <si>
    <t>Poskytnuté návratné fin.výpomoci dlouhodobé /462/</t>
  </si>
  <si>
    <t>Dlouhodobé poskytnuté zálohy  /465/</t>
  </si>
  <si>
    <t>Ostatní dlouhodobé pohledávky/469/</t>
  </si>
  <si>
    <t>Materiál na skladě /112/</t>
  </si>
  <si>
    <t>Zboží na skladě /132/</t>
  </si>
  <si>
    <t>Odběratelé  /311/</t>
  </si>
  <si>
    <t>Poskytnuté provozní zálohy /314/</t>
  </si>
  <si>
    <t>Pohledávky za rozpočtovými příjmy /315/</t>
  </si>
  <si>
    <t>Pohledávky za zaměstnanci /335/</t>
  </si>
  <si>
    <t>Daň z přidané hodnoty /343/</t>
  </si>
  <si>
    <t>Pohledávky za státním rozpočtem /346/</t>
  </si>
  <si>
    <t>Pohledávky za rozpočtem ÚSC /348/</t>
  </si>
  <si>
    <t>Poskytnuté  zálohy na dotace /373/</t>
  </si>
  <si>
    <t>Náklady příštích období /381/</t>
  </si>
  <si>
    <t>Příjmy příštích období /385/</t>
  </si>
  <si>
    <t>Dohadné účty aktivní</t>
  </si>
  <si>
    <t>Ostatní krátkodobé pohledávky  /377/</t>
  </si>
  <si>
    <t>Ceniny  /263/</t>
  </si>
  <si>
    <t>Běžný účet HČ /241/</t>
  </si>
  <si>
    <t>Ostatní běžný účet /245/</t>
  </si>
  <si>
    <t>Základní běžný účet /231/</t>
  </si>
  <si>
    <t>Běžné účty peněžních fondů /236/</t>
  </si>
  <si>
    <t>Termínovaný vklad krátkodobý /244/</t>
  </si>
  <si>
    <t>Úhrn aktiv</t>
  </si>
  <si>
    <t>PASIVA</t>
  </si>
  <si>
    <t>Jmění účetní jednotky /401/</t>
  </si>
  <si>
    <t>Dotace na pořízení dlouhodobého majetku /403/</t>
  </si>
  <si>
    <t>Oceňovací rozdíly při změně metody /406/</t>
  </si>
  <si>
    <t>Jiné oceňovací rozdíly /407/</t>
  </si>
  <si>
    <t>Ostatní fondy /419/</t>
  </si>
  <si>
    <t>Výsledek hospodaření běžného účetního období /493/</t>
  </si>
  <si>
    <t>Výsledek hospodaření ve schvalovacím řízení /431/</t>
  </si>
  <si>
    <t>Nerozdělený zisk, neuhrazená ztráta minulých let/432/</t>
  </si>
  <si>
    <t>Rezervy  /441/</t>
  </si>
  <si>
    <t>Dlouhodobé  úvěry  /451/</t>
  </si>
  <si>
    <t>Přijaté návratné finanční výpomoci dlouhodobé /452/</t>
  </si>
  <si>
    <t>Ostatní dlouhodobé závazky /459/</t>
  </si>
  <si>
    <t>Krátkodobé  úvěry /281/</t>
  </si>
  <si>
    <t>Dodavatelé  /321/</t>
  </si>
  <si>
    <t>Krátkodobé přijaté zálohy  /324/</t>
  </si>
  <si>
    <t>Závazky z dělené správy a kaucí  /325/</t>
  </si>
  <si>
    <t>Zaměstnanci  /331/</t>
  </si>
  <si>
    <t>Zúčtování s institucemi SZ a ZP  /336/</t>
  </si>
  <si>
    <t>Daň z příjmu   /341/</t>
  </si>
  <si>
    <t>Jiné přímé daně  /342/</t>
  </si>
  <si>
    <t>Jiné daně a poplatky /345/</t>
  </si>
  <si>
    <t>Závazky ke státnímu rozpočtu /347/</t>
  </si>
  <si>
    <t>Přijaté zálohy na dotace /374/</t>
  </si>
  <si>
    <t>Výdaje příštích období /383/</t>
  </si>
  <si>
    <t>Ostatní krátkodobé závazky /378/</t>
  </si>
  <si>
    <t>Výnosy příštích období /384/</t>
  </si>
  <si>
    <t>Dohadné účty pasivní /389/</t>
  </si>
  <si>
    <t>Úhrn pasiv</t>
  </si>
  <si>
    <t>Přehled investičních výdajů za rok 2010</t>
  </si>
  <si>
    <t>Parag.</t>
  </si>
  <si>
    <t>poskytnutá dotace</t>
  </si>
  <si>
    <t>přijaté úvěry a půjčky</t>
  </si>
  <si>
    <t>Odvodnění dešťových vod v Hynčicích</t>
  </si>
  <si>
    <t>Informační zařízení Město Albrechtice</t>
  </si>
  <si>
    <t>PD chodník Nemočniční - K. Čapka</t>
  </si>
  <si>
    <t>Chodník ulice Hašlerova, Nerudova</t>
  </si>
  <si>
    <t>Čerpadlo WILO</t>
  </si>
  <si>
    <t>Dostavba kanalizačního systému Město Albrechtice</t>
  </si>
  <si>
    <t>Odvodnění dešťových vod ulice Odboje</t>
  </si>
  <si>
    <t>Rybník Celňák - zpracování žádosti o dotaci</t>
  </si>
  <si>
    <t>Mateřská  škola - příprava pro zateplení - PD+ energetický audit</t>
  </si>
  <si>
    <t>Základní škola - aktualizace PD, zprac.žádosti o rekonstrukce kuchyně</t>
  </si>
  <si>
    <t>Park Zámek Linhartovy - PD pro obnovu parku</t>
  </si>
  <si>
    <t>Park Zámek Linhartovy - osvětlení v parku</t>
  </si>
  <si>
    <t>Zámek Linhartovy - zhotovení terasy z dlažby před vchodem</t>
  </si>
  <si>
    <t>Kabelová televize - klimatizace místností s počítači</t>
  </si>
  <si>
    <t xml:space="preserve">Kabelová televize - soubor modemů pro internet </t>
  </si>
  <si>
    <t>Koupaliště - zhotovení kanalizační přípojky</t>
  </si>
  <si>
    <t>Koupaliště - zhotovení pergoly</t>
  </si>
  <si>
    <t>Dům s byty pro důchodce - příprava na zateplení</t>
  </si>
  <si>
    <t>Byt nám. ČSA 15 plynofikace</t>
  </si>
  <si>
    <t>Kanalizační přípojka dům B.Němcové 13</t>
  </si>
  <si>
    <t>Kanalizační přípojka dům Pod Hůrkou 3</t>
  </si>
  <si>
    <t>Vodovodní přípojka kabiny TJ TATRAN Hynčice</t>
  </si>
  <si>
    <t>Kanalizační přípojka ke Katovně</t>
  </si>
  <si>
    <t>Doplatek splátek na rekonstrukci VO</t>
  </si>
  <si>
    <t>Rozvadeče na ulici Nádražní a Nemocniční</t>
  </si>
  <si>
    <t>Dálkové ovládání VO</t>
  </si>
  <si>
    <t xml:space="preserve">Rozhledna Biskupice </t>
  </si>
  <si>
    <t>Sběrný dvůr Město Albrechtice PD, výběrové řízení</t>
  </si>
  <si>
    <t>Kompostárna  Město Albrechtice - geodetické zaměření</t>
  </si>
  <si>
    <t>Nové požární auto</t>
  </si>
  <si>
    <t>Splátka na pořízení nového programu GINIS</t>
  </si>
  <si>
    <t>Ostatní investiční výdaje</t>
  </si>
  <si>
    <t>Investiční transfer Sdružení Praděd - stavba velké</t>
  </si>
  <si>
    <t>kanalizace-splátka půjčky</t>
  </si>
  <si>
    <t>Veřejné prostranství u kostela -investiční transfer Mikroregion Krnovsko</t>
  </si>
  <si>
    <t>Celkem investiční výdaje roku 2010</t>
  </si>
  <si>
    <t>Přehled přijatých  dotací v roce 2010</t>
  </si>
  <si>
    <t>Poskytovatel</t>
  </si>
  <si>
    <t>Název akce</t>
  </si>
  <si>
    <t>Položka zaúčtování</t>
  </si>
  <si>
    <t>UZ</t>
  </si>
  <si>
    <t>orj.</t>
  </si>
  <si>
    <t>Přeposlané dotace ze SR</t>
  </si>
  <si>
    <t>Krajský úřad Ostrava</t>
  </si>
  <si>
    <t>příspěvek na státní správu</t>
  </si>
  <si>
    <t>příspěvek na školství</t>
  </si>
  <si>
    <t>dotace na volby do Parlamentu ČR</t>
  </si>
  <si>
    <t>dotace na volby do zastupitelstev obcí</t>
  </si>
  <si>
    <t>dotace na sčítání lidu, domů, bytů</t>
  </si>
  <si>
    <t>dotace na Střednědobý plán sociálních služeb</t>
  </si>
  <si>
    <t>dotace pro ZŠ z OP Vzdělávání pro konkurenceschopnost</t>
  </si>
  <si>
    <t>Moravskoslezský kraj</t>
  </si>
  <si>
    <t>neinvestiční dotace na úhradu výdajů za uskutečněné zásahy</t>
  </si>
  <si>
    <t>neinvestiční dotace na zabezpečení akceschopnosti jednotky SDH</t>
  </si>
  <si>
    <t>neinvestiční dotace pro MŠ - Malí průzkumníci</t>
  </si>
  <si>
    <t>neinvestiční dotace na hospodaření v lesích</t>
  </si>
  <si>
    <t>neinvestiční dotace na Den sociálních služeb</t>
  </si>
  <si>
    <t>investiční dotace Realizace úspor energií ZŠ</t>
  </si>
  <si>
    <t>investiční dotace Dostavba kanalizace Město Albrechtice</t>
  </si>
  <si>
    <t>investiční dotace PD na obnovu veget.prvků park Linhartovy</t>
  </si>
  <si>
    <t>Úřad práce Bruntál</t>
  </si>
  <si>
    <t>dotace na zřízení místa - veřejně prospěšné práce</t>
  </si>
  <si>
    <t>Regionální rada MSK</t>
  </si>
  <si>
    <t>neinvestiční dotace na školu 21. století v Městě Albrechticích</t>
  </si>
  <si>
    <t>investiční dotace na školu 21. století v Městě Albrechticích</t>
  </si>
  <si>
    <t>SZIF</t>
  </si>
  <si>
    <t>dotace na zalesňování zemědělské půdy</t>
  </si>
  <si>
    <t>SFŽP</t>
  </si>
  <si>
    <t>investiční dotace na Dostavbu kanalizace Město Albrechtice</t>
  </si>
  <si>
    <t>Ministerstvo kultury</t>
  </si>
  <si>
    <t>neinvestiční dotace opravu domu nám. ČSA 20</t>
  </si>
  <si>
    <t>MŽP Fond soudržnosti</t>
  </si>
  <si>
    <t>MMR</t>
  </si>
  <si>
    <t>dotace na hasiče přeshraniční spolupráce</t>
  </si>
  <si>
    <t>Centrum pro regionální rozvoj</t>
  </si>
  <si>
    <t xml:space="preserve">                                  </t>
  </si>
  <si>
    <t>Poskytnuté příspěvky a tranfery rok 2010</t>
  </si>
  <si>
    <t xml:space="preserve">Rozpis položky </t>
  </si>
  <si>
    <t>paragraf</t>
  </si>
  <si>
    <t>Ostatní:</t>
  </si>
  <si>
    <t>FK Avízo  Město Albrechice -Štít</t>
  </si>
  <si>
    <t>13513419</t>
  </si>
  <si>
    <t>Krátkodobé granty:</t>
  </si>
  <si>
    <t>SRPŠ ZŠ Město Albrechtice</t>
  </si>
  <si>
    <t>OS přát.spec. školy M.Albrechtice</t>
  </si>
  <si>
    <t>3114 3421</t>
  </si>
  <si>
    <t>Dlouhodobé granty:</t>
  </si>
  <si>
    <t>FK Avízo  Město Albrechtice</t>
  </si>
  <si>
    <t>3419</t>
  </si>
  <si>
    <t>TJ Tatran Hynčice</t>
  </si>
  <si>
    <t>11 3419</t>
  </si>
  <si>
    <t>TJ Město Albrechtice</t>
  </si>
  <si>
    <t>43419</t>
  </si>
  <si>
    <t>Dobrovolní hasiči - Město Albrechtice</t>
  </si>
  <si>
    <t>15512</t>
  </si>
  <si>
    <t>Myslivecké sdružení Oldřich</t>
  </si>
  <si>
    <t>3429</t>
  </si>
  <si>
    <t>Klub důchodců Hynčice</t>
  </si>
  <si>
    <t>4349</t>
  </si>
  <si>
    <t>Klub důchodců Město Albrechtice</t>
  </si>
  <si>
    <t>Ostatní příspěvky</t>
  </si>
  <si>
    <t>OS ČSTV Bruntál</t>
  </si>
  <si>
    <t>Dechová hudba Město Albrechtice</t>
  </si>
  <si>
    <t>80 3319</t>
  </si>
  <si>
    <t>IPA Město Albrechtice</t>
  </si>
  <si>
    <t>5391</t>
  </si>
  <si>
    <t>Celkem pol. 5222:</t>
  </si>
  <si>
    <t>Neinvestiční transfery obecně prospěšným společnostem</t>
  </si>
  <si>
    <t>Help-in Bruntál</t>
  </si>
  <si>
    <t>Neinvestiční transfery církvím a náboženským společnostem</t>
  </si>
  <si>
    <t>Římskokatolická farnost</t>
  </si>
  <si>
    <t>Caharita Krnov</t>
  </si>
  <si>
    <t>Ostatní neinvestiční transfery neziskovým a podobným organizacím</t>
  </si>
  <si>
    <t>Sdružení pro výstavbu kom.</t>
  </si>
  <si>
    <t>Svaz obcí a měst ČR</t>
  </si>
  <si>
    <t>Poskytnuté neinvestiční příspěvky veřejným rozpočtům územní úrovně z  rozpočtu města v roce 2010</t>
  </si>
  <si>
    <t>datum</t>
  </si>
  <si>
    <t>doklad</t>
  </si>
  <si>
    <t>Sdružení obcí Praděd</t>
  </si>
  <si>
    <t>Mikroregion Krnovsko</t>
  </si>
  <si>
    <t>členský příspěvek na rok 2010</t>
  </si>
  <si>
    <t>mimořádný členský příspěvek- víceúčlové hřiště</t>
  </si>
  <si>
    <t>mimořádný členský příspěvek oprava infor.skříňky</t>
  </si>
  <si>
    <t>mimořádný členský příspěvek veřejné prostranství</t>
  </si>
  <si>
    <t>Mikroregion Sdružení obcí Osoblažsko</t>
  </si>
  <si>
    <t>členský příspěvek na rok 2009</t>
  </si>
  <si>
    <t>mimořádný členský příspěvek- strategický plán rozvoje</t>
  </si>
  <si>
    <t>mimořádný členský příspěvek- podpora rozvoje Mikroregionu</t>
  </si>
  <si>
    <t>mimořádný členský příspěvek na spolufinancování S</t>
  </si>
  <si>
    <t>loupežníkem Hotzeplotzem krajem Osoblažska</t>
  </si>
  <si>
    <t>investiční příspěvek</t>
  </si>
  <si>
    <t>investiční příspěvek veřejné prostranství</t>
  </si>
  <si>
    <t>Poskytnuté transféry příspěvkovým organizacím  z rozpočtu města v roce 2010</t>
  </si>
  <si>
    <t>Vlastní příspěvkové organizace</t>
  </si>
  <si>
    <t xml:space="preserve">Mateřská škola </t>
  </si>
  <si>
    <t>neinvestiční příspěvek (MSK - projekt Malí průzkumníci)</t>
  </si>
  <si>
    <t>neinvestiční příspěvek (z OP Vzdělávání pro konkurenceschopnost)</t>
  </si>
  <si>
    <t>Cizí příspěvkové organizace</t>
  </si>
  <si>
    <t>SSZ Krnov</t>
  </si>
  <si>
    <t>neivestiční příspěvek</t>
  </si>
  <si>
    <t>Městská knihovna Bruntál</t>
  </si>
  <si>
    <t>Základní umělecká škola M.Alce</t>
  </si>
  <si>
    <t>neivestiční příspěvek ( dlouhodobý grant)</t>
  </si>
  <si>
    <t>Soupis pohledávek k 31.12.2010</t>
  </si>
  <si>
    <t>311 - Odběratele</t>
  </si>
  <si>
    <t>314 - Poskytnuté provozní zálohy</t>
  </si>
  <si>
    <t>315 - Pohledávky za rozpočtovými příjmy</t>
  </si>
  <si>
    <t>335 - Pohledávky za zaměstnanci</t>
  </si>
  <si>
    <t>343 - Daň z přidané hodnoty</t>
  </si>
  <si>
    <t>377 – Ostatní krátkodobé pohledávky</t>
  </si>
  <si>
    <t>Rozpis účtu 311 – odběratelé -  k 31. 12. 2010</t>
  </si>
  <si>
    <t>Název účtu</t>
  </si>
  <si>
    <t>Číslo účtu</t>
  </si>
  <si>
    <t>Celkem Kč</t>
  </si>
  <si>
    <t>Poznámky</t>
  </si>
  <si>
    <t>Pronájem pozemků rok 2010</t>
  </si>
  <si>
    <t>311 0003</t>
  </si>
  <si>
    <t>viz inventurní soupis</t>
  </si>
  <si>
    <t>Nájemné BH rok 2000</t>
  </si>
  <si>
    <t>311 0005</t>
  </si>
  <si>
    <t>orj. 2000</t>
  </si>
  <si>
    <t>Nájemné BH rok 2006</t>
  </si>
  <si>
    <t>orj. 2006</t>
  </si>
  <si>
    <t>Nájemné BH rok 2007</t>
  </si>
  <si>
    <t>orj. 2007</t>
  </si>
  <si>
    <t>Nájemné BH rok 2008</t>
  </si>
  <si>
    <t>orj. 2008</t>
  </si>
  <si>
    <t>Nájemné BH rok 2009</t>
  </si>
  <si>
    <t>orj. 2009</t>
  </si>
  <si>
    <t>Nájemné BH rok 2010</t>
  </si>
  <si>
    <t>orj. 2010</t>
  </si>
  <si>
    <t>Pronájem hrobových míst</t>
  </si>
  <si>
    <t>311 0016</t>
  </si>
  <si>
    <t>Upomínky TKR</t>
  </si>
  <si>
    <t>311 0025</t>
  </si>
  <si>
    <t>Poplatky TKR rok 2006</t>
  </si>
  <si>
    <t>311 0027</t>
  </si>
  <si>
    <t>Přepisy smluv TKR rok 2006</t>
  </si>
  <si>
    <t>orj. 4011</t>
  </si>
  <si>
    <t>Poplatky TKR rok 2007</t>
  </si>
  <si>
    <t>311 0029</t>
  </si>
  <si>
    <t>Smluvní pokuty TKR</t>
  </si>
  <si>
    <t>311 0030</t>
  </si>
  <si>
    <t>Pronájem pozemků rok 2007-2009</t>
  </si>
  <si>
    <t>311 0033</t>
  </si>
  <si>
    <t>Poplatky TKR rok 2008</t>
  </si>
  <si>
    <t>311 0034</t>
  </si>
  <si>
    <t>Poplatky INT rok 2008</t>
  </si>
  <si>
    <t>311 0035</t>
  </si>
  <si>
    <t>Instalace TKR rok 2009</t>
  </si>
  <si>
    <t>311 0037</t>
  </si>
  <si>
    <t>orj. 2</t>
  </si>
  <si>
    <t>Zřízení TKR rok 2009</t>
  </si>
  <si>
    <t>orj. 3</t>
  </si>
  <si>
    <t>Poplatky TKR rok 2009</t>
  </si>
  <si>
    <t>Poplatky TKR rok 2010</t>
  </si>
  <si>
    <t>311 0038</t>
  </si>
  <si>
    <t>Přepisy smluv TKR rok 2010</t>
  </si>
  <si>
    <t>orj. 1</t>
  </si>
  <si>
    <t>Instalace TKR rok 2010</t>
  </si>
  <si>
    <t>Poplatky INT rok 2009</t>
  </si>
  <si>
    <t>311 0039</t>
  </si>
  <si>
    <t>Poplatky INT rok 2010</t>
  </si>
  <si>
    <t>311 0040</t>
  </si>
  <si>
    <t>Zřízení INT rok 2010</t>
  </si>
  <si>
    <t>VS BH 2006</t>
  </si>
  <si>
    <t>311 0044</t>
  </si>
  <si>
    <t>VS BH 2007</t>
  </si>
  <si>
    <t>311 0045</t>
  </si>
  <si>
    <t>Poplatky z prodlení BH</t>
  </si>
  <si>
    <t>311 0061</t>
  </si>
  <si>
    <t>orj. 71, 72</t>
  </si>
  <si>
    <t>Poplatky z prodlení NP</t>
  </si>
  <si>
    <t>311 0062</t>
  </si>
  <si>
    <t>Úklid SP DD – k vyúčtování</t>
  </si>
  <si>
    <t>311 0070</t>
  </si>
  <si>
    <t>orj. 13</t>
  </si>
  <si>
    <t>Servis výtahu DD – k vyúčtování</t>
  </si>
  <si>
    <t>311 0071</t>
  </si>
  <si>
    <t>Vývoz jímek BH – k vyúčtování</t>
  </si>
  <si>
    <t>311 0072</t>
  </si>
  <si>
    <t>orj. 12</t>
  </si>
  <si>
    <t>Vodné, stočné BH – k vyúčtování</t>
  </si>
  <si>
    <t>311 0073</t>
  </si>
  <si>
    <t>Vodné, stočné DD – k vyúčtování</t>
  </si>
  <si>
    <t>311 0074</t>
  </si>
  <si>
    <t>Elektrická energie BH – k vyúčtování</t>
  </si>
  <si>
    <t>311 0075</t>
  </si>
  <si>
    <t>Elektrická energie DD – k vyúčtování</t>
  </si>
  <si>
    <t>311 0076</t>
  </si>
  <si>
    <t>Elektrická energie NP – k vyúčtování</t>
  </si>
  <si>
    <t>311 0078</t>
  </si>
  <si>
    <t>Vodné, stočné NP – k vyúčtování</t>
  </si>
  <si>
    <t>311 0080</t>
  </si>
  <si>
    <t>Vodné, stočné L2 – k vyúčtování</t>
  </si>
  <si>
    <t>311 0081</t>
  </si>
  <si>
    <t>Věcné břemeno ČEZ</t>
  </si>
  <si>
    <t>311 0082</t>
  </si>
  <si>
    <t>VS BH 2009</t>
  </si>
  <si>
    <t>311 0085</t>
  </si>
  <si>
    <t>Nájemné BH rok 1999</t>
  </si>
  <si>
    <t>311 0099</t>
  </si>
  <si>
    <t>Vystavené faktury rok 2005-2009</t>
  </si>
  <si>
    <t>311 0200</t>
  </si>
  <si>
    <t>Vystavené faktury rok 2010</t>
  </si>
  <si>
    <t>311 0210</t>
  </si>
  <si>
    <t>Vystavené faktury rok 2011</t>
  </si>
  <si>
    <t>311 0211</t>
  </si>
  <si>
    <t>Rozpis účtu 314 – krátkodobé poskytnuté zálohy -  k 31. 12. 2010</t>
  </si>
  <si>
    <t>Moraviapress a.s., Břeclav</t>
  </si>
  <si>
    <t>314 0022</t>
  </si>
  <si>
    <t>ČEZ Prodej s.r.o., Praha</t>
  </si>
  <si>
    <t>314 0050</t>
  </si>
  <si>
    <t>CENTROPOL ENERGY, Ústí nad Labem</t>
  </si>
  <si>
    <t>314 0051</t>
  </si>
  <si>
    <t>SEVT a.s., Praha</t>
  </si>
  <si>
    <t>314 0052</t>
  </si>
  <si>
    <t>Podíl fond oprav Lázeňská 2</t>
  </si>
  <si>
    <t>314 0099</t>
  </si>
  <si>
    <t>Rozpis účtu 335 – pohledávky za zaměstnanci -  k 31. 12. 2010</t>
  </si>
  <si>
    <t>Telefonní hovory prosinec 2010</t>
  </si>
  <si>
    <t>335 0003</t>
  </si>
  <si>
    <t>Rozpis účtu 343 – daň z přidané hodnoty -  k 31. 12. 2010</t>
  </si>
  <si>
    <t>Finanční úřad Krnov</t>
  </si>
  <si>
    <t>343 0040</t>
  </si>
  <si>
    <t>Rozpis účtu 377 – ostatní krátkodobé pohledávky -  k 31. 12. 2010</t>
  </si>
  <si>
    <t>Náklady na pohřby zemřelých</t>
  </si>
  <si>
    <t>377 0103</t>
  </si>
  <si>
    <t>ORKAM Plzeň s.r.o.</t>
  </si>
  <si>
    <t>377 0106</t>
  </si>
  <si>
    <t>Centropol Energy a.s., Ústí nad Labem</t>
  </si>
  <si>
    <t>377 0107</t>
  </si>
  <si>
    <t>Moraviapress a.s, Břeclav</t>
  </si>
  <si>
    <t>377 0108</t>
  </si>
  <si>
    <t>Město Město Albrechtice</t>
  </si>
  <si>
    <t>377 0200</t>
  </si>
  <si>
    <t>Služby obce Město Albrechtice s.r.o.</t>
  </si>
  <si>
    <t>377 0301</t>
  </si>
  <si>
    <t>377 0302</t>
  </si>
  <si>
    <t>377 0303</t>
  </si>
  <si>
    <t>377 0402</t>
  </si>
  <si>
    <t>Rozpis účtu 315 – pohledávky za rozpočtovými příjmy -  k 31. 12. 2010</t>
  </si>
  <si>
    <t>Pokuty životní prostředí</t>
  </si>
  <si>
    <t>315 0012</t>
  </si>
  <si>
    <t>Místní poplatky psi rok 2010</t>
  </si>
  <si>
    <t>315 0013</t>
  </si>
  <si>
    <t>Navýšení místní poplatky psi rok 2006</t>
  </si>
  <si>
    <t>orj. 6</t>
  </si>
  <si>
    <t>Navýšení místní poplatky psi rok 2007</t>
  </si>
  <si>
    <t xml:space="preserve">315 0013 </t>
  </si>
  <si>
    <t>orj. 7</t>
  </si>
  <si>
    <t>Navýšení místní poplatky psi rok 2008</t>
  </si>
  <si>
    <t>orj. 8</t>
  </si>
  <si>
    <t>Navýšení místní poplatky psi rok 2009</t>
  </si>
  <si>
    <t>orj. 9</t>
  </si>
  <si>
    <t>Místní poplatky psi rok 2004</t>
  </si>
  <si>
    <t>orj. 2004</t>
  </si>
  <si>
    <t>Místní poplatky psi rok 2005</t>
  </si>
  <si>
    <t>orj. 2005</t>
  </si>
  <si>
    <t>Místní poplatky psi rok 2006</t>
  </si>
  <si>
    <t>Místní poplatky psi rok 2007</t>
  </si>
  <si>
    <t>Místní poplatky psi rok 2008</t>
  </si>
  <si>
    <t>Místní poplatky psi rok 2009</t>
  </si>
  <si>
    <t>Místní poplatky zábor veřejného prostranství</t>
  </si>
  <si>
    <t>315 0014</t>
  </si>
  <si>
    <t>Místní poplatky za komunální odpad rok 2010</t>
  </si>
  <si>
    <t>315 0021</t>
  </si>
  <si>
    <t>Navýšení místní poplatky komunální odpad rok 2003</t>
  </si>
  <si>
    <t>Navýšení místní poplatky komunální odpad rok 2004</t>
  </si>
  <si>
    <t>orj. 4</t>
  </si>
  <si>
    <t>Navýšení místní poplatky komunální odpad rok 2005</t>
  </si>
  <si>
    <t>orj. 5</t>
  </si>
  <si>
    <t>Navýšení místní poplatky komunální odpad rok 2006</t>
  </si>
  <si>
    <t>Navýšení místní poplatky komunální odpad rok 2007</t>
  </si>
  <si>
    <t>Navýšení místní poplatky komunální odpad rok 2008</t>
  </si>
  <si>
    <t>Navýšení místní poplatky komunální odpad rok 2009</t>
  </si>
  <si>
    <t>Místní poplatky komunální odpad rok 2004</t>
  </si>
  <si>
    <t>Místní poplatky komunální odpad rok 2005</t>
  </si>
  <si>
    <t>Místní poplatky komunální odpad rok 2006</t>
  </si>
  <si>
    <t>Místní poplatky komunální odpad rok 2007</t>
  </si>
  <si>
    <t>Místní poplatky komunální odpad rok 2008</t>
  </si>
  <si>
    <t>Místní poplatky komunální odpad rok 2009</t>
  </si>
  <si>
    <t>Místní poplatky komunální odpad rok 2010 chataři</t>
  </si>
  <si>
    <t>315 0022</t>
  </si>
  <si>
    <t>Přeplatky sociálních dávek rok 2005</t>
  </si>
  <si>
    <t>315 0028</t>
  </si>
  <si>
    <t>Přeplatky sociálních dávek rok 2006</t>
  </si>
  <si>
    <t>Přeplatky sociálních dávek rok 2007</t>
  </si>
  <si>
    <t>Přeplatky sociálních dávek rok 2009</t>
  </si>
  <si>
    <t>Přeplatky sociálních dávek rok 2010</t>
  </si>
  <si>
    <t>orj. 10</t>
  </si>
  <si>
    <t>Přeplatky sociálních dávek minulých let</t>
  </si>
  <si>
    <t>orj. 4175</t>
  </si>
  <si>
    <t>Exekuční náklady rok 2010</t>
  </si>
  <si>
    <t>315 0030</t>
  </si>
  <si>
    <t>Exekuční náklady rok 2006</t>
  </si>
  <si>
    <t>Exekuční náklady rok 2007</t>
  </si>
  <si>
    <t>Exekuční náklady rok 2008</t>
  </si>
  <si>
    <t>Exekuční náklady rok 2009</t>
  </si>
  <si>
    <t>Správní poplatky stavební řízení</t>
  </si>
  <si>
    <t>315 0051</t>
  </si>
  <si>
    <t>Pokuty přestupková komise</t>
  </si>
  <si>
    <t>315 0054</t>
  </si>
  <si>
    <t>Náhrady škody KPP</t>
  </si>
  <si>
    <t>315 0073</t>
  </si>
  <si>
    <t>Ukazatel dluhové služby</t>
  </si>
  <si>
    <t>Daňové příjmy</t>
  </si>
  <si>
    <t>(třída 1)</t>
  </si>
  <si>
    <t>Nedaňové příjmy</t>
  </si>
  <si>
    <t>(třída 2)</t>
  </si>
  <si>
    <t>Příjaté dotace-fin.vztah</t>
  </si>
  <si>
    <t>(4112+4212)</t>
  </si>
  <si>
    <t>Dluhová základna</t>
  </si>
  <si>
    <t>Úroky</t>
  </si>
  <si>
    <t>(5141)</t>
  </si>
  <si>
    <t>Splátky jistina a dluhopisů</t>
  </si>
  <si>
    <t>(8xx2,8xx4)</t>
  </si>
  <si>
    <t>Splátky leasingu</t>
  </si>
  <si>
    <t>(5178)</t>
  </si>
  <si>
    <t>Dluhová služba</t>
  </si>
  <si>
    <t>V roce 2010 bylo na dlouhodobé úvěry zaplaceno 1 988 724,50 Kč a na kontokorentní úvěr 20 369 813,51 Kč, který byl použit na</t>
  </si>
  <si>
    <t xml:space="preserve">překlenovací období, kdy vnikly výdaje na investiční akce pořizovaných z dotací a následně po vyúčtování nám byly peněžní </t>
  </si>
  <si>
    <t>prostředky z dotací zaslány.</t>
  </si>
  <si>
    <t xml:space="preserve">                       Informace o hospodařské činnosti města</t>
  </si>
  <si>
    <t>k   31. 12. 2010</t>
  </si>
  <si>
    <t>Rozpis nákladů a výnosů hospodářské činnosti za rok 2010</t>
  </si>
  <si>
    <t>Náklady</t>
  </si>
  <si>
    <t xml:space="preserve">Výnosy </t>
  </si>
  <si>
    <t>plán</t>
  </si>
  <si>
    <t>skutečnost</t>
  </si>
  <si>
    <t>spotřeba el.energie byty</t>
  </si>
  <si>
    <t>čisté nájemné</t>
  </si>
  <si>
    <t>poplatky z prodlení</t>
  </si>
  <si>
    <t>poplatky žádost o byt</t>
  </si>
  <si>
    <t xml:space="preserve">ostatní služby </t>
  </si>
  <si>
    <t>ostatní služby - úpravy programu</t>
  </si>
  <si>
    <t>ostatní služby - právní  služby</t>
  </si>
  <si>
    <t>opravy a údržování  - revize</t>
  </si>
  <si>
    <t>ostatní služby - poplatky za SIPO</t>
  </si>
  <si>
    <t>jiné daně a poplatky (kolky)</t>
  </si>
  <si>
    <t>ostatní finan. náklady - pojištění</t>
  </si>
  <si>
    <t>ostatní finan. náklady - bankovní poplatky</t>
  </si>
  <si>
    <t>Celkem bytové:</t>
  </si>
  <si>
    <t>Byty pro důchodce</t>
  </si>
  <si>
    <t xml:space="preserve">čisté nájemné </t>
  </si>
  <si>
    <t>pronájem místnosti v DD</t>
  </si>
  <si>
    <t>ostatní služby- deratizace</t>
  </si>
  <si>
    <t>mzdové náklady - odměna správce</t>
  </si>
  <si>
    <t>ostatní náklady z činnosti - zaokrouhl.</t>
  </si>
  <si>
    <t>Celkem byty Nemoc. 6</t>
  </si>
  <si>
    <t>spotřeba DDHM</t>
  </si>
  <si>
    <t xml:space="preserve">tržby z čistého  nájemného </t>
  </si>
  <si>
    <t>tržby ze služeb - paušály</t>
  </si>
  <si>
    <t>ostatní výnosy - zaokrouhlení u fa</t>
  </si>
  <si>
    <t>spotřeba tepla</t>
  </si>
  <si>
    <t>přijaté pojistné plnění</t>
  </si>
  <si>
    <t>penále za pozdní úhrady</t>
  </si>
  <si>
    <t>spotřeba teplé vody</t>
  </si>
  <si>
    <t>ostatní náklady - zaokrouhlení</t>
  </si>
  <si>
    <t>tržby za provozní poplatky</t>
  </si>
  <si>
    <t xml:space="preserve">instalace kabel.televize </t>
  </si>
  <si>
    <t>reklamy</t>
  </si>
  <si>
    <t>přepisy smluv</t>
  </si>
  <si>
    <t>ostatní náklady - provozní poplatky</t>
  </si>
  <si>
    <t>zhotovení přípojek</t>
  </si>
  <si>
    <t>ostatní náklady - poštovné</t>
  </si>
  <si>
    <t>znovuzapojení</t>
  </si>
  <si>
    <t>ostatní náklady - telefony</t>
  </si>
  <si>
    <t>provozování kab.telev.Holčovice</t>
  </si>
  <si>
    <t>ostatní náklady - pronájem</t>
  </si>
  <si>
    <t>poplatky za upomínky</t>
  </si>
  <si>
    <t>poplatky za penále</t>
  </si>
  <si>
    <t>ostatní výnosy zaokrouhlení</t>
  </si>
  <si>
    <t>ostatní výnosy</t>
  </si>
  <si>
    <t>ost.náklady DPH zahraniční fa</t>
  </si>
  <si>
    <t>kurzové rozdíly ztráty</t>
  </si>
  <si>
    <t>poplatky za ČT TV</t>
  </si>
  <si>
    <t>jiné náklady - zaokrouhlení</t>
  </si>
  <si>
    <t>pronájem hrobových míst</t>
  </si>
  <si>
    <t>ČN smuteční síň</t>
  </si>
  <si>
    <t>SL smuteční síň</t>
  </si>
  <si>
    <t>prodej zboží (mramorové desky)</t>
  </si>
  <si>
    <t>prodej desek kolumbarium</t>
  </si>
  <si>
    <t>jiné pokuty a penále</t>
  </si>
  <si>
    <t>zaokrouhlení</t>
  </si>
  <si>
    <t>ostatní náklady - doúčt.daní</t>
  </si>
  <si>
    <t>ostatní služby</t>
  </si>
  <si>
    <t>Kopírka</t>
  </si>
  <si>
    <t>tržby za kopírování</t>
  </si>
  <si>
    <t>Skládka</t>
  </si>
  <si>
    <t>manipul. poplatek za inertní odpad</t>
  </si>
  <si>
    <t>ostatní náklady - uhrnutí, rozbory</t>
  </si>
  <si>
    <t>výnosy z odepsaných pohledávek</t>
  </si>
  <si>
    <t>tržba z prodeje dřeva</t>
  </si>
  <si>
    <t>činnost LOH</t>
  </si>
  <si>
    <t>smluvní pokuta z prodlení</t>
  </si>
  <si>
    <t>ostatní služby - běžná činnost</t>
  </si>
  <si>
    <t>pronájem honitby</t>
  </si>
  <si>
    <t>tvorba zákonných rezerv</t>
  </si>
  <si>
    <t>úroky - účet rezev na lesy</t>
  </si>
  <si>
    <t>zaokrouhlení u fa</t>
  </si>
  <si>
    <t>jiné daně a poplatky ( soudní)</t>
  </si>
  <si>
    <t>dotace z MSK</t>
  </si>
  <si>
    <t>ostatní náklady - přísp. SVOL</t>
  </si>
  <si>
    <r>
      <t>pronáj. pozemků, upomínky</t>
    </r>
    <r>
      <rPr>
        <sz val="8"/>
        <rFont val="Arial"/>
        <family val="2"/>
      </rPr>
      <t xml:space="preserve"> 327,60</t>
    </r>
  </si>
  <si>
    <t>spotřeba materiálu, chemikálie</t>
  </si>
  <si>
    <t>pronájem koupaliště</t>
  </si>
  <si>
    <t>opravy a údržování - revize</t>
  </si>
  <si>
    <t>ostatní služby - rozbory vody</t>
  </si>
  <si>
    <t>Pronájem vodárny</t>
  </si>
  <si>
    <t>pronájem VAK a ČOV, kanalizace</t>
  </si>
  <si>
    <t>Pronájem parku</t>
  </si>
  <si>
    <t xml:space="preserve">spotřeba el.energie, </t>
  </si>
  <si>
    <t xml:space="preserve">pronájem parku, </t>
  </si>
  <si>
    <t>ze el.energii</t>
  </si>
  <si>
    <t>Ostatní</t>
  </si>
  <si>
    <t>faxování</t>
  </si>
  <si>
    <t>tržba z faxování</t>
  </si>
  <si>
    <t>internet</t>
  </si>
  <si>
    <t>tržba za internet</t>
  </si>
  <si>
    <t>poplatek za pračku</t>
  </si>
  <si>
    <t>poplatek za užívání pračky</t>
  </si>
  <si>
    <t>Režie</t>
  </si>
  <si>
    <t>úroky z účtu</t>
  </si>
  <si>
    <t>pronájem zařízení na budově</t>
  </si>
  <si>
    <t>ostatní náklady z činností</t>
  </si>
  <si>
    <t>opravné položk k pohledávkám</t>
  </si>
  <si>
    <t>nájem NP na zámku</t>
  </si>
  <si>
    <t>Nebytový prostor</t>
  </si>
  <si>
    <t>pronájem místnosti na zámku</t>
  </si>
  <si>
    <t>Lázeňská 2</t>
  </si>
  <si>
    <t>správa fondu</t>
  </si>
  <si>
    <t>Prodeje</t>
  </si>
  <si>
    <t>nákupy zboží k prodeji</t>
  </si>
  <si>
    <t>tržba za prodané zboží</t>
  </si>
  <si>
    <t>Internet kabel.televiz.</t>
  </si>
  <si>
    <t>měsíční poplatky</t>
  </si>
  <si>
    <t>připojení k internetu</t>
  </si>
  <si>
    <t>instalace internetu</t>
  </si>
  <si>
    <t>ostatní služby telefony</t>
  </si>
  <si>
    <t>ostatní služby poštovné</t>
  </si>
  <si>
    <t>Celkem :</t>
  </si>
  <si>
    <t>Hospodářský výsledek:</t>
  </si>
  <si>
    <t>výnosy</t>
  </si>
  <si>
    <t>náklady</t>
  </si>
  <si>
    <t>zisk</t>
  </si>
  <si>
    <t>Rekapitulace:</t>
  </si>
  <si>
    <t xml:space="preserve">náklady </t>
  </si>
  <si>
    <t>zisk/ztráta</t>
  </si>
  <si>
    <t>NP zámek Linhartovy</t>
  </si>
  <si>
    <t>Pronájem vod. a ČOV</t>
  </si>
  <si>
    <t>Ostatní - faxování</t>
  </si>
  <si>
    <t xml:space="preserve">           - internet</t>
  </si>
  <si>
    <t xml:space="preserve">           - pračka</t>
  </si>
  <si>
    <t>Prodeje, ostatní</t>
  </si>
  <si>
    <t>Internet v kabel.televizi</t>
  </si>
  <si>
    <t xml:space="preserve">Hospodaření příspěvkových organizací založených městem  </t>
  </si>
  <si>
    <t>Hospodaření založených obchodních společností - Služby obce s.r.o. Město Albrechtice</t>
  </si>
  <si>
    <t>Rozvaha s.r.o.</t>
  </si>
  <si>
    <t>v tis Kč</t>
  </si>
  <si>
    <t>rok 2008</t>
  </si>
  <si>
    <t>Krátkodobé pohledávky</t>
  </si>
  <si>
    <t>Krátkodobý finanční majetek</t>
  </si>
  <si>
    <t>Časové rozlišení</t>
  </si>
  <si>
    <t>Základní kapitál</t>
  </si>
  <si>
    <t>Kapitálové fondy</t>
  </si>
  <si>
    <t>Rezervní fondy</t>
  </si>
  <si>
    <t>Výsledek hospodaření minulých let</t>
  </si>
  <si>
    <t>Výsledek hospodaření běžného účetního období</t>
  </si>
  <si>
    <t>Dlouhodobé závazky</t>
  </si>
  <si>
    <t>Krátkodobé závazky</t>
  </si>
  <si>
    <t>Bankovní úvěry a výpomoci</t>
  </si>
  <si>
    <t>Časové rozlišení, dohadné účty</t>
  </si>
  <si>
    <t>Výkaz zisku a ztrát s.r.o.</t>
  </si>
  <si>
    <t>v tis. Kč.</t>
  </si>
  <si>
    <t>Tržby za prodej zboží</t>
  </si>
  <si>
    <t>Náklady na vynaložené zboží</t>
  </si>
  <si>
    <t>Obchodní marže</t>
  </si>
  <si>
    <t>Výkony</t>
  </si>
  <si>
    <t>Výkonová spotřeba</t>
  </si>
  <si>
    <t>Přidaná hodnota</t>
  </si>
  <si>
    <t>Osobní náklady</t>
  </si>
  <si>
    <t>Daně a poplatky</t>
  </si>
  <si>
    <t>Odpisy dlouhodobého hmotného a nehmot.majet</t>
  </si>
  <si>
    <t>Tržby z dlouhodobého majetku a materiálu</t>
  </si>
  <si>
    <t>Zůstatková cena prodaného dlouh.majetku</t>
  </si>
  <si>
    <t>Změna stavu rezerv a opr.položek</t>
  </si>
  <si>
    <t>Ostatní provozní výnosy</t>
  </si>
  <si>
    <t>Ostatní provozní náklady</t>
  </si>
  <si>
    <t>Výnosové úroky</t>
  </si>
  <si>
    <t>Nákladové úroky</t>
  </si>
  <si>
    <t>Ostatní finanční náklady</t>
  </si>
  <si>
    <t>Finanční výsledek hospodaření</t>
  </si>
  <si>
    <t>Daň z příjmu za běžnou činnost</t>
  </si>
  <si>
    <t>Výsledek hospodaření za běžnou činnost</t>
  </si>
  <si>
    <t>Mimořadné výnosy</t>
  </si>
  <si>
    <t>Mimořadné náklady</t>
  </si>
  <si>
    <t>Mimořádný výsledek hospodaření</t>
  </si>
  <si>
    <t>Výsledek hospodaření za účetní období</t>
  </si>
  <si>
    <t>Výsledek hospodaření před zdaněním</t>
  </si>
  <si>
    <t xml:space="preserve">Finanční hospodaření PO k 31. 12.2010 </t>
  </si>
  <si>
    <t>(Výpis z výkazu Rozvaha)</t>
  </si>
  <si>
    <t>Finanční maj.</t>
  </si>
  <si>
    <t>Přech.účty akt.</t>
  </si>
  <si>
    <t>z toho HV</t>
  </si>
  <si>
    <t>maj.vč.oprávek</t>
  </si>
  <si>
    <t>+přech. účty pas.</t>
  </si>
  <si>
    <t>Mateřská škola</t>
  </si>
  <si>
    <t>Výkaz zisku a ztrát příspěvkových organizaci</t>
  </si>
  <si>
    <t>k 31.12.2010 v tis. Kč.</t>
  </si>
  <si>
    <t>hlavní činnost</t>
  </si>
  <si>
    <t>doplňková č.</t>
  </si>
  <si>
    <t>náklady na reprezentaci</t>
  </si>
  <si>
    <t>zákonné sociální pojištění</t>
  </si>
  <si>
    <t>jiné sociální pojištění</t>
  </si>
  <si>
    <t>zákonné sociální  náklady</t>
  </si>
  <si>
    <t>jiné sociální náklady</t>
  </si>
  <si>
    <t>ostatní náklady z činnosti</t>
  </si>
  <si>
    <t>ostatní finanční náklady</t>
  </si>
  <si>
    <t>odpisy dlouh.majetku</t>
  </si>
  <si>
    <t>náklady celkem</t>
  </si>
  <si>
    <t>Výnosy</t>
  </si>
  <si>
    <t>výnosy z prodeje služeb</t>
  </si>
  <si>
    <t>čerpání fondů</t>
  </si>
  <si>
    <t>ostatní výnosy z činností</t>
  </si>
  <si>
    <t>výnosy z prodaného zboží</t>
  </si>
  <si>
    <t>výnosy z prodeje materiálu</t>
  </si>
  <si>
    <t>výnosy z nezpochybnitel.nároků SR</t>
  </si>
  <si>
    <t>výnosy z nezpochybnitel.nároků ÚSC</t>
  </si>
  <si>
    <t>výnosy celkem</t>
  </si>
  <si>
    <t>výsledek hospodaření před zdan.</t>
  </si>
  <si>
    <t>daň z příjmu</t>
  </si>
  <si>
    <t>výsledek hospodaření po zdanění</t>
  </si>
  <si>
    <t>Přerozdělení výsledků hospodaření příspěvkových organizací za rok 2010</t>
  </si>
  <si>
    <t>Po ukončení hospodářského roku je zřizovatel povinen dle vyhl. MF ČR č. 250/2000 Sb.</t>
  </si>
  <si>
    <t>§ 30, §31, §32 odsouhlasit a potvrdit přerozdělení výsledků hospodařní do fondů</t>
  </si>
  <si>
    <t>jednotlivých</t>
  </si>
  <si>
    <t>ch  organizací.</t>
  </si>
  <si>
    <t>Schváleno radou města dne 9.3.2011 - usnesení č. 05/11/108</t>
  </si>
  <si>
    <t>stav k 31.12.2010</t>
  </si>
  <si>
    <t>hospod. výsledek</t>
  </si>
  <si>
    <t>stav po přerozděl.</t>
  </si>
  <si>
    <t xml:space="preserve">  Fond odměn</t>
  </si>
  <si>
    <t xml:space="preserve">  Fond reprodukce</t>
  </si>
  <si>
    <t xml:space="preserve">  Fond rezervní</t>
  </si>
  <si>
    <t xml:space="preserve">  Celkem</t>
  </si>
  <si>
    <t>Hospodářský výsledek rok 2010</t>
  </si>
  <si>
    <t>Mateřská škola Město Albrechtice</t>
  </si>
  <si>
    <t>Hospodářský výsledek za rok 2010</t>
  </si>
  <si>
    <t xml:space="preserve">V souladu se  zákonem  O obcích č. 128/2000 Sb.,  § 16, odst. 2, písmeno d,  a  zákonem  O rozpočtových </t>
  </si>
  <si>
    <t xml:space="preserve">pravidlech územních rozpočtů č. 250/2000 Sb., §17, odst. 6 mohou občané své připomínky k závěrečnému </t>
  </si>
  <si>
    <t xml:space="preserve">účtu uplatnit   p í s e m n ě   do  21.června 2011 na MěÚ město Město Albrechtice odbor finanční a plánovací  </t>
  </si>
  <si>
    <t>nebo ústně na zastupitelstvu města dne  22.června 2011</t>
  </si>
  <si>
    <t>Závěrečný účet města Město Albrechtice je zveřejněn na webových stránkách města.</t>
  </si>
  <si>
    <t>Podrobný rozpis závěrečného účtu a všechny přílohy jsou založeny na finančním a plánovacím odboru MěÚ Město Albrechtice.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</si>
</sst>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00"/>
    <numFmt numFmtId="166" formatCode="#,##0"/>
    <numFmt numFmtId="167" formatCode="#,##0.00"/>
    <numFmt numFmtId="168" formatCode="0.00%"/>
    <numFmt numFmtId="169" formatCode="0.00"/>
    <numFmt numFmtId="170" formatCode="D/M/YYYY"/>
    <numFmt numFmtId="171" formatCode="@"/>
    <numFmt numFmtId="172" formatCode="#,##0.00\ [$Kč-405];[RED]\-#,##0.00\ [$Kč-405]"/>
    <numFmt numFmtId="173" formatCode="#,###.00"/>
    <numFmt numFmtId="174" formatCode="0"/>
  </numFmts>
  <fonts count="50">
    <font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0"/>
      <color indexed="25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8"/>
      <color indexed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u val="single"/>
      <sz val="8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u val="single"/>
      <sz val="11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9"/>
      <name val="Arial"/>
      <family val="2"/>
    </font>
    <font>
      <sz val="6.5"/>
      <name val="Courier New"/>
      <family val="3"/>
    </font>
    <font>
      <sz val="11"/>
      <name val="Courier New"/>
      <family val="3"/>
    </font>
    <font>
      <b/>
      <sz val="11"/>
      <name val="Courier New"/>
      <family val="3"/>
    </font>
    <font>
      <b/>
      <sz val="6.5"/>
      <name val="Courier New"/>
      <family val="3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834">
    <xf numFmtId="164" fontId="0" fillId="0" borderId="0" xfId="0" applyAlignment="1">
      <alignment/>
    </xf>
    <xf numFmtId="164" fontId="2" fillId="0" borderId="0" xfId="0" applyFont="1" applyAlignment="1">
      <alignment horizontal="right"/>
    </xf>
    <xf numFmtId="164" fontId="3" fillId="2" borderId="0" xfId="0" applyFont="1" applyFill="1" applyAlignment="1">
      <alignment horizontal="left"/>
    </xf>
    <xf numFmtId="164" fontId="0" fillId="2" borderId="0" xfId="0" applyFill="1" applyAlignment="1">
      <alignment/>
    </xf>
    <xf numFmtId="164" fontId="0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 horizontal="left"/>
    </xf>
    <xf numFmtId="164" fontId="5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6" fillId="0" borderId="0" xfId="0" applyFont="1" applyAlignment="1">
      <alignment/>
    </xf>
    <xf numFmtId="164" fontId="5" fillId="0" borderId="0" xfId="0" applyFont="1" applyAlignment="1">
      <alignment horizontal="right"/>
    </xf>
    <xf numFmtId="164" fontId="4" fillId="0" borderId="0" xfId="0" applyFont="1" applyAlignment="1">
      <alignment horizontal="left"/>
    </xf>
    <xf numFmtId="164" fontId="0" fillId="0" borderId="0" xfId="0" applyAlignment="1">
      <alignment horizontal="left"/>
    </xf>
    <xf numFmtId="165" fontId="7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 horizontal="right"/>
    </xf>
    <xf numFmtId="165" fontId="7" fillId="3" borderId="0" xfId="0" applyNumberFormat="1" applyFont="1" applyFill="1" applyAlignment="1">
      <alignment horizontal="right"/>
    </xf>
    <xf numFmtId="166" fontId="7" fillId="0" borderId="0" xfId="0" applyNumberFormat="1" applyFont="1" applyAlignment="1">
      <alignment/>
    </xf>
    <xf numFmtId="165" fontId="0" fillId="0" borderId="0" xfId="0" applyNumberFormat="1" applyFont="1" applyFill="1" applyAlignment="1">
      <alignment/>
    </xf>
    <xf numFmtId="164" fontId="7" fillId="0" borderId="0" xfId="0" applyFont="1" applyFill="1" applyAlignment="1">
      <alignment horizontal="center"/>
    </xf>
    <xf numFmtId="167" fontId="0" fillId="0" borderId="0" xfId="0" applyNumberFormat="1" applyFont="1" applyFill="1" applyAlignment="1">
      <alignment/>
    </xf>
    <xf numFmtId="164" fontId="7" fillId="0" borderId="0" xfId="0" applyFont="1" applyAlignment="1">
      <alignment/>
    </xf>
    <xf numFmtId="164" fontId="8" fillId="2" borderId="0" xfId="0" applyFont="1" applyFill="1" applyAlignment="1">
      <alignment/>
    </xf>
    <xf numFmtId="164" fontId="9" fillId="2" borderId="0" xfId="0" applyFont="1" applyFill="1" applyAlignment="1">
      <alignment/>
    </xf>
    <xf numFmtId="164" fontId="10" fillId="2" borderId="0" xfId="0" applyFont="1" applyFill="1" applyAlignment="1">
      <alignment/>
    </xf>
    <xf numFmtId="165" fontId="11" fillId="2" borderId="0" xfId="0" applyNumberFormat="1" applyFont="1" applyFill="1" applyAlignment="1">
      <alignment/>
    </xf>
    <xf numFmtId="165" fontId="12" fillId="2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167" fontId="4" fillId="0" borderId="0" xfId="0" applyNumberFormat="1" applyFont="1" applyFill="1" applyAlignment="1">
      <alignment/>
    </xf>
    <xf numFmtId="164" fontId="13" fillId="0" borderId="0" xfId="0" applyFont="1" applyAlignment="1">
      <alignment/>
    </xf>
    <xf numFmtId="166" fontId="14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165" fontId="7" fillId="0" borderId="0" xfId="0" applyNumberFormat="1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164" fontId="10" fillId="0" borderId="0" xfId="0" applyFont="1" applyAlignment="1">
      <alignment horizontal="left"/>
    </xf>
    <xf numFmtId="164" fontId="8" fillId="0" borderId="0" xfId="0" applyFont="1" applyAlignment="1">
      <alignment horizontal="left"/>
    </xf>
    <xf numFmtId="164" fontId="2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165" fontId="14" fillId="0" borderId="0" xfId="0" applyNumberFormat="1" applyFont="1" applyFill="1" applyAlignment="1">
      <alignment horizontal="center"/>
    </xf>
    <xf numFmtId="165" fontId="14" fillId="0" borderId="0" xfId="0" applyNumberFormat="1" applyFont="1" applyFill="1" applyAlignment="1">
      <alignment horizontal="right"/>
    </xf>
    <xf numFmtId="165" fontId="14" fillId="0" borderId="0" xfId="0" applyNumberFormat="1" applyFont="1" applyFill="1" applyAlignment="1">
      <alignment/>
    </xf>
    <xf numFmtId="165" fontId="14" fillId="3" borderId="0" xfId="0" applyNumberFormat="1" applyFont="1" applyFill="1" applyAlignment="1">
      <alignment horizontal="right"/>
    </xf>
    <xf numFmtId="167" fontId="14" fillId="0" borderId="0" xfId="0" applyNumberFormat="1" applyFont="1" applyFill="1" applyAlignment="1">
      <alignment horizontal="center"/>
    </xf>
    <xf numFmtId="164" fontId="8" fillId="0" borderId="0" xfId="0" applyFont="1" applyBorder="1" applyAlignment="1">
      <alignment horizontal="left"/>
    </xf>
    <xf numFmtId="164" fontId="13" fillId="0" borderId="0" xfId="0" applyFont="1" applyBorder="1" applyAlignment="1">
      <alignment/>
    </xf>
    <xf numFmtId="166" fontId="14" fillId="0" borderId="0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6" fontId="7" fillId="0" borderId="0" xfId="0" applyNumberFormat="1" applyFont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4" fontId="14" fillId="0" borderId="0" xfId="0" applyFont="1" applyFill="1" applyBorder="1" applyAlignment="1">
      <alignment horizontal="center"/>
    </xf>
    <xf numFmtId="164" fontId="11" fillId="0" borderId="0" xfId="0" applyFont="1" applyAlignment="1">
      <alignment/>
    </xf>
    <xf numFmtId="164" fontId="2" fillId="0" borderId="1" xfId="0" applyFont="1" applyBorder="1" applyAlignment="1">
      <alignment horizontal="left"/>
    </xf>
    <xf numFmtId="164" fontId="2" fillId="0" borderId="1" xfId="0" applyFont="1" applyBorder="1" applyAlignment="1">
      <alignment/>
    </xf>
    <xf numFmtId="166" fontId="14" fillId="0" borderId="1" xfId="0" applyNumberFormat="1" applyFont="1" applyBorder="1" applyAlignment="1">
      <alignment horizontal="right"/>
    </xf>
    <xf numFmtId="164" fontId="2" fillId="3" borderId="1" xfId="0" applyFont="1" applyFill="1" applyBorder="1" applyAlignment="1">
      <alignment/>
    </xf>
    <xf numFmtId="166" fontId="15" fillId="0" borderId="1" xfId="0" applyNumberFormat="1" applyFont="1" applyBorder="1" applyAlignment="1">
      <alignment/>
    </xf>
    <xf numFmtId="165" fontId="14" fillId="0" borderId="1" xfId="0" applyNumberFormat="1" applyFont="1" applyFill="1" applyBorder="1" applyAlignment="1">
      <alignment/>
    </xf>
    <xf numFmtId="165" fontId="14" fillId="0" borderId="1" xfId="0" applyNumberFormat="1" applyFont="1" applyFill="1" applyBorder="1" applyAlignment="1">
      <alignment/>
    </xf>
    <xf numFmtId="165" fontId="14" fillId="0" borderId="1" xfId="0" applyNumberFormat="1" applyFont="1" applyFill="1" applyBorder="1" applyAlignment="1">
      <alignment horizontal="right"/>
    </xf>
    <xf numFmtId="165" fontId="14" fillId="3" borderId="1" xfId="0" applyNumberFormat="1" applyFont="1" applyFill="1" applyBorder="1" applyAlignment="1">
      <alignment horizontal="right"/>
    </xf>
    <xf numFmtId="166" fontId="14" fillId="0" borderId="1" xfId="0" applyNumberFormat="1" applyFont="1" applyBorder="1" applyAlignment="1">
      <alignment/>
    </xf>
    <xf numFmtId="165" fontId="6" fillId="0" borderId="1" xfId="0" applyNumberFormat="1" applyFont="1" applyFill="1" applyBorder="1" applyAlignment="1">
      <alignment/>
    </xf>
    <xf numFmtId="164" fontId="14" fillId="0" borderId="1" xfId="0" applyFont="1" applyFill="1" applyBorder="1" applyAlignment="1">
      <alignment horizontal="center"/>
    </xf>
    <xf numFmtId="167" fontId="6" fillId="0" borderId="1" xfId="0" applyNumberFormat="1" applyFont="1" applyFill="1" applyBorder="1" applyAlignment="1">
      <alignment/>
    </xf>
    <xf numFmtId="168" fontId="16" fillId="0" borderId="0" xfId="0" applyNumberFormat="1" applyFont="1" applyAlignment="1">
      <alignment/>
    </xf>
    <xf numFmtId="164" fontId="14" fillId="0" borderId="0" xfId="0" applyFont="1" applyAlignment="1">
      <alignment/>
    </xf>
    <xf numFmtId="164" fontId="2" fillId="0" borderId="0" xfId="0" applyFont="1" applyAlignment="1">
      <alignment/>
    </xf>
    <xf numFmtId="164" fontId="17" fillId="0" borderId="0" xfId="0" applyFont="1" applyAlignment="1">
      <alignment/>
    </xf>
    <xf numFmtId="166" fontId="0" fillId="0" borderId="0" xfId="0" applyNumberFormat="1" applyAlignment="1">
      <alignment horizontal="right"/>
    </xf>
    <xf numFmtId="164" fontId="13" fillId="3" borderId="0" xfId="0" applyFont="1" applyFill="1" applyAlignment="1">
      <alignment/>
    </xf>
    <xf numFmtId="166" fontId="17" fillId="0" borderId="0" xfId="0" applyNumberFormat="1" applyFont="1" applyAlignment="1">
      <alignment/>
    </xf>
    <xf numFmtId="165" fontId="14" fillId="0" borderId="0" xfId="0" applyNumberFormat="1" applyFont="1" applyFill="1" applyAlignment="1">
      <alignment/>
    </xf>
    <xf numFmtId="168" fontId="18" fillId="0" borderId="0" xfId="0" applyNumberFormat="1" applyFont="1" applyAlignment="1">
      <alignment/>
    </xf>
    <xf numFmtId="166" fontId="7" fillId="0" borderId="0" xfId="0" applyNumberFormat="1" applyFont="1" applyFill="1" applyAlignment="1">
      <alignment horizontal="center"/>
    </xf>
    <xf numFmtId="166" fontId="2" fillId="0" borderId="1" xfId="0" applyNumberFormat="1" applyFont="1" applyBorder="1" applyAlignment="1">
      <alignment horizontal="right"/>
    </xf>
    <xf numFmtId="167" fontId="14" fillId="0" borderId="1" xfId="0" applyNumberFormat="1" applyFont="1" applyBorder="1" applyAlignment="1">
      <alignment/>
    </xf>
    <xf numFmtId="166" fontId="17" fillId="0" borderId="0" xfId="0" applyNumberFormat="1" applyFont="1" applyAlignment="1">
      <alignment horizontal="right"/>
    </xf>
    <xf numFmtId="167" fontId="7" fillId="0" borderId="0" xfId="0" applyNumberFormat="1" applyFont="1" applyAlignment="1">
      <alignment/>
    </xf>
    <xf numFmtId="164" fontId="6" fillId="0" borderId="2" xfId="0" applyFont="1" applyBorder="1" applyAlignment="1">
      <alignment horizontal="left"/>
    </xf>
    <xf numFmtId="164" fontId="0" fillId="0" borderId="2" xfId="0" applyBorder="1" applyAlignment="1">
      <alignment/>
    </xf>
    <xf numFmtId="164" fontId="13" fillId="3" borderId="2" xfId="0" applyFont="1" applyFill="1" applyBorder="1" applyAlignment="1">
      <alignment/>
    </xf>
    <xf numFmtId="166" fontId="17" fillId="0" borderId="2" xfId="0" applyNumberFormat="1" applyFont="1" applyBorder="1" applyAlignment="1">
      <alignment/>
    </xf>
    <xf numFmtId="165" fontId="14" fillId="0" borderId="2" xfId="0" applyNumberFormat="1" applyFont="1" applyFill="1" applyBorder="1" applyAlignment="1">
      <alignment/>
    </xf>
    <xf numFmtId="165" fontId="14" fillId="0" borderId="2" xfId="0" applyNumberFormat="1" applyFont="1" applyFill="1" applyBorder="1" applyAlignment="1">
      <alignment/>
    </xf>
    <xf numFmtId="165" fontId="14" fillId="0" borderId="2" xfId="0" applyNumberFormat="1" applyFont="1" applyFill="1" applyBorder="1" applyAlignment="1">
      <alignment horizontal="right"/>
    </xf>
    <xf numFmtId="165" fontId="14" fillId="3" borderId="2" xfId="0" applyNumberFormat="1" applyFont="1" applyFill="1" applyBorder="1" applyAlignment="1">
      <alignment horizontal="right"/>
    </xf>
    <xf numFmtId="166" fontId="14" fillId="0" borderId="2" xfId="0" applyNumberFormat="1" applyFont="1" applyBorder="1" applyAlignment="1">
      <alignment/>
    </xf>
    <xf numFmtId="165" fontId="6" fillId="0" borderId="2" xfId="0" applyNumberFormat="1" applyFont="1" applyFill="1" applyBorder="1" applyAlignment="1">
      <alignment/>
    </xf>
    <xf numFmtId="164" fontId="7" fillId="0" borderId="2" xfId="0" applyFont="1" applyFill="1" applyBorder="1" applyAlignment="1">
      <alignment horizontal="center"/>
    </xf>
    <xf numFmtId="167" fontId="6" fillId="0" borderId="2" xfId="0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/>
    </xf>
    <xf numFmtId="165" fontId="0" fillId="0" borderId="0" xfId="0" applyNumberFormat="1" applyFill="1" applyAlignment="1">
      <alignment horizontal="right"/>
    </xf>
    <xf numFmtId="165" fontId="0" fillId="3" borderId="0" xfId="0" applyNumberFormat="1" applyFill="1" applyAlignment="1">
      <alignment horizontal="right"/>
    </xf>
    <xf numFmtId="164" fontId="0" fillId="0" borderId="0" xfId="0" applyFill="1" applyAlignment="1">
      <alignment/>
    </xf>
    <xf numFmtId="164" fontId="7" fillId="0" borderId="0" xfId="0" applyFont="1" applyFill="1" applyAlignment="1">
      <alignment/>
    </xf>
    <xf numFmtId="167" fontId="7" fillId="0" borderId="0" xfId="0" applyNumberFormat="1" applyFont="1" applyFill="1" applyAlignment="1">
      <alignment/>
    </xf>
    <xf numFmtId="167" fontId="7" fillId="0" borderId="0" xfId="0" applyNumberFormat="1" applyFont="1" applyFill="1" applyAlignment="1">
      <alignment horizontal="right"/>
    </xf>
    <xf numFmtId="166" fontId="7" fillId="0" borderId="0" xfId="0" applyNumberFormat="1" applyFont="1" applyFill="1" applyAlignment="1">
      <alignment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right"/>
    </xf>
    <xf numFmtId="167" fontId="12" fillId="0" borderId="0" xfId="0" applyNumberFormat="1" applyFont="1" applyFill="1" applyAlignment="1">
      <alignment horizontal="right"/>
    </xf>
    <xf numFmtId="165" fontId="14" fillId="0" borderId="3" xfId="0" applyNumberFormat="1" applyFont="1" applyFill="1" applyBorder="1" applyAlignment="1">
      <alignment/>
    </xf>
    <xf numFmtId="165" fontId="14" fillId="0" borderId="0" xfId="0" applyNumberFormat="1" applyFont="1" applyFill="1" applyBorder="1" applyAlignment="1">
      <alignment/>
    </xf>
    <xf numFmtId="164" fontId="0" fillId="0" borderId="1" xfId="0" applyBorder="1" applyAlignment="1">
      <alignment/>
    </xf>
    <xf numFmtId="164" fontId="13" fillId="0" borderId="1" xfId="0" applyFont="1" applyBorder="1" applyAlignment="1">
      <alignment/>
    </xf>
    <xf numFmtId="164" fontId="7" fillId="0" borderId="1" xfId="0" applyFont="1" applyFill="1" applyBorder="1" applyAlignment="1">
      <alignment horizontal="center"/>
    </xf>
    <xf numFmtId="164" fontId="7" fillId="0" borderId="0" xfId="0" applyFont="1" applyAlignment="1">
      <alignment horizontal="center"/>
    </xf>
    <xf numFmtId="164" fontId="6" fillId="0" borderId="0" xfId="0" applyFont="1" applyAlignment="1">
      <alignment horizontal="left"/>
    </xf>
    <xf numFmtId="166" fontId="6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4" fontId="7" fillId="0" borderId="0" xfId="0" applyFont="1" applyAlignment="1">
      <alignment horizontal="left"/>
    </xf>
    <xf numFmtId="164" fontId="6" fillId="0" borderId="0" xfId="0" applyFont="1" applyAlignment="1">
      <alignment horizontal="center"/>
    </xf>
    <xf numFmtId="164" fontId="2" fillId="3" borderId="0" xfId="0" applyFont="1" applyFill="1" applyAlignment="1">
      <alignment horizontal="center"/>
    </xf>
    <xf numFmtId="166" fontId="19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center"/>
    </xf>
    <xf numFmtId="164" fontId="14" fillId="0" borderId="0" xfId="0" applyFont="1" applyFill="1" applyAlignment="1">
      <alignment horizontal="center"/>
    </xf>
    <xf numFmtId="167" fontId="6" fillId="0" borderId="0" xfId="0" applyNumberFormat="1" applyFont="1" applyFill="1" applyAlignment="1">
      <alignment horizontal="center"/>
    </xf>
    <xf numFmtId="164" fontId="14" fillId="0" borderId="0" xfId="0" applyFont="1" applyAlignment="1">
      <alignment horizontal="center"/>
    </xf>
    <xf numFmtId="164" fontId="7" fillId="3" borderId="0" xfId="0" applyFont="1" applyFill="1" applyAlignment="1">
      <alignment horizontal="right"/>
    </xf>
    <xf numFmtId="166" fontId="0" fillId="0" borderId="0" xfId="0" applyNumberFormat="1" applyFont="1" applyAlignment="1">
      <alignment horizontal="right"/>
    </xf>
    <xf numFmtId="166" fontId="20" fillId="0" borderId="0" xfId="0" applyNumberFormat="1" applyFont="1" applyAlignment="1">
      <alignment/>
    </xf>
    <xf numFmtId="164" fontId="14" fillId="3" borderId="0" xfId="0" applyFont="1" applyFill="1" applyAlignment="1">
      <alignment/>
    </xf>
    <xf numFmtId="166" fontId="19" fillId="0" borderId="0" xfId="0" applyNumberFormat="1" applyFont="1" applyAlignment="1">
      <alignment horizontal="right"/>
    </xf>
    <xf numFmtId="167" fontId="14" fillId="0" borderId="0" xfId="0" applyNumberFormat="1" applyFont="1" applyAlignment="1">
      <alignment/>
    </xf>
    <xf numFmtId="167" fontId="6" fillId="0" borderId="0" xfId="0" applyNumberFormat="1" applyFont="1" applyFill="1" applyAlignment="1">
      <alignment/>
    </xf>
    <xf numFmtId="164" fontId="7" fillId="3" borderId="0" xfId="0" applyFont="1" applyFill="1" applyAlignment="1">
      <alignment/>
    </xf>
    <xf numFmtId="165" fontId="16" fillId="0" borderId="1" xfId="0" applyNumberFormat="1" applyFont="1" applyFill="1" applyBorder="1" applyAlignment="1">
      <alignment/>
    </xf>
    <xf numFmtId="164" fontId="10" fillId="0" borderId="1" xfId="0" applyFont="1" applyBorder="1" applyAlignment="1">
      <alignment/>
    </xf>
    <xf numFmtId="166" fontId="11" fillId="0" borderId="1" xfId="0" applyNumberFormat="1" applyFont="1" applyBorder="1" applyAlignment="1">
      <alignment horizontal="right"/>
    </xf>
    <xf numFmtId="165" fontId="16" fillId="0" borderId="1" xfId="0" applyNumberFormat="1" applyFont="1" applyFill="1" applyBorder="1" applyAlignment="1">
      <alignment horizontal="right"/>
    </xf>
    <xf numFmtId="165" fontId="16" fillId="3" borderId="1" xfId="0" applyNumberFormat="1" applyFont="1" applyFill="1" applyBorder="1" applyAlignment="1">
      <alignment horizontal="right"/>
    </xf>
    <xf numFmtId="167" fontId="16" fillId="3" borderId="1" xfId="0" applyNumberFormat="1" applyFont="1" applyFill="1" applyBorder="1" applyAlignment="1">
      <alignment/>
    </xf>
    <xf numFmtId="164" fontId="10" fillId="0" borderId="0" xfId="0" applyFont="1" applyAlignment="1">
      <alignment/>
    </xf>
    <xf numFmtId="167" fontId="14" fillId="0" borderId="0" xfId="0" applyNumberFormat="1" applyFont="1" applyFill="1" applyAlignment="1">
      <alignment/>
    </xf>
    <xf numFmtId="164" fontId="2" fillId="3" borderId="0" xfId="0" applyFont="1" applyFill="1" applyAlignment="1">
      <alignment/>
    </xf>
    <xf numFmtId="166" fontId="18" fillId="0" borderId="0" xfId="0" applyNumberFormat="1" applyFont="1" applyAlignment="1">
      <alignment/>
    </xf>
    <xf numFmtId="166" fontId="19" fillId="0" borderId="0" xfId="0" applyNumberFormat="1" applyFont="1" applyAlignment="1">
      <alignment/>
    </xf>
    <xf numFmtId="164" fontId="7" fillId="0" borderId="0" xfId="0" applyFont="1" applyAlignment="1">
      <alignment horizontal="right"/>
    </xf>
    <xf numFmtId="164" fontId="14" fillId="0" borderId="0" xfId="0" applyFont="1" applyAlignment="1">
      <alignment horizontal="right"/>
    </xf>
    <xf numFmtId="167" fontId="7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/>
    </xf>
    <xf numFmtId="165" fontId="7" fillId="0" borderId="0" xfId="0" applyNumberFormat="1" applyFont="1" applyFill="1" applyBorder="1" applyAlignment="1">
      <alignment/>
    </xf>
    <xf numFmtId="165" fontId="7" fillId="0" borderId="4" xfId="0" applyNumberFormat="1" applyFont="1" applyFill="1" applyBorder="1" applyAlignment="1">
      <alignment/>
    </xf>
    <xf numFmtId="164" fontId="2" fillId="0" borderId="5" xfId="0" applyFont="1" applyBorder="1" applyAlignment="1">
      <alignment horizontal="left"/>
    </xf>
    <xf numFmtId="164" fontId="13" fillId="0" borderId="6" xfId="0" applyFont="1" applyBorder="1" applyAlignment="1">
      <alignment/>
    </xf>
    <xf numFmtId="166" fontId="13" fillId="0" borderId="6" xfId="0" applyNumberFormat="1" applyFont="1" applyBorder="1" applyAlignment="1">
      <alignment horizontal="right"/>
    </xf>
    <xf numFmtId="164" fontId="2" fillId="3" borderId="6" xfId="0" applyFont="1" applyFill="1" applyBorder="1" applyAlignment="1">
      <alignment/>
    </xf>
    <xf numFmtId="167" fontId="15" fillId="0" borderId="6" xfId="0" applyNumberFormat="1" applyFont="1" applyBorder="1" applyAlignment="1">
      <alignment horizontal="right"/>
    </xf>
    <xf numFmtId="165" fontId="14" fillId="0" borderId="6" xfId="0" applyNumberFormat="1" applyFont="1" applyFill="1" applyBorder="1" applyAlignment="1">
      <alignment horizontal="right"/>
    </xf>
    <xf numFmtId="165" fontId="16" fillId="0" borderId="6" xfId="0" applyNumberFormat="1" applyFont="1" applyFill="1" applyBorder="1" applyAlignment="1">
      <alignment horizontal="right"/>
    </xf>
    <xf numFmtId="165" fontId="14" fillId="0" borderId="6" xfId="0" applyNumberFormat="1" applyFont="1" applyFill="1" applyBorder="1" applyAlignment="1">
      <alignment/>
    </xf>
    <xf numFmtId="165" fontId="16" fillId="3" borderId="6" xfId="0" applyNumberFormat="1" applyFont="1" applyFill="1" applyBorder="1" applyAlignment="1">
      <alignment horizontal="right"/>
    </xf>
    <xf numFmtId="166" fontId="16" fillId="3" borderId="6" xfId="0" applyNumberFormat="1" applyFont="1" applyFill="1" applyBorder="1" applyAlignment="1">
      <alignment horizontal="right"/>
    </xf>
    <xf numFmtId="167" fontId="16" fillId="0" borderId="6" xfId="0" applyNumberFormat="1" applyFont="1" applyFill="1" applyBorder="1" applyAlignment="1">
      <alignment horizontal="center"/>
    </xf>
    <xf numFmtId="167" fontId="6" fillId="0" borderId="6" xfId="0" applyNumberFormat="1" applyFont="1" applyFill="1" applyBorder="1" applyAlignment="1">
      <alignment horizontal="right"/>
    </xf>
    <xf numFmtId="168" fontId="16" fillId="0" borderId="7" xfId="0" applyNumberFormat="1" applyFont="1" applyBorder="1" applyAlignment="1">
      <alignment/>
    </xf>
    <xf numFmtId="164" fontId="2" fillId="0" borderId="0" xfId="0" applyFont="1" applyBorder="1" applyAlignment="1">
      <alignment horizontal="left"/>
    </xf>
    <xf numFmtId="166" fontId="13" fillId="0" borderId="0" xfId="0" applyNumberFormat="1" applyFont="1" applyBorder="1" applyAlignment="1">
      <alignment horizontal="right"/>
    </xf>
    <xf numFmtId="164" fontId="2" fillId="3" borderId="0" xfId="0" applyFont="1" applyFill="1" applyBorder="1" applyAlignment="1">
      <alignment/>
    </xf>
    <xf numFmtId="167" fontId="15" fillId="0" borderId="0" xfId="0" applyNumberFormat="1" applyFont="1" applyBorder="1" applyAlignment="1">
      <alignment horizontal="right"/>
    </xf>
    <xf numFmtId="165" fontId="14" fillId="0" borderId="0" xfId="0" applyNumberFormat="1" applyFont="1" applyFill="1" applyBorder="1" applyAlignment="1">
      <alignment horizontal="right"/>
    </xf>
    <xf numFmtId="165" fontId="16" fillId="0" borderId="0" xfId="0" applyNumberFormat="1" applyFont="1" applyFill="1" applyBorder="1" applyAlignment="1">
      <alignment horizontal="right"/>
    </xf>
    <xf numFmtId="165" fontId="14" fillId="0" borderId="0" xfId="0" applyNumberFormat="1" applyFont="1" applyFill="1" applyBorder="1" applyAlignment="1">
      <alignment/>
    </xf>
    <xf numFmtId="165" fontId="16" fillId="3" borderId="0" xfId="0" applyNumberFormat="1" applyFont="1" applyFill="1" applyBorder="1" applyAlignment="1">
      <alignment horizontal="right"/>
    </xf>
    <xf numFmtId="166" fontId="16" fillId="3" borderId="0" xfId="0" applyNumberFormat="1" applyFont="1" applyFill="1" applyBorder="1" applyAlignment="1">
      <alignment horizontal="right"/>
    </xf>
    <xf numFmtId="167" fontId="16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right"/>
    </xf>
    <xf numFmtId="168" fontId="21" fillId="0" borderId="0" xfId="0" applyNumberFormat="1" applyFont="1" applyAlignment="1">
      <alignment/>
    </xf>
    <xf numFmtId="164" fontId="2" fillId="0" borderId="6" xfId="0" applyFont="1" applyBorder="1" applyAlignment="1">
      <alignment horizontal="left"/>
    </xf>
    <xf numFmtId="164" fontId="2" fillId="0" borderId="6" xfId="0" applyFont="1" applyBorder="1" applyAlignment="1">
      <alignment/>
    </xf>
    <xf numFmtId="166" fontId="2" fillId="0" borderId="6" xfId="0" applyNumberFormat="1" applyFont="1" applyBorder="1" applyAlignment="1">
      <alignment/>
    </xf>
    <xf numFmtId="165" fontId="14" fillId="0" borderId="6" xfId="0" applyNumberFormat="1" applyFont="1" applyFill="1" applyBorder="1" applyAlignment="1">
      <alignment/>
    </xf>
    <xf numFmtId="165" fontId="14" fillId="3" borderId="6" xfId="0" applyNumberFormat="1" applyFont="1" applyFill="1" applyBorder="1" applyAlignment="1">
      <alignment horizontal="right"/>
    </xf>
    <xf numFmtId="166" fontId="14" fillId="3" borderId="6" xfId="0" applyNumberFormat="1" applyFont="1" applyFill="1" applyBorder="1" applyAlignment="1">
      <alignment/>
    </xf>
    <xf numFmtId="165" fontId="6" fillId="0" borderId="6" xfId="0" applyNumberFormat="1" applyFont="1" applyFill="1" applyBorder="1" applyAlignment="1">
      <alignment/>
    </xf>
    <xf numFmtId="166" fontId="7" fillId="0" borderId="6" xfId="0" applyNumberFormat="1" applyFont="1" applyFill="1" applyBorder="1" applyAlignment="1">
      <alignment horizontal="center"/>
    </xf>
    <xf numFmtId="167" fontId="6" fillId="0" borderId="6" xfId="0" applyNumberFormat="1" applyFont="1" applyFill="1" applyBorder="1" applyAlignment="1">
      <alignment/>
    </xf>
    <xf numFmtId="164" fontId="5" fillId="3" borderId="6" xfId="0" applyFont="1" applyFill="1" applyBorder="1" applyAlignment="1">
      <alignment horizontal="left"/>
    </xf>
    <xf numFmtId="164" fontId="5" fillId="3" borderId="6" xfId="0" applyFont="1" applyFill="1" applyBorder="1" applyAlignment="1">
      <alignment/>
    </xf>
    <xf numFmtId="166" fontId="15" fillId="3" borderId="6" xfId="0" applyNumberFormat="1" applyFont="1" applyFill="1" applyBorder="1" applyAlignment="1">
      <alignment/>
    </xf>
    <xf numFmtId="165" fontId="14" fillId="4" borderId="6" xfId="0" applyNumberFormat="1" applyFont="1" applyFill="1" applyBorder="1" applyAlignment="1">
      <alignment horizontal="right"/>
    </xf>
    <xf numFmtId="166" fontId="14" fillId="4" borderId="6" xfId="0" applyNumberFormat="1" applyFont="1" applyFill="1" applyBorder="1" applyAlignment="1">
      <alignment/>
    </xf>
    <xf numFmtId="165" fontId="22" fillId="0" borderId="6" xfId="0" applyNumberFormat="1" applyFont="1" applyFill="1" applyBorder="1" applyAlignment="1">
      <alignment/>
    </xf>
    <xf numFmtId="166" fontId="14" fillId="0" borderId="6" xfId="0" applyNumberFormat="1" applyFont="1" applyFill="1" applyBorder="1" applyAlignment="1">
      <alignment horizontal="center"/>
    </xf>
    <xf numFmtId="164" fontId="5" fillId="3" borderId="0" xfId="0" applyFont="1" applyFill="1" applyBorder="1" applyAlignment="1">
      <alignment horizontal="left"/>
    </xf>
    <xf numFmtId="164" fontId="5" fillId="3" borderId="0" xfId="0" applyFont="1" applyFill="1" applyBorder="1" applyAlignment="1">
      <alignment/>
    </xf>
    <xf numFmtId="166" fontId="15" fillId="3" borderId="0" xfId="0" applyNumberFormat="1" applyFont="1" applyFill="1" applyBorder="1" applyAlignment="1">
      <alignment/>
    </xf>
    <xf numFmtId="165" fontId="16" fillId="0" borderId="0" xfId="0" applyNumberFormat="1" applyFont="1" applyFill="1" applyBorder="1" applyAlignment="1">
      <alignment/>
    </xf>
    <xf numFmtId="166" fontId="16" fillId="3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6" fontId="16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/>
    </xf>
    <xf numFmtId="168" fontId="16" fillId="0" borderId="0" xfId="0" applyNumberFormat="1" applyFont="1" applyBorder="1" applyAlignment="1">
      <alignment/>
    </xf>
    <xf numFmtId="164" fontId="14" fillId="0" borderId="0" xfId="0" applyFont="1" applyBorder="1" applyAlignment="1">
      <alignment/>
    </xf>
    <xf numFmtId="164" fontId="0" fillId="0" borderId="0" xfId="0" applyBorder="1" applyAlignment="1">
      <alignment horizontal="left"/>
    </xf>
    <xf numFmtId="166" fontId="0" fillId="0" borderId="0" xfId="0" applyNumberFormat="1" applyFont="1" applyBorder="1" applyAlignment="1">
      <alignment/>
    </xf>
    <xf numFmtId="165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/>
    </xf>
    <xf numFmtId="165" fontId="14" fillId="3" borderId="0" xfId="0" applyNumberFormat="1" applyFont="1" applyFill="1" applyBorder="1" applyAlignment="1">
      <alignment horizontal="right"/>
    </xf>
    <xf numFmtId="166" fontId="7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4" fontId="7" fillId="0" borderId="0" xfId="0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/>
    </xf>
    <xf numFmtId="168" fontId="18" fillId="0" borderId="0" xfId="0" applyNumberFormat="1" applyFont="1" applyBorder="1" applyAlignment="1">
      <alignment/>
    </xf>
    <xf numFmtId="164" fontId="7" fillId="0" borderId="0" xfId="0" applyFont="1" applyBorder="1" applyAlignment="1">
      <alignment/>
    </xf>
    <xf numFmtId="166" fontId="7" fillId="0" borderId="0" xfId="0" applyNumberFormat="1" applyFont="1" applyAlignment="1">
      <alignment horizontal="center"/>
    </xf>
    <xf numFmtId="164" fontId="0" fillId="0" borderId="0" xfId="0" applyAlignment="1">
      <alignment horizontal="right"/>
    </xf>
    <xf numFmtId="164" fontId="5" fillId="0" borderId="6" xfId="0" applyFont="1" applyBorder="1" applyAlignment="1">
      <alignment horizontal="left"/>
    </xf>
    <xf numFmtId="164" fontId="5" fillId="0" borderId="6" xfId="0" applyFont="1" applyBorder="1" applyAlignment="1">
      <alignment/>
    </xf>
    <xf numFmtId="166" fontId="5" fillId="0" borderId="6" xfId="0" applyNumberFormat="1" applyFont="1" applyBorder="1" applyAlignment="1">
      <alignment horizontal="right"/>
    </xf>
    <xf numFmtId="164" fontId="2" fillId="3" borderId="5" xfId="0" applyFont="1" applyFill="1" applyBorder="1" applyAlignment="1">
      <alignment horizontal="left"/>
    </xf>
    <xf numFmtId="164" fontId="0" fillId="3" borderId="6" xfId="0" applyFill="1" applyBorder="1" applyAlignment="1">
      <alignment/>
    </xf>
    <xf numFmtId="164" fontId="13" fillId="3" borderId="6" xfId="0" applyFont="1" applyFill="1" applyBorder="1" applyAlignment="1">
      <alignment/>
    </xf>
    <xf numFmtId="166" fontId="14" fillId="3" borderId="6" xfId="0" applyNumberFormat="1" applyFont="1" applyFill="1" applyBorder="1" applyAlignment="1">
      <alignment horizontal="right"/>
    </xf>
    <xf numFmtId="166" fontId="2" fillId="3" borderId="6" xfId="0" applyNumberFormat="1" applyFont="1" applyFill="1" applyBorder="1" applyAlignment="1">
      <alignment/>
    </xf>
    <xf numFmtId="164" fontId="2" fillId="3" borderId="0" xfId="0" applyFont="1" applyFill="1" applyBorder="1" applyAlignment="1">
      <alignment horizontal="left"/>
    </xf>
    <xf numFmtId="164" fontId="0" fillId="3" borderId="0" xfId="0" applyFill="1" applyBorder="1" applyAlignment="1">
      <alignment/>
    </xf>
    <xf numFmtId="164" fontId="13" fillId="3" borderId="0" xfId="0" applyFont="1" applyFill="1" applyBorder="1" applyAlignment="1">
      <alignment/>
    </xf>
    <xf numFmtId="166" fontId="14" fillId="3" borderId="0" xfId="0" applyNumberFormat="1" applyFont="1" applyFill="1" applyBorder="1" applyAlignment="1">
      <alignment horizontal="right"/>
    </xf>
    <xf numFmtId="166" fontId="2" fillId="3" borderId="0" xfId="0" applyNumberFormat="1" applyFont="1" applyFill="1" applyBorder="1" applyAlignment="1">
      <alignment/>
    </xf>
    <xf numFmtId="166" fontId="14" fillId="3" borderId="0" xfId="0" applyNumberFormat="1" applyFont="1" applyFill="1" applyBorder="1" applyAlignment="1">
      <alignment/>
    </xf>
    <xf numFmtId="166" fontId="14" fillId="0" borderId="0" xfId="0" applyNumberFormat="1" applyFont="1" applyFill="1" applyBorder="1" applyAlignment="1">
      <alignment horizontal="center"/>
    </xf>
    <xf numFmtId="164" fontId="6" fillId="3" borderId="0" xfId="0" applyFont="1" applyFill="1" applyAlignment="1">
      <alignment horizontal="left"/>
    </xf>
    <xf numFmtId="164" fontId="0" fillId="3" borderId="0" xfId="0" applyFill="1" applyAlignment="1">
      <alignment/>
    </xf>
    <xf numFmtId="164" fontId="6" fillId="0" borderId="0" xfId="0" applyFont="1" applyBorder="1" applyAlignment="1">
      <alignment horizontal="left"/>
    </xf>
    <xf numFmtId="167" fontId="14" fillId="0" borderId="0" xfId="0" applyNumberFormat="1" applyFont="1" applyFill="1" applyBorder="1" applyAlignment="1">
      <alignment/>
    </xf>
    <xf numFmtId="168" fontId="14" fillId="0" borderId="0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168" fontId="14" fillId="0" borderId="0" xfId="0" applyNumberFormat="1" applyFont="1" applyAlignment="1">
      <alignment/>
    </xf>
    <xf numFmtId="167" fontId="14" fillId="3" borderId="0" xfId="0" applyNumberFormat="1" applyFont="1" applyFill="1" applyBorder="1" applyAlignment="1">
      <alignment/>
    </xf>
    <xf numFmtId="164" fontId="14" fillId="3" borderId="0" xfId="0" applyFont="1" applyFill="1" applyBorder="1" applyAlignment="1">
      <alignment horizontal="center"/>
    </xf>
    <xf numFmtId="167" fontId="14" fillId="3" borderId="0" xfId="0" applyNumberFormat="1" applyFont="1" applyFill="1" applyAlignment="1">
      <alignment/>
    </xf>
    <xf numFmtId="164" fontId="14" fillId="3" borderId="0" xfId="0" applyFont="1" applyFill="1" applyAlignment="1">
      <alignment horizontal="center"/>
    </xf>
    <xf numFmtId="164" fontId="23" fillId="0" borderId="0" xfId="0" applyFont="1" applyAlignment="1">
      <alignment horizontal="left"/>
    </xf>
    <xf numFmtId="167" fontId="7" fillId="0" borderId="0" xfId="0" applyNumberFormat="1" applyFont="1" applyFill="1" applyBorder="1" applyAlignment="1">
      <alignment/>
    </xf>
    <xf numFmtId="164" fontId="6" fillId="0" borderId="0" xfId="0" applyFont="1" applyBorder="1" applyAlignment="1">
      <alignment/>
    </xf>
    <xf numFmtId="164" fontId="7" fillId="3" borderId="0" xfId="0" applyNumberFormat="1" applyFont="1" applyFill="1" applyBorder="1" applyAlignment="1">
      <alignment/>
    </xf>
    <xf numFmtId="167" fontId="0" fillId="0" borderId="0" xfId="0" applyNumberFormat="1" applyFont="1" applyFill="1" applyAlignment="1">
      <alignment horizontal="right"/>
    </xf>
    <xf numFmtId="167" fontId="14" fillId="0" borderId="0" xfId="0" applyNumberFormat="1" applyFont="1" applyFill="1" applyBorder="1" applyAlignment="1">
      <alignment horizontal="left"/>
    </xf>
    <xf numFmtId="164" fontId="7" fillId="3" borderId="0" xfId="0" applyFont="1" applyFill="1" applyBorder="1" applyAlignment="1">
      <alignment/>
    </xf>
    <xf numFmtId="164" fontId="6" fillId="0" borderId="1" xfId="0" applyFont="1" applyBorder="1" applyAlignment="1">
      <alignment horizontal="center"/>
    </xf>
    <xf numFmtId="164" fontId="2" fillId="3" borderId="1" xfId="0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167" fontId="6" fillId="0" borderId="1" xfId="0" applyNumberFormat="1" applyFont="1" applyFill="1" applyBorder="1" applyAlignment="1">
      <alignment horizontal="right"/>
    </xf>
    <xf numFmtId="166" fontId="14" fillId="0" borderId="0" xfId="0" applyNumberFormat="1" applyFont="1" applyAlignment="1">
      <alignment horizontal="center"/>
    </xf>
    <xf numFmtId="164" fontId="6" fillId="0" borderId="1" xfId="0" applyFont="1" applyBorder="1" applyAlignment="1">
      <alignment/>
    </xf>
    <xf numFmtId="166" fontId="6" fillId="0" borderId="1" xfId="0" applyNumberFormat="1" applyFont="1" applyBorder="1" applyAlignment="1">
      <alignment horizontal="right"/>
    </xf>
    <xf numFmtId="164" fontId="14" fillId="0" borderId="0" xfId="0" applyFont="1" applyAlignment="1">
      <alignment horizontal="left"/>
    </xf>
    <xf numFmtId="165" fontId="7" fillId="0" borderId="0" xfId="0" applyNumberFormat="1" applyFont="1" applyAlignment="1">
      <alignment/>
    </xf>
    <xf numFmtId="164" fontId="11" fillId="0" borderId="0" xfId="0" applyFont="1" applyAlignment="1">
      <alignment horizontal="left"/>
    </xf>
    <xf numFmtId="166" fontId="6" fillId="3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 horizontal="right"/>
    </xf>
    <xf numFmtId="165" fontId="0" fillId="0" borderId="0" xfId="0" applyNumberFormat="1" applyFont="1" applyAlignment="1">
      <alignment/>
    </xf>
    <xf numFmtId="164" fontId="0" fillId="0" borderId="0" xfId="0" applyFont="1" applyFill="1" applyAlignment="1">
      <alignment horizontal="center"/>
    </xf>
    <xf numFmtId="165" fontId="0" fillId="3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center"/>
    </xf>
    <xf numFmtId="164" fontId="14" fillId="0" borderId="3" xfId="0" applyFont="1" applyBorder="1" applyAlignment="1">
      <alignment/>
    </xf>
    <xf numFmtId="165" fontId="6" fillId="0" borderId="3" xfId="0" applyNumberFormat="1" applyFont="1" applyFill="1" applyBorder="1" applyAlignment="1">
      <alignment/>
    </xf>
    <xf numFmtId="166" fontId="14" fillId="0" borderId="3" xfId="0" applyNumberFormat="1" applyFont="1" applyBorder="1" applyAlignment="1">
      <alignment/>
    </xf>
    <xf numFmtId="165" fontId="7" fillId="0" borderId="3" xfId="0" applyNumberFormat="1" applyFont="1" applyFill="1" applyBorder="1" applyAlignment="1">
      <alignment/>
    </xf>
    <xf numFmtId="167" fontId="14" fillId="0" borderId="1" xfId="0" applyNumberFormat="1" applyFont="1" applyFill="1" applyBorder="1" applyAlignment="1">
      <alignment horizontal="right"/>
    </xf>
    <xf numFmtId="167" fontId="14" fillId="3" borderId="1" xfId="0" applyNumberFormat="1" applyFont="1" applyFill="1" applyBorder="1" applyAlignment="1">
      <alignment horizontal="right"/>
    </xf>
    <xf numFmtId="168" fontId="7" fillId="0" borderId="0" xfId="0" applyNumberFormat="1" applyFont="1" applyAlignment="1">
      <alignment/>
    </xf>
    <xf numFmtId="166" fontId="0" fillId="3" borderId="0" xfId="0" applyNumberFormat="1" applyFont="1" applyFill="1" applyAlignment="1">
      <alignment horizontal="center"/>
    </xf>
    <xf numFmtId="167" fontId="7" fillId="0" borderId="0" xfId="0" applyNumberFormat="1" applyFont="1" applyAlignment="1">
      <alignment horizontal="center"/>
    </xf>
    <xf numFmtId="164" fontId="0" fillId="0" borderId="0" xfId="0" applyFont="1" applyAlignment="1">
      <alignment horizontal="left"/>
    </xf>
    <xf numFmtId="164" fontId="24" fillId="0" borderId="0" xfId="0" applyFont="1" applyAlignment="1">
      <alignment/>
    </xf>
    <xf numFmtId="165" fontId="7" fillId="3" borderId="0" xfId="0" applyNumberFormat="1" applyFont="1" applyFill="1" applyBorder="1" applyAlignment="1">
      <alignment horizontal="right"/>
    </xf>
    <xf numFmtId="164" fontId="25" fillId="5" borderId="0" xfId="0" applyFont="1" applyFill="1" applyAlignment="1">
      <alignment/>
    </xf>
    <xf numFmtId="164" fontId="0" fillId="5" borderId="0" xfId="0" applyFill="1" applyAlignment="1">
      <alignment/>
    </xf>
    <xf numFmtId="164" fontId="26" fillId="0" borderId="0" xfId="0" applyFont="1" applyFill="1" applyAlignment="1">
      <alignment horizontal="center"/>
    </xf>
    <xf numFmtId="164" fontId="6" fillId="0" borderId="1" xfId="0" applyFont="1" applyBorder="1" applyAlignment="1">
      <alignment horizontal="left"/>
    </xf>
    <xf numFmtId="164" fontId="25" fillId="0" borderId="0" xfId="0" applyFont="1" applyAlignment="1">
      <alignment/>
    </xf>
    <xf numFmtId="164" fontId="14" fillId="0" borderId="0" xfId="0" applyFont="1" applyBorder="1" applyAlignment="1">
      <alignment horizontal="right"/>
    </xf>
    <xf numFmtId="167" fontId="0" fillId="0" borderId="0" xfId="0" applyNumberFormat="1" applyAlignment="1">
      <alignment/>
    </xf>
    <xf numFmtId="167" fontId="7" fillId="0" borderId="1" xfId="0" applyNumberFormat="1" applyFont="1" applyBorder="1" applyAlignment="1">
      <alignment/>
    </xf>
    <xf numFmtId="164" fontId="0" fillId="0" borderId="0" xfId="0" applyBorder="1" applyAlignment="1">
      <alignment horizontal="right"/>
    </xf>
    <xf numFmtId="166" fontId="14" fillId="0" borderId="0" xfId="0" applyNumberFormat="1" applyFont="1" applyBorder="1" applyAlignment="1">
      <alignment horizontal="right"/>
    </xf>
    <xf numFmtId="164" fontId="0" fillId="0" borderId="0" xfId="0" applyNumberFormat="1" applyAlignment="1">
      <alignment horizontal="left"/>
    </xf>
    <xf numFmtId="164" fontId="7" fillId="0" borderId="0" xfId="0" applyFont="1" applyBorder="1" applyAlignment="1">
      <alignment horizontal="right"/>
    </xf>
    <xf numFmtId="166" fontId="7" fillId="0" borderId="0" xfId="0" applyNumberFormat="1" applyFont="1" applyBorder="1" applyAlignment="1">
      <alignment horizontal="right"/>
    </xf>
    <xf numFmtId="166" fontId="6" fillId="0" borderId="1" xfId="0" applyNumberFormat="1" applyFont="1" applyBorder="1" applyAlignment="1">
      <alignment horizontal="right" wrapText="1"/>
    </xf>
    <xf numFmtId="164" fontId="27" fillId="0" borderId="0" xfId="0" applyFont="1" applyAlignment="1">
      <alignment horizontal="left"/>
    </xf>
    <xf numFmtId="165" fontId="14" fillId="0" borderId="0" xfId="0" applyNumberFormat="1" applyFont="1" applyAlignment="1">
      <alignment/>
    </xf>
    <xf numFmtId="164" fontId="23" fillId="0" borderId="0" xfId="0" applyFont="1" applyAlignment="1">
      <alignment/>
    </xf>
    <xf numFmtId="166" fontId="0" fillId="0" borderId="1" xfId="0" applyNumberFormat="1" applyBorder="1" applyAlignment="1">
      <alignment horizontal="right"/>
    </xf>
    <xf numFmtId="164" fontId="0" fillId="0" borderId="0" xfId="0" applyFill="1" applyAlignment="1">
      <alignment horizontal="right"/>
    </xf>
    <xf numFmtId="166" fontId="14" fillId="0" borderId="0" xfId="0" applyNumberFormat="1" applyFont="1" applyFill="1" applyAlignment="1">
      <alignment horizontal="right"/>
    </xf>
    <xf numFmtId="164" fontId="13" fillId="0" borderId="0" xfId="0" applyFont="1" applyFill="1" applyAlignment="1">
      <alignment/>
    </xf>
    <xf numFmtId="166" fontId="6" fillId="0" borderId="0" xfId="0" applyNumberFormat="1" applyFont="1" applyFill="1" applyBorder="1" applyAlignment="1">
      <alignment horizontal="right"/>
    </xf>
    <xf numFmtId="166" fontId="6" fillId="0" borderId="1" xfId="0" applyNumberFormat="1" applyFont="1" applyBorder="1" applyAlignment="1">
      <alignment wrapText="1"/>
    </xf>
    <xf numFmtId="165" fontId="28" fillId="0" borderId="0" xfId="0" applyNumberFormat="1" applyFont="1" applyFill="1" applyBorder="1" applyAlignment="1">
      <alignment/>
    </xf>
    <xf numFmtId="165" fontId="28" fillId="0" borderId="0" xfId="0" applyNumberFormat="1" applyFont="1" applyFill="1" applyAlignment="1">
      <alignment/>
    </xf>
    <xf numFmtId="164" fontId="2" fillId="0" borderId="4" xfId="0" applyFont="1" applyBorder="1" applyAlignment="1">
      <alignment horizontal="left"/>
    </xf>
    <xf numFmtId="164" fontId="2" fillId="0" borderId="4" xfId="0" applyFont="1" applyBorder="1" applyAlignment="1">
      <alignment/>
    </xf>
    <xf numFmtId="164" fontId="6" fillId="0" borderId="4" xfId="0" applyFont="1" applyBorder="1" applyAlignment="1">
      <alignment/>
    </xf>
    <xf numFmtId="164" fontId="6" fillId="0" borderId="4" xfId="0" applyFont="1" applyBorder="1" applyAlignment="1">
      <alignment horizontal="right"/>
    </xf>
    <xf numFmtId="165" fontId="14" fillId="0" borderId="4" xfId="0" applyNumberFormat="1" applyFont="1" applyFill="1" applyBorder="1" applyAlignment="1">
      <alignment horizontal="right"/>
    </xf>
    <xf numFmtId="165" fontId="14" fillId="0" borderId="4" xfId="0" applyNumberFormat="1" applyFont="1" applyFill="1" applyBorder="1" applyAlignment="1">
      <alignment/>
    </xf>
    <xf numFmtId="165" fontId="14" fillId="0" borderId="4" xfId="0" applyNumberFormat="1" applyFont="1" applyFill="1" applyBorder="1" applyAlignment="1">
      <alignment/>
    </xf>
    <xf numFmtId="165" fontId="14" fillId="3" borderId="4" xfId="0" applyNumberFormat="1" applyFont="1" applyFill="1" applyBorder="1" applyAlignment="1">
      <alignment horizontal="right"/>
    </xf>
    <xf numFmtId="167" fontId="14" fillId="0" borderId="4" xfId="0" applyNumberFormat="1" applyFont="1" applyBorder="1" applyAlignment="1">
      <alignment/>
    </xf>
    <xf numFmtId="164" fontId="14" fillId="0" borderId="4" xfId="0" applyFont="1" applyFill="1" applyBorder="1" applyAlignment="1">
      <alignment horizontal="center"/>
    </xf>
    <xf numFmtId="166" fontId="14" fillId="0" borderId="3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/>
    </xf>
    <xf numFmtId="168" fontId="7" fillId="0" borderId="0" xfId="0" applyNumberFormat="1" applyFont="1" applyBorder="1" applyAlignment="1">
      <alignment/>
    </xf>
    <xf numFmtId="164" fontId="7" fillId="0" borderId="0" xfId="0" applyFont="1" applyBorder="1" applyAlignment="1">
      <alignment horizontal="left"/>
    </xf>
    <xf numFmtId="166" fontId="0" fillId="0" borderId="0" xfId="0" applyNumberFormat="1" applyBorder="1" applyAlignment="1">
      <alignment horizontal="right"/>
    </xf>
    <xf numFmtId="167" fontId="7" fillId="0" borderId="0" xfId="0" applyNumberFormat="1" applyFont="1" applyFill="1" applyAlignment="1">
      <alignment horizontal="left"/>
    </xf>
    <xf numFmtId="167" fontId="7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 wrapText="1"/>
    </xf>
    <xf numFmtId="165" fontId="14" fillId="0" borderId="0" xfId="0" applyNumberFormat="1" applyFont="1" applyFill="1" applyAlignment="1">
      <alignment horizontal="right" wrapText="1"/>
    </xf>
    <xf numFmtId="164" fontId="6" fillId="3" borderId="0" xfId="0" applyFont="1" applyFill="1" applyAlignment="1">
      <alignment/>
    </xf>
    <xf numFmtId="164" fontId="14" fillId="0" borderId="0" xfId="0" applyFont="1" applyFill="1" applyAlignment="1">
      <alignment/>
    </xf>
    <xf numFmtId="164" fontId="29" fillId="0" borderId="0" xfId="0" applyFont="1" applyFill="1" applyAlignment="1">
      <alignment horizontal="center"/>
    </xf>
    <xf numFmtId="164" fontId="2" fillId="0" borderId="0" xfId="0" applyFont="1" applyAlignment="1">
      <alignment horizontal="left"/>
    </xf>
    <xf numFmtId="166" fontId="18" fillId="0" borderId="0" xfId="0" applyNumberFormat="1" applyFont="1" applyAlignment="1">
      <alignment horizontal="left"/>
    </xf>
    <xf numFmtId="166" fontId="6" fillId="0" borderId="0" xfId="0" applyNumberFormat="1" applyFont="1" applyBorder="1" applyAlignment="1">
      <alignment horizontal="right"/>
    </xf>
    <xf numFmtId="165" fontId="28" fillId="3" borderId="0" xfId="0" applyNumberFormat="1" applyFont="1" applyFill="1" applyBorder="1" applyAlignment="1">
      <alignment horizontal="right"/>
    </xf>
    <xf numFmtId="164" fontId="14" fillId="0" borderId="3" xfId="0" applyFont="1" applyBorder="1" applyAlignment="1">
      <alignment horizontal="right"/>
    </xf>
    <xf numFmtId="164" fontId="0" fillId="0" borderId="0" xfId="0" applyNumberFormat="1" applyAlignment="1">
      <alignment/>
    </xf>
    <xf numFmtId="164" fontId="13" fillId="3" borderId="1" xfId="0" applyFont="1" applyFill="1" applyBorder="1" applyAlignment="1">
      <alignment/>
    </xf>
    <xf numFmtId="166" fontId="7" fillId="0" borderId="0" xfId="0" applyNumberFormat="1" applyFont="1" applyAlignment="1">
      <alignment/>
    </xf>
    <xf numFmtId="164" fontId="27" fillId="0" borderId="0" xfId="0" applyFont="1" applyAlignment="1">
      <alignment/>
    </xf>
    <xf numFmtId="164" fontId="6" fillId="0" borderId="6" xfId="0" applyFont="1" applyBorder="1" applyAlignment="1">
      <alignment horizontal="left"/>
    </xf>
    <xf numFmtId="164" fontId="0" fillId="0" borderId="6" xfId="0" applyFont="1" applyBorder="1" applyAlignment="1">
      <alignment/>
    </xf>
    <xf numFmtId="166" fontId="6" fillId="0" borderId="6" xfId="0" applyNumberFormat="1" applyFont="1" applyBorder="1" applyAlignment="1">
      <alignment/>
    </xf>
    <xf numFmtId="164" fontId="6" fillId="3" borderId="6" xfId="0" applyFont="1" applyFill="1" applyBorder="1" applyAlignment="1">
      <alignment/>
    </xf>
    <xf numFmtId="166" fontId="6" fillId="0" borderId="6" xfId="0" applyNumberFormat="1" applyFont="1" applyBorder="1" applyAlignment="1">
      <alignment horizontal="right"/>
    </xf>
    <xf numFmtId="165" fontId="6" fillId="0" borderId="6" xfId="0" applyNumberFormat="1" applyFont="1" applyFill="1" applyBorder="1" applyAlignment="1">
      <alignment horizontal="right"/>
    </xf>
    <xf numFmtId="165" fontId="6" fillId="0" borderId="6" xfId="0" applyNumberFormat="1" applyFont="1" applyFill="1" applyBorder="1" applyAlignment="1">
      <alignment/>
    </xf>
    <xf numFmtId="165" fontId="6" fillId="3" borderId="6" xfId="0" applyNumberFormat="1" applyFont="1" applyFill="1" applyBorder="1" applyAlignment="1">
      <alignment horizontal="right"/>
    </xf>
    <xf numFmtId="167" fontId="6" fillId="3" borderId="6" xfId="0" applyNumberFormat="1" applyFont="1" applyFill="1" applyBorder="1" applyAlignment="1">
      <alignment/>
    </xf>
    <xf numFmtId="166" fontId="6" fillId="0" borderId="6" xfId="0" applyNumberFormat="1" applyFont="1" applyFill="1" applyBorder="1" applyAlignment="1">
      <alignment horizontal="center"/>
    </xf>
    <xf numFmtId="168" fontId="0" fillId="0" borderId="0" xfId="0" applyNumberFormat="1" applyFont="1" applyAlignment="1">
      <alignment/>
    </xf>
    <xf numFmtId="166" fontId="8" fillId="0" borderId="0" xfId="0" applyNumberFormat="1" applyFont="1" applyAlignment="1">
      <alignment horizontal="left"/>
    </xf>
    <xf numFmtId="164" fontId="9" fillId="0" borderId="0" xfId="0" applyFont="1" applyAlignment="1">
      <alignment/>
    </xf>
    <xf numFmtId="164" fontId="9" fillId="0" borderId="0" xfId="0" applyFont="1" applyAlignment="1">
      <alignment horizontal="right"/>
    </xf>
    <xf numFmtId="165" fontId="12" fillId="0" borderId="0" xfId="0" applyNumberFormat="1" applyFont="1" applyFill="1" applyAlignment="1">
      <alignment horizontal="right"/>
    </xf>
    <xf numFmtId="166" fontId="15" fillId="0" borderId="0" xfId="0" applyNumberFormat="1" applyFont="1" applyAlignment="1">
      <alignment/>
    </xf>
    <xf numFmtId="164" fontId="12" fillId="0" borderId="0" xfId="0" applyFont="1" applyAlignment="1">
      <alignment/>
    </xf>
    <xf numFmtId="164" fontId="0" fillId="0" borderId="1" xfId="0" applyBorder="1" applyAlignment="1">
      <alignment horizontal="right"/>
    </xf>
    <xf numFmtId="167" fontId="14" fillId="3" borderId="1" xfId="0" applyNumberFormat="1" applyFont="1" applyFill="1" applyBorder="1" applyAlignment="1">
      <alignment/>
    </xf>
    <xf numFmtId="165" fontId="14" fillId="3" borderId="1" xfId="0" applyNumberFormat="1" applyFont="1" applyFill="1" applyBorder="1" applyAlignment="1">
      <alignment/>
    </xf>
    <xf numFmtId="164" fontId="6" fillId="0" borderId="1" xfId="0" applyFont="1" applyBorder="1" applyAlignment="1">
      <alignment horizontal="right"/>
    </xf>
    <xf numFmtId="164" fontId="0" fillId="0" borderId="0" xfId="0" applyFont="1" applyBorder="1" applyAlignment="1">
      <alignment/>
    </xf>
    <xf numFmtId="167" fontId="7" fillId="0" borderId="0" xfId="0" applyNumberFormat="1" applyFont="1" applyAlignment="1">
      <alignment horizontal="left"/>
    </xf>
    <xf numFmtId="166" fontId="7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/>
    </xf>
    <xf numFmtId="167" fontId="7" fillId="3" borderId="1" xfId="0" applyNumberFormat="1" applyFont="1" applyFill="1" applyBorder="1" applyAlignment="1">
      <alignment/>
    </xf>
    <xf numFmtId="164" fontId="7" fillId="0" borderId="1" xfId="0" applyFont="1" applyBorder="1" applyAlignment="1">
      <alignment/>
    </xf>
    <xf numFmtId="165" fontId="7" fillId="0" borderId="1" xfId="0" applyNumberFormat="1" applyFont="1" applyFill="1" applyBorder="1" applyAlignment="1">
      <alignment/>
    </xf>
    <xf numFmtId="165" fontId="7" fillId="0" borderId="1" xfId="0" applyNumberFormat="1" applyFont="1" applyFill="1" applyBorder="1" applyAlignment="1">
      <alignment/>
    </xf>
    <xf numFmtId="165" fontId="7" fillId="0" borderId="1" xfId="0" applyNumberFormat="1" applyFont="1" applyFill="1" applyBorder="1" applyAlignment="1">
      <alignment horizontal="right"/>
    </xf>
    <xf numFmtId="165" fontId="7" fillId="3" borderId="1" xfId="0" applyNumberFormat="1" applyFont="1" applyFill="1" applyBorder="1" applyAlignment="1">
      <alignment horizontal="right"/>
    </xf>
    <xf numFmtId="164" fontId="2" fillId="3" borderId="6" xfId="0" applyFont="1" applyFill="1" applyBorder="1" applyAlignment="1">
      <alignment horizontal="left"/>
    </xf>
    <xf numFmtId="164" fontId="0" fillId="3" borderId="6" xfId="0" applyFill="1" applyBorder="1" applyAlignment="1">
      <alignment horizontal="right"/>
    </xf>
    <xf numFmtId="167" fontId="14" fillId="3" borderId="6" xfId="0" applyNumberFormat="1" applyFont="1" applyFill="1" applyBorder="1" applyAlignment="1">
      <alignment/>
    </xf>
    <xf numFmtId="167" fontId="14" fillId="0" borderId="6" xfId="0" applyNumberFormat="1" applyFont="1" applyFill="1" applyBorder="1" applyAlignment="1">
      <alignment/>
    </xf>
    <xf numFmtId="164" fontId="0" fillId="3" borderId="0" xfId="0" applyFill="1" applyBorder="1" applyAlignment="1">
      <alignment horizontal="right"/>
    </xf>
    <xf numFmtId="165" fontId="30" fillId="0" borderId="0" xfId="0" applyNumberFormat="1" applyFont="1" applyFill="1" applyAlignment="1">
      <alignment/>
    </xf>
    <xf numFmtId="167" fontId="29" fillId="0" borderId="0" xfId="0" applyNumberFormat="1" applyFont="1" applyFill="1" applyAlignment="1">
      <alignment/>
    </xf>
    <xf numFmtId="164" fontId="0" fillId="0" borderId="6" xfId="0" applyBorder="1" applyAlignment="1">
      <alignment/>
    </xf>
    <xf numFmtId="164" fontId="7" fillId="0" borderId="6" xfId="0" applyFont="1" applyBorder="1" applyAlignment="1">
      <alignment/>
    </xf>
    <xf numFmtId="164" fontId="0" fillId="0" borderId="6" xfId="0" applyBorder="1" applyAlignment="1">
      <alignment horizontal="right"/>
    </xf>
    <xf numFmtId="167" fontId="6" fillId="0" borderId="6" xfId="0" applyNumberFormat="1" applyFont="1" applyBorder="1" applyAlignment="1">
      <alignment/>
    </xf>
    <xf numFmtId="164" fontId="6" fillId="0" borderId="6" xfId="0" applyFont="1" applyFill="1" applyBorder="1" applyAlignment="1">
      <alignment horizontal="center"/>
    </xf>
    <xf numFmtId="164" fontId="6" fillId="2" borderId="0" xfId="0" applyFont="1" applyFill="1" applyAlignment="1">
      <alignment/>
    </xf>
    <xf numFmtId="164" fontId="14" fillId="3" borderId="0" xfId="0" applyNumberFormat="1" applyFont="1" applyFill="1" applyAlignment="1">
      <alignment horizontal="center"/>
    </xf>
    <xf numFmtId="167" fontId="0" fillId="3" borderId="0" xfId="0" applyNumberFormat="1" applyFill="1" applyAlignment="1">
      <alignment/>
    </xf>
    <xf numFmtId="166" fontId="14" fillId="3" borderId="0" xfId="0" applyNumberFormat="1" applyFont="1" applyFill="1" applyAlignment="1">
      <alignment horizontal="center"/>
    </xf>
    <xf numFmtId="167" fontId="14" fillId="0" borderId="0" xfId="0" applyNumberFormat="1" applyFont="1" applyAlignment="1">
      <alignment horizontal="left"/>
    </xf>
    <xf numFmtId="167" fontId="6" fillId="6" borderId="8" xfId="0" applyNumberFormat="1" applyFont="1" applyFill="1" applyBorder="1" applyAlignment="1">
      <alignment horizontal="center"/>
    </xf>
    <xf numFmtId="167" fontId="6" fillId="6" borderId="1" xfId="0" applyNumberFormat="1" applyFont="1" applyFill="1" applyBorder="1" applyAlignment="1">
      <alignment horizontal="center" wrapText="1"/>
    </xf>
    <xf numFmtId="164" fontId="6" fillId="3" borderId="1" xfId="0" applyFont="1" applyFill="1" applyBorder="1" applyAlignment="1">
      <alignment/>
    </xf>
    <xf numFmtId="164" fontId="6" fillId="3" borderId="1" xfId="0" applyNumberFormat="1" applyFont="1" applyFill="1" applyBorder="1" applyAlignment="1">
      <alignment wrapText="1"/>
    </xf>
    <xf numFmtId="167" fontId="19" fillId="0" borderId="9" xfId="0" applyNumberFormat="1" applyFont="1" applyBorder="1" applyAlignment="1">
      <alignment horizontal="center"/>
    </xf>
    <xf numFmtId="164" fontId="17" fillId="0" borderId="1" xfId="0" applyFont="1" applyBorder="1" applyAlignment="1">
      <alignment/>
    </xf>
    <xf numFmtId="167" fontId="19" fillId="6" borderId="1" xfId="0" applyNumberFormat="1" applyFont="1" applyFill="1" applyBorder="1" applyAlignment="1">
      <alignment horizontal="center" wrapText="1"/>
    </xf>
    <xf numFmtId="164" fontId="19" fillId="3" borderId="1" xfId="0" applyFont="1" applyFill="1" applyBorder="1" applyAlignment="1">
      <alignment/>
    </xf>
    <xf numFmtId="166" fontId="19" fillId="3" borderId="1" xfId="0" applyNumberFormat="1" applyFont="1" applyFill="1" applyBorder="1" applyAlignment="1">
      <alignment wrapText="1"/>
    </xf>
    <xf numFmtId="167" fontId="19" fillId="6" borderId="1" xfId="0" applyNumberFormat="1" applyFont="1" applyFill="1" applyBorder="1" applyAlignment="1">
      <alignment wrapText="1"/>
    </xf>
    <xf numFmtId="164" fontId="19" fillId="0" borderId="1" xfId="0" applyFont="1" applyBorder="1" applyAlignment="1">
      <alignment/>
    </xf>
    <xf numFmtId="164" fontId="19" fillId="5" borderId="1" xfId="0" applyFont="1" applyFill="1" applyBorder="1" applyAlignment="1">
      <alignment wrapText="1"/>
    </xf>
    <xf numFmtId="167" fontId="19" fillId="6" borderId="10" xfId="0" applyNumberFormat="1" applyFont="1" applyFill="1" applyBorder="1" applyAlignment="1">
      <alignment wrapText="1"/>
    </xf>
    <xf numFmtId="167" fontId="6" fillId="3" borderId="0" xfId="0" applyNumberFormat="1" applyFont="1" applyFill="1" applyAlignment="1">
      <alignment/>
    </xf>
    <xf numFmtId="164" fontId="6" fillId="3" borderId="0" xfId="0" applyNumberFormat="1" applyFont="1" applyFill="1" applyAlignment="1">
      <alignment/>
    </xf>
    <xf numFmtId="167" fontId="0" fillId="0" borderId="11" xfId="0" applyNumberFormat="1" applyBorder="1" applyAlignment="1">
      <alignment/>
    </xf>
    <xf numFmtId="166" fontId="6" fillId="3" borderId="0" xfId="0" applyNumberFormat="1" applyFont="1" applyFill="1" applyAlignment="1">
      <alignment/>
    </xf>
    <xf numFmtId="167" fontId="0" fillId="0" borderId="8" xfId="0" applyNumberFormat="1" applyBorder="1" applyAlignment="1">
      <alignment/>
    </xf>
    <xf numFmtId="165" fontId="0" fillId="3" borderId="0" xfId="0" applyNumberFormat="1" applyFont="1" applyFill="1" applyAlignment="1">
      <alignment/>
    </xf>
    <xf numFmtId="165" fontId="6" fillId="3" borderId="0" xfId="0" applyNumberFormat="1" applyFont="1" applyFill="1" applyAlignment="1">
      <alignment horizontal="right"/>
    </xf>
    <xf numFmtId="165" fontId="6" fillId="3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5" fontId="0" fillId="3" borderId="0" xfId="0" applyNumberFormat="1" applyFill="1" applyAlignment="1">
      <alignment/>
    </xf>
    <xf numFmtId="165" fontId="0" fillId="0" borderId="4" xfId="0" applyNumberFormat="1" applyBorder="1" applyAlignment="1">
      <alignment/>
    </xf>
    <xf numFmtId="165" fontId="0" fillId="0" borderId="12" xfId="0" applyNumberFormat="1" applyBorder="1" applyAlignment="1">
      <alignment/>
    </xf>
    <xf numFmtId="164" fontId="6" fillId="0" borderId="13" xfId="0" applyFont="1" applyBorder="1" applyAlignment="1">
      <alignment horizontal="left"/>
    </xf>
    <xf numFmtId="164" fontId="0" fillId="0" borderId="13" xfId="0" applyBorder="1" applyAlignment="1">
      <alignment/>
    </xf>
    <xf numFmtId="164" fontId="14" fillId="0" borderId="13" xfId="0" applyFont="1" applyBorder="1" applyAlignment="1">
      <alignment/>
    </xf>
    <xf numFmtId="165" fontId="6" fillId="3" borderId="13" xfId="0" applyNumberFormat="1" applyFont="1" applyFill="1" applyBorder="1" applyAlignment="1">
      <alignment/>
    </xf>
    <xf numFmtId="165" fontId="0" fillId="3" borderId="13" xfId="0" applyNumberFormat="1" applyFont="1" applyFill="1" applyBorder="1" applyAlignment="1">
      <alignment/>
    </xf>
    <xf numFmtId="164" fontId="6" fillId="3" borderId="13" xfId="0" applyNumberFormat="1" applyFont="1" applyFill="1" applyBorder="1" applyAlignment="1">
      <alignment/>
    </xf>
    <xf numFmtId="167" fontId="6" fillId="0" borderId="14" xfId="0" applyNumberFormat="1" applyFont="1" applyBorder="1" applyAlignment="1">
      <alignment/>
    </xf>
    <xf numFmtId="164" fontId="0" fillId="0" borderId="13" xfId="0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167" fontId="6" fillId="0" borderId="16" xfId="0" applyNumberFormat="1" applyFont="1" applyBorder="1" applyAlignment="1">
      <alignment/>
    </xf>
    <xf numFmtId="164" fontId="14" fillId="3" borderId="0" xfId="0" applyNumberFormat="1" applyFont="1" applyFill="1" applyAlignment="1">
      <alignment/>
    </xf>
    <xf numFmtId="165" fontId="2" fillId="3" borderId="0" xfId="0" applyNumberFormat="1" applyFont="1" applyFill="1" applyAlignment="1">
      <alignment/>
    </xf>
    <xf numFmtId="167" fontId="7" fillId="3" borderId="0" xfId="0" applyNumberFormat="1" applyFont="1" applyFill="1" applyAlignment="1">
      <alignment/>
    </xf>
    <xf numFmtId="164" fontId="0" fillId="3" borderId="0" xfId="0" applyNumberFormat="1" applyFill="1" applyAlignment="1">
      <alignment/>
    </xf>
    <xf numFmtId="164" fontId="0" fillId="3" borderId="0" xfId="0" applyFont="1" applyFill="1" applyAlignment="1">
      <alignment/>
    </xf>
    <xf numFmtId="167" fontId="14" fillId="0" borderId="0" xfId="0" applyNumberFormat="1" applyFont="1" applyBorder="1" applyAlignment="1">
      <alignment/>
    </xf>
    <xf numFmtId="167" fontId="6" fillId="0" borderId="0" xfId="0" applyNumberFormat="1" applyFont="1" applyAlignment="1">
      <alignment/>
    </xf>
    <xf numFmtId="164" fontId="6" fillId="0" borderId="6" xfId="0" applyFont="1" applyBorder="1" applyAlignment="1">
      <alignment/>
    </xf>
    <xf numFmtId="164" fontId="6" fillId="3" borderId="6" xfId="0" applyNumberFormat="1" applyFont="1" applyFill="1" applyBorder="1" applyAlignment="1">
      <alignment/>
    </xf>
    <xf numFmtId="166" fontId="6" fillId="3" borderId="6" xfId="0" applyNumberFormat="1" applyFont="1" applyFill="1" applyBorder="1" applyAlignment="1">
      <alignment/>
    </xf>
    <xf numFmtId="164" fontId="2" fillId="7" borderId="17" xfId="0" applyFont="1" applyFill="1" applyBorder="1" applyAlignment="1">
      <alignment/>
    </xf>
    <xf numFmtId="164" fontId="0" fillId="7" borderId="17" xfId="0" applyFill="1" applyBorder="1" applyAlignment="1">
      <alignment/>
    </xf>
    <xf numFmtId="164" fontId="0" fillId="3" borderId="17" xfId="0" applyFill="1" applyBorder="1" applyAlignment="1">
      <alignment/>
    </xf>
    <xf numFmtId="165" fontId="6" fillId="3" borderId="17" xfId="0" applyNumberFormat="1" applyFont="1" applyFill="1" applyBorder="1" applyAlignment="1">
      <alignment/>
    </xf>
    <xf numFmtId="164" fontId="6" fillId="3" borderId="17" xfId="0" applyNumberFormat="1" applyFont="1" applyFill="1" applyBorder="1" applyAlignment="1">
      <alignment/>
    </xf>
    <xf numFmtId="167" fontId="6" fillId="3" borderId="17" xfId="0" applyNumberFormat="1" applyFont="1" applyFill="1" applyBorder="1" applyAlignment="1">
      <alignment/>
    </xf>
    <xf numFmtId="164" fontId="6" fillId="3" borderId="17" xfId="0" applyFont="1" applyFill="1" applyBorder="1" applyAlignment="1">
      <alignment/>
    </xf>
    <xf numFmtId="166" fontId="6" fillId="3" borderId="17" xfId="0" applyNumberFormat="1" applyFont="1" applyFill="1" applyBorder="1" applyAlignment="1">
      <alignment/>
    </xf>
    <xf numFmtId="167" fontId="6" fillId="3" borderId="17" xfId="0" applyNumberFormat="1" applyFont="1" applyFill="1" applyBorder="1" applyAlignment="1">
      <alignment horizontal="right"/>
    </xf>
    <xf numFmtId="167" fontId="6" fillId="7" borderId="17" xfId="0" applyNumberFormat="1" applyFont="1" applyFill="1" applyBorder="1" applyAlignment="1">
      <alignment/>
    </xf>
    <xf numFmtId="167" fontId="14" fillId="0" borderId="18" xfId="0" applyNumberFormat="1" applyFont="1" applyBorder="1" applyAlignment="1">
      <alignment/>
    </xf>
    <xf numFmtId="164" fontId="23" fillId="7" borderId="0" xfId="0" applyFont="1" applyFill="1" applyAlignment="1">
      <alignment/>
    </xf>
    <xf numFmtId="164" fontId="6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Fill="1" applyAlignment="1">
      <alignment/>
    </xf>
    <xf numFmtId="167" fontId="0" fillId="3" borderId="0" xfId="0" applyNumberFormat="1" applyFont="1" applyFill="1" applyAlignment="1">
      <alignment/>
    </xf>
    <xf numFmtId="164" fontId="2" fillId="3" borderId="19" xfId="0" applyFont="1" applyFill="1" applyBorder="1" applyAlignment="1">
      <alignment/>
    </xf>
    <xf numFmtId="164" fontId="0" fillId="3" borderId="20" xfId="0" applyFill="1" applyBorder="1" applyAlignment="1">
      <alignment/>
    </xf>
    <xf numFmtId="165" fontId="6" fillId="7" borderId="20" xfId="0" applyNumberFormat="1" applyFont="1" applyFill="1" applyBorder="1" applyAlignment="1">
      <alignment/>
    </xf>
    <xf numFmtId="165" fontId="0" fillId="3" borderId="20" xfId="0" applyNumberFormat="1" applyFill="1" applyBorder="1" applyAlignment="1">
      <alignment/>
    </xf>
    <xf numFmtId="165" fontId="6" fillId="7" borderId="21" xfId="0" applyNumberFormat="1" applyFont="1" applyFill="1" applyBorder="1" applyAlignment="1">
      <alignment/>
    </xf>
    <xf numFmtId="167" fontId="0" fillId="0" borderId="0" xfId="0" applyNumberFormat="1" applyBorder="1" applyAlignment="1">
      <alignment/>
    </xf>
    <xf numFmtId="164" fontId="31" fillId="3" borderId="0" xfId="0" applyFont="1" applyFill="1" applyAlignment="1">
      <alignment/>
    </xf>
    <xf numFmtId="167" fontId="31" fillId="3" borderId="0" xfId="0" applyNumberFormat="1" applyFont="1" applyFill="1" applyAlignment="1">
      <alignment/>
    </xf>
    <xf numFmtId="164" fontId="32" fillId="0" borderId="0" xfId="20" applyFont="1">
      <alignment/>
      <protection/>
    </xf>
    <xf numFmtId="164" fontId="1" fillId="0" borderId="0" xfId="20">
      <alignment/>
      <protection/>
    </xf>
    <xf numFmtId="164" fontId="33" fillId="0" borderId="0" xfId="20" applyFont="1" applyAlignment="1">
      <alignment horizontal="center"/>
      <protection/>
    </xf>
    <xf numFmtId="164" fontId="1" fillId="0" borderId="0" xfId="20" applyFont="1" applyAlignment="1">
      <alignment horizontal="center"/>
      <protection/>
    </xf>
    <xf numFmtId="164" fontId="1" fillId="0" borderId="22" xfId="20" applyFont="1" applyBorder="1" applyAlignment="1">
      <alignment/>
      <protection/>
    </xf>
    <xf numFmtId="164" fontId="1" fillId="0" borderId="23" xfId="20" applyFont="1" applyBorder="1" applyAlignment="1">
      <alignment horizontal="center"/>
      <protection/>
    </xf>
    <xf numFmtId="164" fontId="1" fillId="0" borderId="24" xfId="20" applyFont="1" applyBorder="1" applyAlignment="1">
      <alignment horizontal="center"/>
      <protection/>
    </xf>
    <xf numFmtId="164" fontId="1" fillId="0" borderId="25" xfId="20" applyFont="1" applyBorder="1">
      <alignment/>
      <protection/>
    </xf>
    <xf numFmtId="169" fontId="1" fillId="0" borderId="26" xfId="20" applyNumberFormat="1" applyBorder="1">
      <alignment/>
      <protection/>
    </xf>
    <xf numFmtId="169" fontId="1" fillId="0" borderId="19" xfId="20" applyNumberFormat="1" applyBorder="1">
      <alignment/>
      <protection/>
    </xf>
    <xf numFmtId="168" fontId="1" fillId="0" borderId="27" xfId="20" applyNumberFormat="1" applyBorder="1" applyAlignment="1">
      <alignment horizontal="right"/>
      <protection/>
    </xf>
    <xf numFmtId="164" fontId="1" fillId="0" borderId="28" xfId="20" applyFont="1" applyBorder="1">
      <alignment/>
      <protection/>
    </xf>
    <xf numFmtId="169" fontId="1" fillId="0" borderId="29" xfId="20" applyNumberFormat="1" applyBorder="1">
      <alignment/>
      <protection/>
    </xf>
    <xf numFmtId="169" fontId="1" fillId="0" borderId="30" xfId="20" applyNumberFormat="1" applyBorder="1">
      <alignment/>
      <protection/>
    </xf>
    <xf numFmtId="168" fontId="1" fillId="0" borderId="31" xfId="20" applyNumberFormat="1" applyBorder="1" applyAlignment="1">
      <alignment horizontal="right"/>
      <protection/>
    </xf>
    <xf numFmtId="164" fontId="1" fillId="0" borderId="32" xfId="20" applyFont="1" applyBorder="1">
      <alignment/>
      <protection/>
    </xf>
    <xf numFmtId="169" fontId="1" fillId="0" borderId="33" xfId="20" applyNumberFormat="1" applyBorder="1">
      <alignment/>
      <protection/>
    </xf>
    <xf numFmtId="168" fontId="1" fillId="0" borderId="34" xfId="20" applyNumberFormat="1" applyBorder="1">
      <alignment/>
      <protection/>
    </xf>
    <xf numFmtId="164" fontId="32" fillId="0" borderId="21" xfId="20" applyFont="1" applyBorder="1" applyAlignment="1">
      <alignment horizontal="center"/>
      <protection/>
    </xf>
    <xf numFmtId="164" fontId="1" fillId="0" borderId="35" xfId="20" applyFont="1" applyBorder="1" applyAlignment="1">
      <alignment horizontal="left"/>
      <protection/>
    </xf>
    <xf numFmtId="164" fontId="1" fillId="0" borderId="35" xfId="20" applyFont="1" applyBorder="1">
      <alignment/>
      <protection/>
    </xf>
    <xf numFmtId="169" fontId="1" fillId="0" borderId="35" xfId="20" applyNumberFormat="1" applyFont="1" applyBorder="1" applyAlignment="1">
      <alignment horizontal="right"/>
      <protection/>
    </xf>
    <xf numFmtId="168" fontId="1" fillId="0" borderId="35" xfId="20" applyNumberFormat="1" applyFont="1" applyBorder="1" applyAlignment="1">
      <alignment horizontal="right"/>
      <protection/>
    </xf>
    <xf numFmtId="164" fontId="32" fillId="0" borderId="36" xfId="20" applyFont="1" applyBorder="1" applyAlignment="1">
      <alignment horizontal="left"/>
      <protection/>
    </xf>
    <xf numFmtId="164" fontId="32" fillId="0" borderId="36" xfId="20" applyFont="1" applyBorder="1">
      <alignment/>
      <protection/>
    </xf>
    <xf numFmtId="169" fontId="32" fillId="0" borderId="36" xfId="20" applyNumberFormat="1" applyFont="1" applyBorder="1" applyAlignment="1">
      <alignment horizontal="right"/>
      <protection/>
    </xf>
    <xf numFmtId="168" fontId="1" fillId="0" borderId="36" xfId="20" applyNumberFormat="1" applyBorder="1" applyAlignment="1">
      <alignment horizontal="right"/>
      <protection/>
    </xf>
    <xf numFmtId="164" fontId="32" fillId="0" borderId="37" xfId="20" applyFont="1" applyBorder="1" applyAlignment="1">
      <alignment horizontal="left"/>
      <protection/>
    </xf>
    <xf numFmtId="164" fontId="32" fillId="0" borderId="37" xfId="20" applyFont="1" applyBorder="1">
      <alignment/>
      <protection/>
    </xf>
    <xf numFmtId="169" fontId="32" fillId="0" borderId="37" xfId="20" applyNumberFormat="1" applyFont="1" applyBorder="1" applyAlignment="1">
      <alignment horizontal="right"/>
      <protection/>
    </xf>
    <xf numFmtId="168" fontId="1" fillId="0" borderId="37" xfId="20" applyNumberFormat="1" applyBorder="1" applyAlignment="1">
      <alignment horizontal="right"/>
      <protection/>
    </xf>
    <xf numFmtId="164" fontId="1" fillId="0" borderId="38" xfId="20" applyFont="1" applyBorder="1" applyAlignment="1">
      <alignment horizontal="left"/>
      <protection/>
    </xf>
    <xf numFmtId="164" fontId="1" fillId="0" borderId="39" xfId="20" applyFont="1" applyBorder="1">
      <alignment/>
      <protection/>
    </xf>
    <xf numFmtId="169" fontId="1" fillId="0" borderId="39" xfId="20" applyNumberFormat="1" applyFont="1" applyBorder="1" applyAlignment="1">
      <alignment horizontal="right"/>
      <protection/>
    </xf>
    <xf numFmtId="168" fontId="1" fillId="0" borderId="40" xfId="20" applyNumberFormat="1" applyFont="1" applyBorder="1" applyAlignment="1">
      <alignment horizontal="right"/>
      <protection/>
    </xf>
    <xf numFmtId="164" fontId="1" fillId="0" borderId="11" xfId="20" applyFont="1" applyBorder="1" applyAlignment="1">
      <alignment horizontal="left"/>
      <protection/>
    </xf>
    <xf numFmtId="168" fontId="1" fillId="0" borderId="41" xfId="20" applyNumberFormat="1" applyFont="1" applyBorder="1" applyAlignment="1">
      <alignment horizontal="right"/>
      <protection/>
    </xf>
    <xf numFmtId="164" fontId="1" fillId="0" borderId="42" xfId="20" applyFont="1" applyBorder="1" applyAlignment="1">
      <alignment horizontal="left"/>
      <protection/>
    </xf>
    <xf numFmtId="164" fontId="1" fillId="0" borderId="43" xfId="20" applyFont="1" applyBorder="1">
      <alignment/>
      <protection/>
    </xf>
    <xf numFmtId="169" fontId="1" fillId="0" borderId="43" xfId="20" applyNumberFormat="1" applyFont="1" applyBorder="1" applyAlignment="1">
      <alignment horizontal="right"/>
      <protection/>
    </xf>
    <xf numFmtId="168" fontId="1" fillId="0" borderId="44" xfId="20" applyNumberFormat="1" applyFont="1" applyBorder="1" applyAlignment="1">
      <alignment horizontal="right"/>
      <protection/>
    </xf>
    <xf numFmtId="164" fontId="32" fillId="0" borderId="45" xfId="20" applyFont="1" applyBorder="1" applyAlignment="1">
      <alignment horizontal="left"/>
      <protection/>
    </xf>
    <xf numFmtId="164" fontId="32" fillId="0" borderId="45" xfId="20" applyFont="1" applyBorder="1">
      <alignment/>
      <protection/>
    </xf>
    <xf numFmtId="169" fontId="32" fillId="0" borderId="45" xfId="20" applyNumberFormat="1" applyFont="1" applyBorder="1" applyAlignment="1">
      <alignment horizontal="right"/>
      <protection/>
    </xf>
    <xf numFmtId="168" fontId="1" fillId="0" borderId="45" xfId="20" applyNumberFormat="1" applyBorder="1" applyAlignment="1">
      <alignment horizontal="right"/>
      <protection/>
    </xf>
    <xf numFmtId="164" fontId="1" fillId="0" borderId="46" xfId="20" applyFont="1" applyBorder="1" applyAlignment="1">
      <alignment horizontal="left"/>
      <protection/>
    </xf>
    <xf numFmtId="164" fontId="1" fillId="0" borderId="46" xfId="20" applyFont="1" applyBorder="1">
      <alignment/>
      <protection/>
    </xf>
    <xf numFmtId="169" fontId="1" fillId="0" borderId="46" xfId="20" applyNumberFormat="1" applyFont="1" applyBorder="1" applyAlignment="1">
      <alignment horizontal="right"/>
      <protection/>
    </xf>
    <xf numFmtId="168" fontId="1" fillId="0" borderId="47" xfId="20" applyNumberFormat="1" applyFont="1" applyBorder="1" applyAlignment="1">
      <alignment horizontal="right"/>
      <protection/>
    </xf>
    <xf numFmtId="168" fontId="1" fillId="0" borderId="48" xfId="20" applyNumberFormat="1" applyFont="1" applyBorder="1" applyAlignment="1">
      <alignment horizontal="right"/>
      <protection/>
    </xf>
    <xf numFmtId="164" fontId="1" fillId="0" borderId="45" xfId="20" applyFont="1" applyBorder="1" applyAlignment="1">
      <alignment horizontal="left"/>
      <protection/>
    </xf>
    <xf numFmtId="164" fontId="1" fillId="0" borderId="45" xfId="20" applyFont="1" applyBorder="1">
      <alignment/>
      <protection/>
    </xf>
    <xf numFmtId="169" fontId="1" fillId="0" borderId="45" xfId="20" applyNumberFormat="1" applyFont="1" applyBorder="1" applyAlignment="1">
      <alignment horizontal="right"/>
      <protection/>
    </xf>
    <xf numFmtId="168" fontId="1" fillId="0" borderId="49" xfId="20" applyNumberFormat="1" applyFont="1" applyBorder="1" applyAlignment="1">
      <alignment horizontal="right"/>
      <protection/>
    </xf>
    <xf numFmtId="164" fontId="32" fillId="0" borderId="21" xfId="20" applyFont="1" applyBorder="1" applyAlignment="1">
      <alignment horizontal="left"/>
      <protection/>
    </xf>
    <xf numFmtId="164" fontId="32" fillId="0" borderId="21" xfId="20" applyFont="1" applyBorder="1">
      <alignment/>
      <protection/>
    </xf>
    <xf numFmtId="169" fontId="32" fillId="0" borderId="21" xfId="20" applyNumberFormat="1" applyFont="1" applyBorder="1" applyAlignment="1">
      <alignment horizontal="right"/>
      <protection/>
    </xf>
    <xf numFmtId="168" fontId="1" fillId="0" borderId="21" xfId="20" applyNumberFormat="1" applyBorder="1" applyAlignment="1">
      <alignment horizontal="right"/>
      <protection/>
    </xf>
    <xf numFmtId="164" fontId="32" fillId="0" borderId="0" xfId="21" applyFont="1">
      <alignment/>
      <protection/>
    </xf>
    <xf numFmtId="164" fontId="1" fillId="0" borderId="0" xfId="21">
      <alignment/>
      <protection/>
    </xf>
    <xf numFmtId="164" fontId="33" fillId="0" borderId="0" xfId="21" applyFont="1" applyAlignment="1">
      <alignment horizontal="center"/>
      <protection/>
    </xf>
    <xf numFmtId="164" fontId="1" fillId="0" borderId="0" xfId="21" applyFont="1" applyAlignment="1">
      <alignment horizontal="center"/>
      <protection/>
    </xf>
    <xf numFmtId="164" fontId="32" fillId="0" borderId="22" xfId="21" applyFont="1" applyBorder="1" applyAlignment="1">
      <alignment/>
      <protection/>
    </xf>
    <xf numFmtId="164" fontId="32" fillId="0" borderId="23" xfId="21" applyFont="1" applyBorder="1" applyAlignment="1">
      <alignment horizontal="center"/>
      <protection/>
    </xf>
    <xf numFmtId="164" fontId="32" fillId="0" borderId="24" xfId="21" applyFont="1" applyBorder="1" applyAlignment="1">
      <alignment horizontal="center"/>
      <protection/>
    </xf>
    <xf numFmtId="164" fontId="1" fillId="0" borderId="25" xfId="21" applyFont="1" applyBorder="1">
      <alignment/>
      <protection/>
    </xf>
    <xf numFmtId="169" fontId="1" fillId="0" borderId="26" xfId="21" applyNumberFormat="1" applyBorder="1">
      <alignment/>
      <protection/>
    </xf>
    <xf numFmtId="169" fontId="1" fillId="0" borderId="19" xfId="21" applyNumberFormat="1" applyBorder="1">
      <alignment/>
      <protection/>
    </xf>
    <xf numFmtId="168" fontId="1" fillId="0" borderId="27" xfId="21" applyNumberFormat="1" applyBorder="1" applyAlignment="1">
      <alignment horizontal="right"/>
      <protection/>
    </xf>
    <xf numFmtId="164" fontId="1" fillId="0" borderId="41" xfId="21" applyFont="1" applyBorder="1">
      <alignment/>
      <protection/>
    </xf>
    <xf numFmtId="169" fontId="1" fillId="0" borderId="8" xfId="21" applyNumberFormat="1" applyBorder="1">
      <alignment/>
      <protection/>
    </xf>
    <xf numFmtId="169" fontId="1" fillId="0" borderId="50" xfId="21" applyNumberFormat="1" applyBorder="1">
      <alignment/>
      <protection/>
    </xf>
    <xf numFmtId="168" fontId="1" fillId="0" borderId="11" xfId="21" applyNumberFormat="1" applyBorder="1" applyAlignment="1">
      <alignment horizontal="right"/>
      <protection/>
    </xf>
    <xf numFmtId="164" fontId="1" fillId="0" borderId="32" xfId="21" applyFont="1" applyBorder="1">
      <alignment/>
      <protection/>
    </xf>
    <xf numFmtId="169" fontId="1" fillId="0" borderId="33" xfId="21" applyNumberFormat="1" applyBorder="1">
      <alignment/>
      <protection/>
    </xf>
    <xf numFmtId="168" fontId="1" fillId="0" borderId="34" xfId="21" applyNumberFormat="1" applyBorder="1">
      <alignment/>
      <protection/>
    </xf>
    <xf numFmtId="164" fontId="32" fillId="0" borderId="51" xfId="21" applyFont="1" applyBorder="1" applyAlignment="1">
      <alignment horizontal="center"/>
      <protection/>
    </xf>
    <xf numFmtId="164" fontId="32" fillId="0" borderId="52" xfId="21" applyFont="1" applyBorder="1" applyAlignment="1">
      <alignment horizontal="center"/>
      <protection/>
    </xf>
    <xf numFmtId="164" fontId="32" fillId="0" borderId="53" xfId="21" applyFont="1" applyBorder="1" applyAlignment="1">
      <alignment horizontal="center"/>
      <protection/>
    </xf>
    <xf numFmtId="164" fontId="1" fillId="0" borderId="41" xfId="21" applyFont="1" applyBorder="1" applyAlignment="1">
      <alignment horizontal="left"/>
      <protection/>
    </xf>
    <xf numFmtId="164" fontId="1" fillId="0" borderId="8" xfId="21" applyFont="1" applyBorder="1">
      <alignment/>
      <protection/>
    </xf>
    <xf numFmtId="169" fontId="1" fillId="0" borderId="8" xfId="21" applyNumberFormat="1" applyFont="1" applyBorder="1" applyAlignment="1">
      <alignment horizontal="right"/>
      <protection/>
    </xf>
    <xf numFmtId="168" fontId="1" fillId="0" borderId="11" xfId="21" applyNumberFormat="1" applyFont="1" applyBorder="1" applyAlignment="1">
      <alignment horizontal="right"/>
      <protection/>
    </xf>
    <xf numFmtId="164" fontId="1" fillId="4" borderId="25" xfId="21" applyFont="1" applyFill="1" applyBorder="1" applyAlignment="1">
      <alignment horizontal="left"/>
      <protection/>
    </xf>
    <xf numFmtId="164" fontId="1" fillId="4" borderId="26" xfId="21" applyFont="1" applyFill="1" applyBorder="1">
      <alignment/>
      <protection/>
    </xf>
    <xf numFmtId="169" fontId="1" fillId="4" borderId="26" xfId="21" applyNumberFormat="1" applyFont="1" applyFill="1" applyBorder="1" applyAlignment="1">
      <alignment horizontal="right"/>
      <protection/>
    </xf>
    <xf numFmtId="168" fontId="1" fillId="4" borderId="27" xfId="21" applyNumberFormat="1" applyFont="1" applyFill="1" applyBorder="1" applyAlignment="1">
      <alignment horizontal="right"/>
      <protection/>
    </xf>
    <xf numFmtId="164" fontId="32" fillId="4" borderId="25" xfId="21" applyFont="1" applyFill="1" applyBorder="1" applyAlignment="1">
      <alignment horizontal="left"/>
      <protection/>
    </xf>
    <xf numFmtId="164" fontId="32" fillId="4" borderId="26" xfId="21" applyFont="1" applyFill="1" applyBorder="1">
      <alignment/>
      <protection/>
    </xf>
    <xf numFmtId="169" fontId="32" fillId="4" borderId="26" xfId="21" applyNumberFormat="1" applyFont="1" applyFill="1" applyBorder="1" applyAlignment="1">
      <alignment horizontal="right"/>
      <protection/>
    </xf>
    <xf numFmtId="168" fontId="32" fillId="4" borderId="27" xfId="21" applyNumberFormat="1" applyFont="1" applyFill="1" applyBorder="1" applyAlignment="1">
      <alignment horizontal="right"/>
      <protection/>
    </xf>
    <xf numFmtId="164" fontId="32" fillId="8" borderId="51" xfId="21" applyFont="1" applyFill="1" applyBorder="1" applyAlignment="1">
      <alignment horizontal="left"/>
      <protection/>
    </xf>
    <xf numFmtId="164" fontId="32" fillId="8" borderId="52" xfId="21" applyFont="1" applyFill="1" applyBorder="1">
      <alignment/>
      <protection/>
    </xf>
    <xf numFmtId="169" fontId="32" fillId="8" borderId="52" xfId="21" applyNumberFormat="1" applyFont="1" applyFill="1" applyBorder="1" applyAlignment="1">
      <alignment horizontal="right"/>
      <protection/>
    </xf>
    <xf numFmtId="168" fontId="1" fillId="8" borderId="53" xfId="21" applyNumberFormat="1" applyFill="1" applyBorder="1" applyAlignment="1">
      <alignment horizontal="right"/>
      <protection/>
    </xf>
    <xf numFmtId="164" fontId="1" fillId="0" borderId="54" xfId="21" applyFont="1" applyBorder="1" applyAlignment="1">
      <alignment horizontal="left"/>
      <protection/>
    </xf>
    <xf numFmtId="164" fontId="1" fillId="0" borderId="55" xfId="21" applyFont="1" applyBorder="1">
      <alignment/>
      <protection/>
    </xf>
    <xf numFmtId="169" fontId="1" fillId="0" borderId="55" xfId="21" applyNumberFormat="1" applyFont="1" applyBorder="1" applyAlignment="1">
      <alignment horizontal="right"/>
      <protection/>
    </xf>
    <xf numFmtId="168" fontId="1" fillId="0" borderId="24" xfId="21" applyNumberFormat="1" applyFont="1" applyBorder="1" applyAlignment="1">
      <alignment horizontal="right"/>
      <protection/>
    </xf>
    <xf numFmtId="164" fontId="1" fillId="0" borderId="56" xfId="21" applyFont="1" applyBorder="1" applyAlignment="1">
      <alignment horizontal="left"/>
      <protection/>
    </xf>
    <xf numFmtId="164" fontId="1" fillId="0" borderId="16" xfId="21" applyFont="1" applyBorder="1">
      <alignment/>
      <protection/>
    </xf>
    <xf numFmtId="169" fontId="1" fillId="0" borderId="16" xfId="21" applyNumberFormat="1" applyFont="1" applyBorder="1" applyAlignment="1">
      <alignment horizontal="right"/>
      <protection/>
    </xf>
    <xf numFmtId="168" fontId="1" fillId="0" borderId="14" xfId="21" applyNumberFormat="1" applyFont="1" applyBorder="1" applyAlignment="1">
      <alignment horizontal="right"/>
      <protection/>
    </xf>
    <xf numFmtId="164" fontId="1" fillId="0" borderId="57" xfId="21" applyFont="1" applyBorder="1" applyAlignment="1">
      <alignment horizontal="left"/>
      <protection/>
    </xf>
    <xf numFmtId="164" fontId="1" fillId="0" borderId="10" xfId="21" applyFont="1" applyBorder="1">
      <alignment/>
      <protection/>
    </xf>
    <xf numFmtId="169" fontId="1" fillId="0" borderId="10" xfId="21" applyNumberFormat="1" applyFont="1" applyBorder="1" applyAlignment="1">
      <alignment horizontal="right"/>
      <protection/>
    </xf>
    <xf numFmtId="168" fontId="1" fillId="0" borderId="9" xfId="21" applyNumberFormat="1" applyFont="1" applyBorder="1" applyAlignment="1">
      <alignment horizontal="right"/>
      <protection/>
    </xf>
    <xf numFmtId="164" fontId="1" fillId="4" borderId="44" xfId="21" applyFont="1" applyFill="1" applyBorder="1" applyAlignment="1">
      <alignment horizontal="left"/>
      <protection/>
    </xf>
    <xf numFmtId="164" fontId="1" fillId="4" borderId="18" xfId="21" applyFont="1" applyFill="1" applyBorder="1">
      <alignment/>
      <protection/>
    </xf>
    <xf numFmtId="169" fontId="1" fillId="4" borderId="18" xfId="21" applyNumberFormat="1" applyFont="1" applyFill="1" applyBorder="1" applyAlignment="1">
      <alignment horizontal="right"/>
      <protection/>
    </xf>
    <xf numFmtId="168" fontId="1" fillId="4" borderId="42" xfId="21" applyNumberFormat="1" applyFont="1" applyFill="1" applyBorder="1" applyAlignment="1">
      <alignment horizontal="right"/>
      <protection/>
    </xf>
    <xf numFmtId="164" fontId="32" fillId="0" borderId="0" xfId="21" applyFont="1" applyFill="1" applyBorder="1">
      <alignment/>
      <protection/>
    </xf>
    <xf numFmtId="169" fontId="32" fillId="0" borderId="0" xfId="21" applyNumberFormat="1" applyFont="1" applyFill="1" applyBorder="1" applyAlignment="1">
      <alignment horizontal="right"/>
      <protection/>
    </xf>
    <xf numFmtId="164" fontId="32" fillId="0" borderId="0" xfId="21" applyFont="1" applyFill="1" applyBorder="1" applyAlignment="1">
      <alignment horizontal="left"/>
      <protection/>
    </xf>
    <xf numFmtId="168" fontId="1" fillId="0" borderId="0" xfId="21" applyNumberFormat="1" applyFill="1" applyBorder="1" applyAlignment="1">
      <alignment horizontal="right"/>
      <protection/>
    </xf>
    <xf numFmtId="164" fontId="5" fillId="2" borderId="0" xfId="0" applyFont="1" applyFill="1" applyAlignment="1">
      <alignment/>
    </xf>
    <xf numFmtId="164" fontId="34" fillId="0" borderId="0" xfId="0" applyFont="1" applyAlignment="1">
      <alignment/>
    </xf>
    <xf numFmtId="167" fontId="6" fillId="0" borderId="0" xfId="0" applyNumberFormat="1" applyFont="1" applyAlignment="1">
      <alignment horizontal="right"/>
    </xf>
    <xf numFmtId="164" fontId="5" fillId="2" borderId="0" xfId="0" applyFont="1" applyFill="1" applyBorder="1" applyAlignment="1">
      <alignment/>
    </xf>
    <xf numFmtId="167" fontId="5" fillId="2" borderId="0" xfId="0" applyNumberFormat="1" applyFont="1" applyFill="1" applyBorder="1" applyAlignment="1">
      <alignment horizontal="center"/>
    </xf>
    <xf numFmtId="164" fontId="0" fillId="2" borderId="0" xfId="0" applyFill="1" applyBorder="1" applyAlignment="1">
      <alignment/>
    </xf>
    <xf numFmtId="167" fontId="0" fillId="2" borderId="0" xfId="0" applyNumberFormat="1" applyFill="1" applyBorder="1" applyAlignment="1">
      <alignment/>
    </xf>
    <xf numFmtId="164" fontId="0" fillId="0" borderId="4" xfId="0" applyFont="1" applyBorder="1" applyAlignment="1">
      <alignment/>
    </xf>
    <xf numFmtId="164" fontId="0" fillId="0" borderId="4" xfId="0" applyBorder="1" applyAlignment="1">
      <alignment/>
    </xf>
    <xf numFmtId="167" fontId="0" fillId="0" borderId="4" xfId="0" applyNumberFormat="1" applyFont="1" applyBorder="1" applyAlignment="1">
      <alignment/>
    </xf>
    <xf numFmtId="167" fontId="6" fillId="0" borderId="0" xfId="0" applyNumberFormat="1" applyFont="1" applyBorder="1" applyAlignment="1">
      <alignment/>
    </xf>
    <xf numFmtId="167" fontId="0" fillId="0" borderId="4" xfId="0" applyNumberFormat="1" applyBorder="1" applyAlignment="1">
      <alignment/>
    </xf>
    <xf numFmtId="167" fontId="7" fillId="0" borderId="0" xfId="0" applyNumberFormat="1" applyFont="1" applyBorder="1" applyAlignment="1">
      <alignment/>
    </xf>
    <xf numFmtId="164" fontId="10" fillId="0" borderId="0" xfId="0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7" fontId="7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7" fontId="0" fillId="0" borderId="0" xfId="0" applyNumberFormat="1" applyFont="1" applyBorder="1" applyAlignment="1">
      <alignment horizontal="right"/>
    </xf>
    <xf numFmtId="164" fontId="14" fillId="0" borderId="0" xfId="0" applyFont="1" applyBorder="1" applyAlignment="1">
      <alignment horizontal="center"/>
    </xf>
    <xf numFmtId="164" fontId="0" fillId="0" borderId="46" xfId="0" applyBorder="1" applyAlignment="1">
      <alignment/>
    </xf>
    <xf numFmtId="167" fontId="7" fillId="0" borderId="6" xfId="0" applyNumberFormat="1" applyFont="1" applyBorder="1" applyAlignment="1">
      <alignment horizontal="center"/>
    </xf>
    <xf numFmtId="167" fontId="14" fillId="0" borderId="7" xfId="0" applyNumberFormat="1" applyFont="1" applyBorder="1" applyAlignment="1">
      <alignment horizontal="center"/>
    </xf>
    <xf numFmtId="164" fontId="14" fillId="0" borderId="35" xfId="0" applyFont="1" applyBorder="1" applyAlignment="1">
      <alignment horizontal="center"/>
    </xf>
    <xf numFmtId="167" fontId="7" fillId="0" borderId="58" xfId="0" applyNumberFormat="1" applyFont="1" applyBorder="1" applyAlignment="1">
      <alignment horizontal="center"/>
    </xf>
    <xf numFmtId="167" fontId="7" fillId="0" borderId="59" xfId="0" applyNumberFormat="1" applyFont="1" applyBorder="1" applyAlignment="1">
      <alignment horizontal="left"/>
    </xf>
    <xf numFmtId="167" fontId="7" fillId="0" borderId="60" xfId="0" applyNumberFormat="1" applyFont="1" applyBorder="1" applyAlignment="1">
      <alignment horizontal="center"/>
    </xf>
    <xf numFmtId="167" fontId="14" fillId="0" borderId="38" xfId="0" applyNumberFormat="1" applyFont="1" applyBorder="1" applyAlignment="1">
      <alignment horizontal="center"/>
    </xf>
    <xf numFmtId="167" fontId="14" fillId="7" borderId="58" xfId="0" applyNumberFormat="1" applyFont="1" applyFill="1" applyBorder="1" applyAlignment="1">
      <alignment horizontal="center"/>
    </xf>
    <xf numFmtId="164" fontId="7" fillId="0" borderId="45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14" fillId="0" borderId="9" xfId="0" applyNumberFormat="1" applyFont="1" applyBorder="1" applyAlignment="1">
      <alignment horizontal="center"/>
    </xf>
    <xf numFmtId="167" fontId="7" fillId="7" borderId="10" xfId="0" applyNumberFormat="1" applyFont="1" applyFill="1" applyBorder="1" applyAlignment="1">
      <alignment horizontal="center"/>
    </xf>
    <xf numFmtId="164" fontId="14" fillId="0" borderId="61" xfId="0" applyFont="1" applyBorder="1" applyAlignment="1">
      <alignment horizontal="center"/>
    </xf>
    <xf numFmtId="167" fontId="7" fillId="0" borderId="26" xfId="0" applyNumberFormat="1" applyFont="1" applyBorder="1" applyAlignment="1">
      <alignment/>
    </xf>
    <xf numFmtId="167" fontId="7" fillId="0" borderId="19" xfId="0" applyNumberFormat="1" applyFont="1" applyBorder="1" applyAlignment="1">
      <alignment/>
    </xf>
    <xf numFmtId="167" fontId="7" fillId="0" borderId="62" xfId="0" applyNumberFormat="1" applyFont="1" applyBorder="1" applyAlignment="1">
      <alignment/>
    </xf>
    <xf numFmtId="167" fontId="14" fillId="0" borderId="27" xfId="0" applyNumberFormat="1" applyFont="1" applyBorder="1" applyAlignment="1">
      <alignment/>
    </xf>
    <xf numFmtId="167" fontId="7" fillId="7" borderId="26" xfId="0" applyNumberFormat="1" applyFont="1" applyFill="1" applyBorder="1" applyAlignment="1">
      <alignment/>
    </xf>
    <xf numFmtId="164" fontId="7" fillId="0" borderId="61" xfId="0" applyFont="1" applyBorder="1" applyAlignment="1">
      <alignment wrapText="1"/>
    </xf>
    <xf numFmtId="167" fontId="14" fillId="7" borderId="26" xfId="0" applyNumberFormat="1" applyFont="1" applyFill="1" applyBorder="1" applyAlignment="1">
      <alignment/>
    </xf>
    <xf numFmtId="167" fontId="7" fillId="0" borderId="4" xfId="0" applyNumberFormat="1" applyFont="1" applyBorder="1" applyAlignment="1">
      <alignment/>
    </xf>
    <xf numFmtId="164" fontId="14" fillId="0" borderId="63" xfId="0" applyFont="1" applyBorder="1" applyAlignment="1">
      <alignment wrapText="1"/>
    </xf>
    <xf numFmtId="167" fontId="7" fillId="0" borderId="16" xfId="0" applyNumberFormat="1" applyFont="1" applyBorder="1" applyAlignment="1">
      <alignment/>
    </xf>
    <xf numFmtId="167" fontId="7" fillId="0" borderId="64" xfId="0" applyNumberFormat="1" applyFont="1" applyBorder="1" applyAlignment="1">
      <alignment/>
    </xf>
    <xf numFmtId="167" fontId="7" fillId="0" borderId="65" xfId="0" applyNumberFormat="1" applyFont="1" applyBorder="1" applyAlignment="1">
      <alignment/>
    </xf>
    <xf numFmtId="167" fontId="14" fillId="0" borderId="14" xfId="0" applyNumberFormat="1" applyFont="1" applyBorder="1" applyAlignment="1">
      <alignment/>
    </xf>
    <xf numFmtId="167" fontId="14" fillId="7" borderId="16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167" fontId="14" fillId="0" borderId="3" xfId="0" applyNumberFormat="1" applyFont="1" applyBorder="1" applyAlignment="1">
      <alignment/>
    </xf>
    <xf numFmtId="167" fontId="7" fillId="0" borderId="3" xfId="0" applyNumberFormat="1" applyFont="1" applyBorder="1" applyAlignment="1">
      <alignment/>
    </xf>
    <xf numFmtId="167" fontId="14" fillId="0" borderId="0" xfId="0" applyNumberFormat="1" applyFont="1" applyAlignment="1">
      <alignment horizontal="right"/>
    </xf>
    <xf numFmtId="164" fontId="0" fillId="0" borderId="0" xfId="0" applyFont="1" applyAlignment="1">
      <alignment horizontal="center"/>
    </xf>
    <xf numFmtId="164" fontId="0" fillId="0" borderId="0" xfId="0" applyFont="1" applyFill="1" applyAlignment="1">
      <alignment/>
    </xf>
    <xf numFmtId="164" fontId="35" fillId="0" borderId="0" xfId="0" applyFont="1" applyAlignment="1">
      <alignment/>
    </xf>
    <xf numFmtId="164" fontId="0" fillId="0" borderId="26" xfId="0" applyFont="1" applyBorder="1" applyAlignment="1">
      <alignment/>
    </xf>
    <xf numFmtId="167" fontId="0" fillId="0" borderId="26" xfId="0" applyNumberFormat="1" applyBorder="1" applyAlignment="1">
      <alignment/>
    </xf>
    <xf numFmtId="164" fontId="6" fillId="0" borderId="26" xfId="0" applyFont="1" applyBorder="1" applyAlignment="1">
      <alignment/>
    </xf>
    <xf numFmtId="167" fontId="6" fillId="0" borderId="26" xfId="0" applyNumberFormat="1" applyFont="1" applyBorder="1" applyAlignment="1">
      <alignment/>
    </xf>
    <xf numFmtId="167" fontId="35" fillId="0" borderId="0" xfId="0" applyNumberFormat="1" applyFont="1" applyAlignment="1">
      <alignment/>
    </xf>
    <xf numFmtId="167" fontId="34" fillId="0" borderId="0" xfId="0" applyNumberFormat="1" applyFont="1" applyAlignment="1">
      <alignment/>
    </xf>
    <xf numFmtId="164" fontId="36" fillId="2" borderId="0" xfId="0" applyFont="1" applyFill="1" applyAlignment="1">
      <alignment/>
    </xf>
    <xf numFmtId="164" fontId="33" fillId="0" borderId="58" xfId="0" applyFont="1" applyBorder="1" applyAlignment="1">
      <alignment/>
    </xf>
    <xf numFmtId="170" fontId="32" fillId="0" borderId="58" xfId="0" applyNumberFormat="1" applyFont="1" applyBorder="1" applyAlignment="1">
      <alignment/>
    </xf>
    <xf numFmtId="170" fontId="32" fillId="0" borderId="59" xfId="0" applyNumberFormat="1" applyFont="1" applyBorder="1" applyAlignment="1">
      <alignment/>
    </xf>
    <xf numFmtId="170" fontId="6" fillId="0" borderId="58" xfId="0" applyNumberFormat="1" applyFont="1" applyBorder="1" applyAlignment="1">
      <alignment/>
    </xf>
    <xf numFmtId="164" fontId="33" fillId="0" borderId="8" xfId="0" applyFont="1" applyBorder="1" applyAlignment="1">
      <alignment/>
    </xf>
    <xf numFmtId="170" fontId="32" fillId="0" borderId="8" xfId="0" applyNumberFormat="1" applyFont="1" applyBorder="1" applyAlignment="1">
      <alignment/>
    </xf>
    <xf numFmtId="170" fontId="32" fillId="0" borderId="50" xfId="0" applyNumberFormat="1" applyFont="1" applyBorder="1" applyAlignment="1">
      <alignment/>
    </xf>
    <xf numFmtId="167" fontId="6" fillId="0" borderId="8" xfId="0" applyNumberFormat="1" applyFont="1" applyBorder="1" applyAlignment="1">
      <alignment/>
    </xf>
    <xf numFmtId="164" fontId="0" fillId="0" borderId="22" xfId="0" applyFont="1" applyBorder="1" applyAlignment="1">
      <alignment/>
    </xf>
    <xf numFmtId="167" fontId="0" fillId="0" borderId="66" xfId="0" applyNumberFormat="1" applyFill="1" applyBorder="1" applyAlignment="1">
      <alignment horizontal="right"/>
    </xf>
    <xf numFmtId="167" fontId="0" fillId="0" borderId="67" xfId="0" applyNumberFormat="1" applyBorder="1" applyAlignment="1">
      <alignment horizontal="right"/>
    </xf>
    <xf numFmtId="167" fontId="0" fillId="0" borderId="23" xfId="0" applyNumberFormat="1" applyBorder="1" applyAlignment="1">
      <alignment/>
    </xf>
    <xf numFmtId="167" fontId="0" fillId="0" borderId="66" xfId="0" applyNumberFormat="1" applyBorder="1" applyAlignment="1">
      <alignment/>
    </xf>
    <xf numFmtId="164" fontId="0" fillId="0" borderId="25" xfId="0" applyFont="1" applyBorder="1" applyAlignment="1">
      <alignment/>
    </xf>
    <xf numFmtId="167" fontId="0" fillId="0" borderId="27" xfId="0" applyNumberFormat="1" applyBorder="1" applyAlignment="1">
      <alignment horizontal="right"/>
    </xf>
    <xf numFmtId="167" fontId="0" fillId="0" borderId="19" xfId="0" applyNumberFormat="1" applyBorder="1" applyAlignment="1">
      <alignment horizontal="right"/>
    </xf>
    <xf numFmtId="167" fontId="0" fillId="0" borderId="27" xfId="0" applyNumberFormat="1" applyBorder="1" applyAlignment="1">
      <alignment/>
    </xf>
    <xf numFmtId="164" fontId="0" fillId="0" borderId="19" xfId="0" applyBorder="1" applyAlignment="1">
      <alignment/>
    </xf>
    <xf numFmtId="167" fontId="0" fillId="0" borderId="19" xfId="0" applyNumberFormat="1" applyBorder="1" applyAlignment="1">
      <alignment/>
    </xf>
    <xf numFmtId="167" fontId="0" fillId="0" borderId="0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164" fontId="32" fillId="5" borderId="26" xfId="0" applyFont="1" applyFill="1" applyBorder="1" applyAlignment="1">
      <alignment/>
    </xf>
    <xf numFmtId="167" fontId="32" fillId="5" borderId="26" xfId="0" applyNumberFormat="1" applyFont="1" applyFill="1" applyBorder="1" applyAlignment="1">
      <alignment horizontal="right"/>
    </xf>
    <xf numFmtId="167" fontId="6" fillId="5" borderId="26" xfId="0" applyNumberFormat="1" applyFont="1" applyFill="1" applyBorder="1" applyAlignment="1">
      <alignment/>
    </xf>
    <xf numFmtId="164" fontId="32" fillId="0" borderId="0" xfId="0" applyFont="1" applyBorder="1" applyAlignment="1">
      <alignment/>
    </xf>
    <xf numFmtId="167" fontId="32" fillId="0" borderId="0" xfId="0" applyNumberFormat="1" applyFont="1" applyBorder="1" applyAlignment="1">
      <alignment horizontal="right"/>
    </xf>
    <xf numFmtId="164" fontId="33" fillId="0" borderId="68" xfId="0" applyFont="1" applyBorder="1" applyAlignment="1">
      <alignment/>
    </xf>
    <xf numFmtId="170" fontId="32" fillId="0" borderId="46" xfId="0" applyNumberFormat="1" applyFont="1" applyBorder="1" applyAlignment="1">
      <alignment/>
    </xf>
    <xf numFmtId="164" fontId="0" fillId="0" borderId="56" xfId="0" applyFont="1" applyBorder="1" applyAlignment="1">
      <alignment/>
    </xf>
    <xf numFmtId="167" fontId="0" fillId="0" borderId="14" xfId="0" applyNumberFormat="1" applyBorder="1" applyAlignment="1">
      <alignment horizontal="right"/>
    </xf>
    <xf numFmtId="164" fontId="6" fillId="0" borderId="0" xfId="0" applyFont="1" applyAlignment="1">
      <alignment horizontal="right"/>
    </xf>
    <xf numFmtId="164" fontId="0" fillId="0" borderId="0" xfId="0" applyFont="1" applyAlignment="1">
      <alignment horizontal="right"/>
    </xf>
    <xf numFmtId="167" fontId="0" fillId="0" borderId="0" xfId="0" applyNumberFormat="1" applyFill="1" applyAlignment="1">
      <alignment/>
    </xf>
    <xf numFmtId="164" fontId="6" fillId="0" borderId="0" xfId="0" applyFont="1" applyFill="1" applyAlignment="1">
      <alignment/>
    </xf>
    <xf numFmtId="164" fontId="2" fillId="0" borderId="0" xfId="0" applyFont="1" applyFill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164" fontId="37" fillId="2" borderId="0" xfId="0" applyFont="1" applyFill="1" applyAlignment="1">
      <alignment/>
    </xf>
    <xf numFmtId="164" fontId="0" fillId="0" borderId="26" xfId="0" applyFont="1" applyBorder="1" applyAlignment="1">
      <alignment horizontal="center"/>
    </xf>
    <xf numFmtId="164" fontId="0" fillId="0" borderId="26" xfId="0" applyFont="1" applyBorder="1" applyAlignment="1">
      <alignment horizontal="justify" wrapText="1"/>
    </xf>
    <xf numFmtId="164" fontId="32" fillId="0" borderId="0" xfId="0" applyFont="1" applyAlignment="1">
      <alignment/>
    </xf>
    <xf numFmtId="167" fontId="32" fillId="0" borderId="0" xfId="0" applyNumberFormat="1" applyFont="1" applyAlignment="1">
      <alignment/>
    </xf>
    <xf numFmtId="167" fontId="0" fillId="0" borderId="26" xfId="0" applyNumberFormat="1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26" xfId="0" applyFont="1" applyFill="1" applyBorder="1" applyAlignment="1">
      <alignment/>
    </xf>
    <xf numFmtId="164" fontId="10" fillId="2" borderId="0" xfId="0" applyFont="1" applyFill="1" applyBorder="1" applyAlignment="1">
      <alignment/>
    </xf>
    <xf numFmtId="167" fontId="10" fillId="2" borderId="0" xfId="0" applyNumberFormat="1" applyFont="1" applyFill="1" applyAlignment="1">
      <alignment/>
    </xf>
    <xf numFmtId="164" fontId="38" fillId="0" borderId="0" xfId="0" applyFont="1" applyBorder="1" applyAlignment="1">
      <alignment/>
    </xf>
    <xf numFmtId="167" fontId="39" fillId="0" borderId="0" xfId="0" applyNumberFormat="1" applyFont="1" applyAlignment="1">
      <alignment horizontal="right"/>
    </xf>
    <xf numFmtId="164" fontId="40" fillId="0" borderId="0" xfId="0" applyFont="1" applyAlignment="1">
      <alignment/>
    </xf>
    <xf numFmtId="171" fontId="0" fillId="0" borderId="0" xfId="0" applyNumberFormat="1" applyFont="1" applyFill="1" applyAlignment="1">
      <alignment horizontal="center"/>
    </xf>
    <xf numFmtId="164" fontId="38" fillId="0" borderId="0" xfId="0" applyFont="1" applyAlignment="1">
      <alignment/>
    </xf>
    <xf numFmtId="164" fontId="38" fillId="0" borderId="0" xfId="0" applyFont="1" applyFill="1" applyAlignment="1">
      <alignment/>
    </xf>
    <xf numFmtId="171" fontId="32" fillId="0" borderId="0" xfId="0" applyNumberFormat="1" applyFont="1" applyFill="1" applyAlignment="1">
      <alignment horizontal="center"/>
    </xf>
    <xf numFmtId="164" fontId="41" fillId="0" borderId="0" xfId="0" applyFont="1" applyAlignment="1">
      <alignment/>
    </xf>
    <xf numFmtId="167" fontId="41" fillId="0" borderId="0" xfId="0" applyNumberFormat="1" applyFont="1" applyFill="1" applyAlignment="1">
      <alignment/>
    </xf>
    <xf numFmtId="167" fontId="40" fillId="0" borderId="0" xfId="0" applyNumberFormat="1" applyFont="1" applyFill="1" applyAlignment="1">
      <alignment/>
    </xf>
    <xf numFmtId="164" fontId="32" fillId="0" borderId="0" xfId="0" applyFont="1" applyFill="1" applyAlignment="1">
      <alignment/>
    </xf>
    <xf numFmtId="164" fontId="41" fillId="0" borderId="0" xfId="0" applyFont="1" applyFill="1" applyAlignment="1">
      <alignment/>
    </xf>
    <xf numFmtId="170" fontId="0" fillId="0" borderId="0" xfId="0" applyNumberFormat="1" applyAlignment="1">
      <alignment/>
    </xf>
    <xf numFmtId="164" fontId="23" fillId="2" borderId="0" xfId="0" applyFont="1" applyFill="1" applyAlignment="1">
      <alignment/>
    </xf>
    <xf numFmtId="167" fontId="23" fillId="2" borderId="0" xfId="0" applyNumberFormat="1" applyFont="1" applyFill="1" applyAlignment="1">
      <alignment/>
    </xf>
    <xf numFmtId="164" fontId="39" fillId="2" borderId="0" xfId="0" applyFont="1" applyFill="1" applyAlignment="1">
      <alignment/>
    </xf>
    <xf numFmtId="164" fontId="0" fillId="2" borderId="0" xfId="0" applyFont="1" applyFill="1" applyAlignment="1">
      <alignment/>
    </xf>
    <xf numFmtId="164" fontId="37" fillId="0" borderId="0" xfId="0" applyFont="1" applyAlignment="1">
      <alignment/>
    </xf>
    <xf numFmtId="167" fontId="40" fillId="0" borderId="0" xfId="0" applyNumberFormat="1" applyFont="1" applyAlignment="1">
      <alignment/>
    </xf>
    <xf numFmtId="164" fontId="14" fillId="0" borderId="0" xfId="0" applyFont="1" applyBorder="1" applyAlignment="1">
      <alignment horizontal="left"/>
    </xf>
    <xf numFmtId="167" fontId="14" fillId="0" borderId="0" xfId="0" applyNumberFormat="1" applyFont="1" applyBorder="1" applyAlignment="1">
      <alignment horizontal="right"/>
    </xf>
    <xf numFmtId="164" fontId="10" fillId="2" borderId="0" xfId="0" applyFont="1" applyFill="1" applyAlignment="1">
      <alignment horizontal="left"/>
    </xf>
    <xf numFmtId="167" fontId="0" fillId="0" borderId="0" xfId="0" applyNumberFormat="1" applyFont="1" applyAlignment="1">
      <alignment horizontal="right"/>
    </xf>
    <xf numFmtId="164" fontId="23" fillId="0" borderId="0" xfId="0" applyFont="1" applyFill="1" applyBorder="1" applyAlignment="1">
      <alignment/>
    </xf>
    <xf numFmtId="164" fontId="6" fillId="0" borderId="0" xfId="0" applyFont="1" applyFill="1" applyBorder="1" applyAlignment="1">
      <alignment/>
    </xf>
    <xf numFmtId="164" fontId="10" fillId="0" borderId="0" xfId="0" applyFont="1" applyFill="1" applyAlignment="1">
      <alignment/>
    </xf>
    <xf numFmtId="172" fontId="0" fillId="0" borderId="0" xfId="0" applyNumberFormat="1" applyFill="1" applyBorder="1" applyAlignment="1">
      <alignment/>
    </xf>
    <xf numFmtId="164" fontId="6" fillId="0" borderId="69" xfId="0" applyFont="1" applyBorder="1" applyAlignment="1">
      <alignment/>
    </xf>
    <xf numFmtId="164" fontId="6" fillId="0" borderId="70" xfId="0" applyFont="1" applyBorder="1" applyAlignment="1">
      <alignment/>
    </xf>
    <xf numFmtId="164" fontId="6" fillId="0" borderId="71" xfId="0" applyFont="1" applyBorder="1" applyAlignment="1">
      <alignment horizontal="right"/>
    </xf>
    <xf numFmtId="164" fontId="6" fillId="0" borderId="70" xfId="0" applyFont="1" applyBorder="1" applyAlignment="1">
      <alignment horizontal="right"/>
    </xf>
    <xf numFmtId="164" fontId="0" fillId="0" borderId="72" xfId="0" applyBorder="1" applyAlignment="1">
      <alignment/>
    </xf>
    <xf numFmtId="164" fontId="0" fillId="0" borderId="73" xfId="0" applyBorder="1" applyAlignment="1">
      <alignment/>
    </xf>
    <xf numFmtId="164" fontId="0" fillId="0" borderId="74" xfId="0" applyBorder="1" applyAlignment="1">
      <alignment/>
    </xf>
    <xf numFmtId="164" fontId="0" fillId="0" borderId="75" xfId="0" applyBorder="1" applyAlignment="1">
      <alignment/>
    </xf>
    <xf numFmtId="164" fontId="0" fillId="0" borderId="76" xfId="0" applyFont="1" applyBorder="1" applyAlignment="1">
      <alignment/>
    </xf>
    <xf numFmtId="164" fontId="0" fillId="0" borderId="77" xfId="0" applyFont="1" applyBorder="1" applyAlignment="1">
      <alignment horizontal="left"/>
    </xf>
    <xf numFmtId="171" fontId="0" fillId="0" borderId="77" xfId="0" applyNumberFormat="1" applyFont="1" applyBorder="1" applyAlignment="1">
      <alignment horizontal="left"/>
    </xf>
    <xf numFmtId="173" fontId="0" fillId="0" borderId="77" xfId="0" applyNumberFormat="1" applyBorder="1" applyAlignment="1">
      <alignment/>
    </xf>
    <xf numFmtId="164" fontId="7" fillId="0" borderId="77" xfId="0" applyFont="1" applyBorder="1" applyAlignment="1">
      <alignment horizontal="right"/>
    </xf>
    <xf numFmtId="164" fontId="0" fillId="0" borderId="77" xfId="0" applyFont="1" applyBorder="1" applyAlignment="1">
      <alignment/>
    </xf>
    <xf numFmtId="167" fontId="0" fillId="3" borderId="0" xfId="0" applyNumberFormat="1" applyFill="1" applyBorder="1" applyAlignment="1">
      <alignment/>
    </xf>
    <xf numFmtId="164" fontId="0" fillId="0" borderId="77" xfId="0" applyBorder="1" applyAlignment="1">
      <alignment/>
    </xf>
    <xf numFmtId="164" fontId="6" fillId="0" borderId="77" xfId="0" applyFont="1" applyFill="1" applyBorder="1" applyAlignment="1">
      <alignment horizontal="left"/>
    </xf>
    <xf numFmtId="164" fontId="6" fillId="0" borderId="77" xfId="0" applyFont="1" applyFill="1" applyBorder="1" applyAlignment="1">
      <alignment/>
    </xf>
    <xf numFmtId="173" fontId="6" fillId="0" borderId="77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1" fontId="0" fillId="0" borderId="77" xfId="0" applyNumberFormat="1" applyFont="1" applyBorder="1" applyAlignment="1">
      <alignment/>
    </xf>
    <xf numFmtId="167" fontId="0" fillId="0" borderId="77" xfId="0" applyNumberFormat="1" applyBorder="1" applyAlignment="1">
      <alignment/>
    </xf>
    <xf numFmtId="164" fontId="0" fillId="0" borderId="0" xfId="0" applyFill="1" applyBorder="1" applyAlignment="1">
      <alignment horizontal="left"/>
    </xf>
    <xf numFmtId="173" fontId="0" fillId="0" borderId="0" xfId="0" applyNumberFormat="1" applyFill="1" applyBorder="1" applyAlignment="1">
      <alignment/>
    </xf>
    <xf numFmtId="164" fontId="6" fillId="0" borderId="77" xfId="0" applyFont="1" applyBorder="1" applyAlignment="1">
      <alignment horizontal="left"/>
    </xf>
    <xf numFmtId="164" fontId="6" fillId="0" borderId="77" xfId="0" applyFont="1" applyBorder="1" applyAlignment="1">
      <alignment/>
    </xf>
    <xf numFmtId="173" fontId="6" fillId="0" borderId="77" xfId="0" applyNumberFormat="1" applyFont="1" applyBorder="1" applyAlignment="1">
      <alignment/>
    </xf>
    <xf numFmtId="171" fontId="0" fillId="0" borderId="77" xfId="0" applyNumberFormat="1" applyBorder="1" applyAlignment="1">
      <alignment horizontal="right"/>
    </xf>
    <xf numFmtId="171" fontId="6" fillId="0" borderId="0" xfId="0" applyNumberFormat="1" applyFont="1" applyAlignment="1">
      <alignment horizontal="right"/>
    </xf>
    <xf numFmtId="173" fontId="6" fillId="0" borderId="0" xfId="0" applyNumberFormat="1" applyFont="1" applyAlignment="1">
      <alignment/>
    </xf>
    <xf numFmtId="171" fontId="0" fillId="0" borderId="0" xfId="0" applyNumberFormat="1" applyAlignment="1">
      <alignment/>
    </xf>
    <xf numFmtId="173" fontId="0" fillId="0" borderId="0" xfId="0" applyNumberFormat="1" applyAlignment="1">
      <alignment/>
    </xf>
    <xf numFmtId="164" fontId="1" fillId="0" borderId="77" xfId="0" applyFont="1" applyBorder="1" applyAlignment="1">
      <alignment/>
    </xf>
    <xf numFmtId="164" fontId="1" fillId="0" borderId="77" xfId="0" applyFont="1" applyBorder="1" applyAlignment="1">
      <alignment horizontal="left"/>
    </xf>
    <xf numFmtId="171" fontId="1" fillId="0" borderId="77" xfId="0" applyNumberFormat="1" applyFont="1" applyBorder="1" applyAlignment="1">
      <alignment horizontal="center"/>
    </xf>
    <xf numFmtId="167" fontId="0" fillId="0" borderId="77" xfId="0" applyNumberFormat="1" applyFill="1" applyBorder="1" applyAlignment="1">
      <alignment/>
    </xf>
    <xf numFmtId="171" fontId="1" fillId="0" borderId="77" xfId="0" applyNumberFormat="1" applyFont="1" applyBorder="1" applyAlignment="1">
      <alignment horizontal="left"/>
    </xf>
    <xf numFmtId="172" fontId="42" fillId="0" borderId="0" xfId="0" applyNumberFormat="1" applyFont="1" applyBorder="1" applyAlignment="1">
      <alignment/>
    </xf>
    <xf numFmtId="164" fontId="0" fillId="0" borderId="77" xfId="0" applyFont="1" applyFill="1" applyBorder="1" applyAlignment="1">
      <alignment horizontal="left"/>
    </xf>
    <xf numFmtId="164" fontId="0" fillId="0" borderId="77" xfId="0" applyFill="1" applyBorder="1" applyAlignment="1">
      <alignment/>
    </xf>
    <xf numFmtId="173" fontId="0" fillId="0" borderId="77" xfId="0" applyNumberFormat="1" applyFill="1" applyBorder="1" applyAlignment="1">
      <alignment/>
    </xf>
    <xf numFmtId="164" fontId="43" fillId="0" borderId="0" xfId="0" applyFont="1" applyAlignment="1">
      <alignment/>
    </xf>
    <xf numFmtId="164" fontId="44" fillId="0" borderId="0" xfId="0" applyFont="1" applyAlignment="1">
      <alignment/>
    </xf>
    <xf numFmtId="164" fontId="45" fillId="0" borderId="0" xfId="0" applyFont="1" applyAlignment="1">
      <alignment/>
    </xf>
    <xf numFmtId="168" fontId="6" fillId="0" borderId="0" xfId="0" applyNumberFormat="1" applyFont="1" applyAlignment="1">
      <alignment/>
    </xf>
    <xf numFmtId="164" fontId="46" fillId="0" borderId="0" xfId="0" applyFont="1" applyAlignment="1">
      <alignment/>
    </xf>
    <xf numFmtId="164" fontId="47" fillId="0" borderId="0" xfId="0" applyFont="1" applyAlignment="1">
      <alignment/>
    </xf>
    <xf numFmtId="164" fontId="48" fillId="0" borderId="0" xfId="0" applyFont="1" applyAlignment="1">
      <alignment/>
    </xf>
    <xf numFmtId="164" fontId="25" fillId="2" borderId="0" xfId="0" applyFont="1" applyFill="1" applyAlignment="1">
      <alignment/>
    </xf>
    <xf numFmtId="164" fontId="6" fillId="0" borderId="58" xfId="0" applyFont="1" applyFill="1" applyBorder="1" applyAlignment="1">
      <alignment horizontal="right"/>
    </xf>
    <xf numFmtId="164" fontId="6" fillId="0" borderId="0" xfId="0" applyFont="1" applyFill="1" applyAlignment="1">
      <alignment horizontal="right"/>
    </xf>
    <xf numFmtId="164" fontId="6" fillId="0" borderId="26" xfId="0" applyFont="1" applyBorder="1" applyAlignment="1">
      <alignment horizontal="right"/>
    </xf>
    <xf numFmtId="164" fontId="6" fillId="0" borderId="26" xfId="0" applyFont="1" applyFill="1" applyBorder="1" applyAlignment="1">
      <alignment horizontal="right"/>
    </xf>
    <xf numFmtId="164" fontId="6" fillId="0" borderId="26" xfId="0" applyFont="1" applyFill="1" applyBorder="1" applyAlignment="1">
      <alignment/>
    </xf>
    <xf numFmtId="167" fontId="0" fillId="0" borderId="26" xfId="0" applyNumberFormat="1" applyFill="1" applyBorder="1" applyAlignment="1">
      <alignment/>
    </xf>
    <xf numFmtId="164" fontId="0" fillId="0" borderId="0" xfId="0" applyFont="1" applyFill="1" applyBorder="1" applyAlignment="1">
      <alignment/>
    </xf>
    <xf numFmtId="164" fontId="6" fillId="0" borderId="19" xfId="0" applyFont="1" applyFill="1" applyBorder="1" applyAlignment="1">
      <alignment/>
    </xf>
    <xf numFmtId="167" fontId="27" fillId="0" borderId="0" xfId="0" applyNumberFormat="1" applyFont="1" applyFill="1" applyAlignment="1">
      <alignment/>
    </xf>
    <xf numFmtId="167" fontId="0" fillId="0" borderId="0" xfId="0" applyNumberFormat="1" applyFill="1" applyBorder="1" applyAlignment="1">
      <alignment/>
    </xf>
    <xf numFmtId="164" fontId="0" fillId="0" borderId="58" xfId="0" applyFont="1" applyFill="1" applyBorder="1" applyAlignment="1">
      <alignment/>
    </xf>
    <xf numFmtId="164" fontId="0" fillId="0" borderId="18" xfId="0" applyFont="1" applyFill="1" applyBorder="1" applyAlignment="1">
      <alignment/>
    </xf>
    <xf numFmtId="164" fontId="2" fillId="0" borderId="26" xfId="0" applyFont="1" applyFill="1" applyBorder="1" applyAlignment="1">
      <alignment/>
    </xf>
    <xf numFmtId="167" fontId="2" fillId="0" borderId="26" xfId="0" applyNumberFormat="1" applyFont="1" applyFill="1" applyBorder="1" applyAlignment="1">
      <alignment/>
    </xf>
    <xf numFmtId="164" fontId="13" fillId="0" borderId="26" xfId="0" applyFont="1" applyFill="1" applyBorder="1" applyAlignment="1">
      <alignment/>
    </xf>
    <xf numFmtId="167" fontId="6" fillId="0" borderId="26" xfId="0" applyNumberFormat="1" applyFont="1" applyFill="1" applyBorder="1" applyAlignment="1">
      <alignment/>
    </xf>
    <xf numFmtId="174" fontId="23" fillId="0" borderId="0" xfId="0" applyNumberFormat="1" applyFont="1" applyAlignment="1">
      <alignment/>
    </xf>
    <xf numFmtId="164" fontId="23" fillId="0" borderId="0" xfId="0" applyFont="1" applyAlignment="1">
      <alignment horizontal="right"/>
    </xf>
    <xf numFmtId="164" fontId="8" fillId="0" borderId="0" xfId="0" applyFont="1" applyBorder="1" applyAlignment="1">
      <alignment/>
    </xf>
    <xf numFmtId="164" fontId="6" fillId="0" borderId="0" xfId="0" applyFont="1" applyBorder="1" applyAlignment="1">
      <alignment horizontal="right"/>
    </xf>
    <xf numFmtId="164" fontId="6" fillId="0" borderId="68" xfId="0" applyFont="1" applyBorder="1" applyAlignment="1">
      <alignment/>
    </xf>
    <xf numFmtId="167" fontId="6" fillId="0" borderId="47" xfId="0" applyNumberFormat="1" applyFont="1" applyBorder="1" applyAlignment="1">
      <alignment/>
    </xf>
    <xf numFmtId="167" fontId="6" fillId="0" borderId="68" xfId="0" applyNumberFormat="1" applyFont="1" applyBorder="1" applyAlignment="1">
      <alignment horizontal="right"/>
    </xf>
    <xf numFmtId="167" fontId="6" fillId="0" borderId="66" xfId="0" applyNumberFormat="1" applyFont="1" applyBorder="1" applyAlignment="1">
      <alignment horizontal="right"/>
    </xf>
    <xf numFmtId="164" fontId="2" fillId="0" borderId="0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7" fontId="0" fillId="0" borderId="27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6" xfId="0" applyBorder="1" applyAlignment="1">
      <alignment/>
    </xf>
    <xf numFmtId="167" fontId="0" fillId="0" borderId="16" xfId="0" applyNumberFormat="1" applyBorder="1" applyAlignment="1">
      <alignment/>
    </xf>
    <xf numFmtId="167" fontId="0" fillId="0" borderId="64" xfId="0" applyNumberFormat="1" applyBorder="1" applyAlignment="1">
      <alignment horizontal="right"/>
    </xf>
    <xf numFmtId="167" fontId="0" fillId="0" borderId="14" xfId="0" applyNumberFormat="1" applyBorder="1" applyAlignment="1">
      <alignment/>
    </xf>
    <xf numFmtId="164" fontId="24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6" fillId="0" borderId="2" xfId="0" applyFont="1" applyBorder="1" applyAlignment="1">
      <alignment/>
    </xf>
    <xf numFmtId="167" fontId="6" fillId="0" borderId="26" xfId="0" applyNumberFormat="1" applyFont="1" applyBorder="1" applyAlignment="1">
      <alignment horizontal="right"/>
    </xf>
    <xf numFmtId="167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7" fontId="0" fillId="0" borderId="26" xfId="0" applyNumberFormat="1" applyBorder="1" applyAlignment="1">
      <alignment horizontal="right"/>
    </xf>
    <xf numFmtId="164" fontId="25" fillId="0" borderId="0" xfId="0" applyFont="1" applyBorder="1" applyAlignment="1">
      <alignment/>
    </xf>
    <xf numFmtId="164" fontId="0" fillId="0" borderId="0" xfId="0" applyAlignment="1">
      <alignment/>
    </xf>
    <xf numFmtId="169" fontId="0" fillId="0" borderId="26" xfId="0" applyNumberFormat="1" applyBorder="1" applyAlignment="1">
      <alignment/>
    </xf>
    <xf numFmtId="166" fontId="4" fillId="0" borderId="0" xfId="0" applyNumberFormat="1" applyFont="1" applyAlignment="1">
      <alignment horizontal="right"/>
    </xf>
    <xf numFmtId="166" fontId="0" fillId="3" borderId="0" xfId="0" applyNumberFormat="1" applyFont="1" applyFill="1" applyAlignment="1">
      <alignment horizontal="right"/>
    </xf>
    <xf numFmtId="166" fontId="0" fillId="3" borderId="0" xfId="0" applyNumberFormat="1" applyFont="1" applyFill="1" applyAlignment="1">
      <alignment/>
    </xf>
    <xf numFmtId="167" fontId="7" fillId="3" borderId="6" xfId="0" applyNumberFormat="1" applyFont="1" applyFill="1" applyBorder="1" applyAlignment="1">
      <alignment horizontal="center"/>
    </xf>
    <xf numFmtId="167" fontId="14" fillId="3" borderId="58" xfId="0" applyNumberFormat="1" applyFont="1" applyFill="1" applyBorder="1" applyAlignment="1">
      <alignment horizontal="center"/>
    </xf>
    <xf numFmtId="167" fontId="14" fillId="3" borderId="10" xfId="0" applyNumberFormat="1" applyFont="1" applyFill="1" applyBorder="1" applyAlignment="1">
      <alignment horizontal="center"/>
    </xf>
    <xf numFmtId="164" fontId="14" fillId="0" borderId="78" xfId="0" applyFont="1" applyBorder="1" applyAlignment="1">
      <alignment horizontal="center"/>
    </xf>
    <xf numFmtId="167" fontId="7" fillId="0" borderId="23" xfId="0" applyNumberFormat="1" applyFont="1" applyBorder="1" applyAlignment="1">
      <alignment/>
    </xf>
    <xf numFmtId="167" fontId="14" fillId="0" borderId="66" xfId="0" applyNumberFormat="1" applyFont="1" applyBorder="1" applyAlignment="1">
      <alignment/>
    </xf>
    <xf numFmtId="167" fontId="7" fillId="3" borderId="23" xfId="0" applyNumberFormat="1" applyFont="1" applyFill="1" applyBorder="1" applyAlignment="1">
      <alignment/>
    </xf>
    <xf numFmtId="164" fontId="7" fillId="0" borderId="61" xfId="0" applyFont="1" applyBorder="1" applyAlignment="1">
      <alignment/>
    </xf>
    <xf numFmtId="167" fontId="14" fillId="3" borderId="26" xfId="0" applyNumberFormat="1" applyFont="1" applyFill="1" applyBorder="1" applyAlignment="1">
      <alignment/>
    </xf>
    <xf numFmtId="164" fontId="7" fillId="0" borderId="61" xfId="0" applyFont="1" applyBorder="1" applyAlignment="1">
      <alignment horizontal="center"/>
    </xf>
    <xf numFmtId="164" fontId="7" fillId="0" borderId="39" xfId="0" applyFont="1" applyBorder="1" applyAlignment="1">
      <alignment/>
    </xf>
    <xf numFmtId="167" fontId="7" fillId="0" borderId="58" xfId="0" applyNumberFormat="1" applyFont="1" applyBorder="1" applyAlignment="1">
      <alignment/>
    </xf>
    <xf numFmtId="167" fontId="14" fillId="0" borderId="38" xfId="0" applyNumberFormat="1" applyFont="1" applyBorder="1" applyAlignment="1">
      <alignment/>
    </xf>
    <xf numFmtId="167" fontId="14" fillId="3" borderId="58" xfId="0" applyNumberFormat="1" applyFont="1" applyFill="1" applyBorder="1" applyAlignment="1">
      <alignment/>
    </xf>
    <xf numFmtId="164" fontId="7" fillId="0" borderId="26" xfId="0" applyFont="1" applyBorder="1" applyAlignment="1">
      <alignment/>
    </xf>
    <xf numFmtId="167" fontId="14" fillId="0" borderId="26" xfId="0" applyNumberFormat="1" applyFont="1" applyBorder="1" applyAlignment="1">
      <alignment/>
    </xf>
    <xf numFmtId="164" fontId="0" fillId="0" borderId="59" xfId="0" applyFont="1" applyBorder="1" applyAlignment="1">
      <alignment/>
    </xf>
    <xf numFmtId="164" fontId="0" fillId="0" borderId="3" xfId="0" applyBorder="1" applyAlignment="1">
      <alignment/>
    </xf>
    <xf numFmtId="164" fontId="0" fillId="0" borderId="60" xfId="0" applyBorder="1" applyAlignment="1">
      <alignment/>
    </xf>
    <xf numFmtId="164" fontId="0" fillId="0" borderId="58" xfId="0" applyFont="1" applyBorder="1" applyAlignment="1">
      <alignment/>
    </xf>
    <xf numFmtId="164" fontId="0" fillId="0" borderId="79" xfId="0" applyFont="1" applyBorder="1" applyAlignment="1">
      <alignment/>
    </xf>
    <xf numFmtId="164" fontId="0" fillId="0" borderId="12" xfId="0" applyFont="1" applyBorder="1" applyAlignment="1">
      <alignment horizontal="center"/>
    </xf>
    <xf numFmtId="164" fontId="0" fillId="0" borderId="18" xfId="0" applyFont="1" applyBorder="1" applyAlignment="1">
      <alignment/>
    </xf>
    <xf numFmtId="167" fontId="0" fillId="0" borderId="26" xfId="0" applyNumberFormat="1" applyFont="1" applyBorder="1" applyAlignment="1">
      <alignment/>
    </xf>
    <xf numFmtId="167" fontId="49" fillId="0" borderId="26" xfId="0" applyNumberFormat="1" applyFont="1" applyBorder="1" applyAlignment="1">
      <alignment/>
    </xf>
    <xf numFmtId="167" fontId="10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167" fontId="2" fillId="0" borderId="5" xfId="0" applyNumberFormat="1" applyFont="1" applyBorder="1" applyAlignment="1">
      <alignment horizontal="right"/>
    </xf>
    <xf numFmtId="167" fontId="2" fillId="0" borderId="21" xfId="0" applyNumberFormat="1" applyFont="1" applyBorder="1" applyAlignment="1">
      <alignment horizontal="right"/>
    </xf>
    <xf numFmtId="167" fontId="2" fillId="0" borderId="7" xfId="0" applyNumberFormat="1" applyFont="1" applyBorder="1" applyAlignment="1">
      <alignment horizontal="right"/>
    </xf>
    <xf numFmtId="164" fontId="2" fillId="0" borderId="3" xfId="0" applyFont="1" applyBorder="1" applyAlignment="1">
      <alignment/>
    </xf>
    <xf numFmtId="167" fontId="2" fillId="0" borderId="3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 horizontal="right"/>
    </xf>
    <xf numFmtId="164" fontId="23" fillId="0" borderId="0" xfId="0" applyFont="1" applyBorder="1" applyAlignment="1">
      <alignment/>
    </xf>
    <xf numFmtId="167" fontId="10" fillId="0" borderId="0" xfId="0" applyNumberFormat="1" applyFont="1" applyBorder="1" applyAlignment="1">
      <alignment horizontal="right"/>
    </xf>
    <xf numFmtId="164" fontId="3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List1" xfId="20"/>
    <cellStyle name="normální_List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BFFFB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9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E9" sqref="E9"/>
    </sheetView>
  </sheetViews>
  <sheetFormatPr defaultColWidth="9.140625" defaultRowHeight="12.75"/>
  <sheetData>
    <row r="1" ht="15.75">
      <c r="B1" s="1"/>
    </row>
    <row r="2" spans="2:10" ht="20.25">
      <c r="B2" s="2" t="s">
        <v>0</v>
      </c>
      <c r="C2" s="3"/>
      <c r="D2" s="3"/>
      <c r="E2" s="3"/>
      <c r="F2" s="3"/>
      <c r="G2" s="3"/>
      <c r="H2" s="3"/>
      <c r="I2" s="3"/>
      <c r="J2" s="3"/>
    </row>
    <row r="3" spans="2:3" ht="15.75">
      <c r="B3" s="1"/>
      <c r="C3" s="4" t="s">
        <v>1</v>
      </c>
    </row>
    <row r="5" ht="15.75">
      <c r="B5" s="1"/>
    </row>
    <row r="6" spans="1:13" ht="18">
      <c r="A6" s="5"/>
      <c r="B6" s="6">
        <v>1</v>
      </c>
      <c r="C6" s="5"/>
      <c r="D6" s="7" t="s">
        <v>2</v>
      </c>
      <c r="E6" s="5"/>
      <c r="F6" s="5"/>
      <c r="G6" s="5"/>
      <c r="H6" s="5"/>
      <c r="I6" s="5"/>
      <c r="J6" s="5"/>
      <c r="K6" s="5"/>
      <c r="L6" s="5"/>
      <c r="M6" s="5"/>
    </row>
    <row r="7" spans="1:13" ht="18">
      <c r="A7" s="5"/>
      <c r="B7" s="6"/>
      <c r="C7" s="5"/>
      <c r="D7" s="7" t="s">
        <v>3</v>
      </c>
      <c r="E7" s="5"/>
      <c r="F7" s="5"/>
      <c r="G7" s="5"/>
      <c r="H7" s="5"/>
      <c r="I7" s="5"/>
      <c r="J7" s="5"/>
      <c r="K7" s="5"/>
      <c r="L7" s="5"/>
      <c r="M7" s="5"/>
    </row>
    <row r="8" spans="1:13" ht="18">
      <c r="A8" s="5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8">
      <c r="A9" s="5"/>
      <c r="B9" s="6">
        <v>2</v>
      </c>
      <c r="C9" s="8"/>
      <c r="D9" s="7" t="s">
        <v>4</v>
      </c>
      <c r="E9" s="8"/>
      <c r="F9" s="5"/>
      <c r="G9" s="5"/>
      <c r="H9" s="5"/>
      <c r="I9" s="5"/>
      <c r="J9" s="5"/>
      <c r="K9" s="5"/>
      <c r="L9" s="5"/>
      <c r="M9" s="5"/>
    </row>
    <row r="10" spans="1:13" ht="18">
      <c r="A10" s="5"/>
      <c r="B10" s="6"/>
      <c r="C10" s="5"/>
      <c r="D10" s="7"/>
      <c r="E10" s="5"/>
      <c r="F10" s="5"/>
      <c r="G10" s="5"/>
      <c r="H10" s="5"/>
      <c r="I10" s="5"/>
      <c r="J10" s="5"/>
      <c r="K10" s="5"/>
      <c r="L10" s="5"/>
      <c r="M10" s="5"/>
    </row>
    <row r="11" spans="2:9" ht="18.75" customHeight="1">
      <c r="B11" s="6">
        <v>3</v>
      </c>
      <c r="D11" s="7" t="s">
        <v>5</v>
      </c>
      <c r="E11" s="7"/>
      <c r="F11" s="7"/>
      <c r="G11" s="7"/>
      <c r="H11" s="9"/>
      <c r="I11" s="9"/>
    </row>
    <row r="12" ht="18.75" customHeight="1">
      <c r="B12" s="6"/>
    </row>
    <row r="13" spans="1:13" ht="18">
      <c r="A13" s="5"/>
      <c r="B13" s="6">
        <v>4</v>
      </c>
      <c r="C13" s="5"/>
      <c r="D13" s="7" t="s">
        <v>6</v>
      </c>
      <c r="E13" s="5"/>
      <c r="F13" s="5"/>
      <c r="G13" s="5"/>
      <c r="H13" s="5"/>
      <c r="I13" s="5"/>
      <c r="J13" s="5"/>
      <c r="K13" s="5"/>
      <c r="L13" s="5"/>
      <c r="M13" s="5"/>
    </row>
    <row r="14" spans="1:13" ht="18">
      <c r="A14" s="5"/>
      <c r="B14" s="10"/>
      <c r="C14" s="5"/>
      <c r="D14" s="7" t="s">
        <v>7</v>
      </c>
      <c r="E14" s="5"/>
      <c r="F14" s="5"/>
      <c r="G14" s="5"/>
      <c r="H14" s="5"/>
      <c r="I14" s="5"/>
      <c r="J14" s="5"/>
      <c r="K14" s="5"/>
      <c r="L14" s="5"/>
      <c r="M14" s="5"/>
    </row>
    <row r="15" spans="1:13" ht="18">
      <c r="A15" s="5"/>
      <c r="B15" s="10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2:14" ht="20.25" customHeight="1">
      <c r="B16" s="11">
        <v>5</v>
      </c>
      <c r="D16" s="7" t="s">
        <v>8</v>
      </c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4:14" ht="18">
      <c r="D17" s="7" t="s">
        <v>9</v>
      </c>
      <c r="E17" s="7"/>
      <c r="F17" s="7"/>
      <c r="G17" s="7"/>
      <c r="H17" s="7"/>
      <c r="I17" s="7"/>
      <c r="J17" s="7"/>
      <c r="K17" s="7"/>
      <c r="L17" s="7"/>
      <c r="M17" s="7"/>
      <c r="N17" s="7"/>
    </row>
  </sheetData>
  <sheetProtection selectLockedCells="1" selectUnlockedCells="1"/>
  <printOptions/>
  <pageMargins left="0.5902777777777778" right="0.7083333333333334" top="1" bottom="1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31"/>
  <sheetViews>
    <sheetView workbookViewId="0" topLeftCell="A13">
      <selection activeCell="B16" sqref="B16"/>
    </sheetView>
  </sheetViews>
  <sheetFormatPr defaultColWidth="9.140625" defaultRowHeight="12.75"/>
  <cols>
    <col min="1" max="1" width="5.140625" style="4" customWidth="1"/>
    <col min="2" max="2" width="53.57421875" style="4" customWidth="1"/>
    <col min="3" max="3" width="24.00390625" style="4" customWidth="1"/>
    <col min="4" max="4" width="20.00390625" style="4" customWidth="1"/>
    <col min="5" max="5" width="18.28125" style="4" customWidth="1"/>
  </cols>
  <sheetData>
    <row r="2" spans="2:3" ht="12.75">
      <c r="B2" s="288"/>
      <c r="C2" s="288"/>
    </row>
    <row r="3" spans="2:4" ht="15">
      <c r="B3" s="619" t="s">
        <v>1050</v>
      </c>
      <c r="C3" s="619"/>
      <c r="D3" s="270"/>
    </row>
    <row r="5" spans="3:5" ht="12.75">
      <c r="C5" s="4" t="s">
        <v>1051</v>
      </c>
      <c r="D5" s="4" t="s">
        <v>1052</v>
      </c>
      <c r="E5" s="617" t="s">
        <v>1053</v>
      </c>
    </row>
    <row r="7" spans="2:5" ht="12.75">
      <c r="B7" s="620" t="s">
        <v>1054</v>
      </c>
      <c r="C7" s="621">
        <v>7500346</v>
      </c>
      <c r="D7" s="621">
        <v>7170509</v>
      </c>
      <c r="E7" s="621">
        <f>SUM(C7-D7)</f>
        <v>329837</v>
      </c>
    </row>
    <row r="8" spans="2:5" ht="12.75">
      <c r="B8" s="620" t="s">
        <v>1055</v>
      </c>
      <c r="C8" s="621">
        <v>64411.1</v>
      </c>
      <c r="D8" s="621">
        <v>64411.1</v>
      </c>
      <c r="E8" s="621">
        <f>SUM(C8-D8)</f>
        <v>0</v>
      </c>
    </row>
    <row r="9" spans="2:5" ht="12.75">
      <c r="B9" s="620" t="s">
        <v>1056</v>
      </c>
      <c r="C9" s="621">
        <v>17317</v>
      </c>
      <c r="D9" s="621">
        <v>0</v>
      </c>
      <c r="E9" s="621">
        <f>SUM(C9-D9)</f>
        <v>17317</v>
      </c>
    </row>
    <row r="10" spans="2:5" ht="12.75">
      <c r="B10" s="620" t="s">
        <v>1057</v>
      </c>
      <c r="C10" s="621">
        <v>142720</v>
      </c>
      <c r="D10" s="621">
        <v>95134.87</v>
      </c>
      <c r="E10" s="621">
        <f>SUM(C10-D10)</f>
        <v>47585.130000000005</v>
      </c>
    </row>
    <row r="11" spans="3:5" ht="12.75">
      <c r="C11" s="278"/>
      <c r="D11" s="278"/>
      <c r="E11" s="278"/>
    </row>
    <row r="12" spans="3:5" ht="12.75">
      <c r="C12" s="278"/>
      <c r="D12" s="278"/>
      <c r="E12" s="278"/>
    </row>
    <row r="13" spans="2:5" ht="12.75">
      <c r="B13" s="622" t="s">
        <v>598</v>
      </c>
      <c r="C13" s="623">
        <f>SUM(C7:C12)</f>
        <v>7724794.1</v>
      </c>
      <c r="D13" s="623">
        <f>SUM(D7:D12)</f>
        <v>7330054.97</v>
      </c>
      <c r="E13" s="623">
        <f>SUM(E7:E12)</f>
        <v>394739.13</v>
      </c>
    </row>
    <row r="14" spans="3:5" ht="12.75">
      <c r="C14" s="278"/>
      <c r="D14" s="278"/>
      <c r="E14" s="278"/>
    </row>
    <row r="15" spans="3:5" ht="12.75">
      <c r="C15" s="278"/>
      <c r="D15" s="278"/>
      <c r="E15" s="278"/>
    </row>
    <row r="16" spans="3:5" ht="12.75">
      <c r="C16" s="278"/>
      <c r="D16" s="278"/>
      <c r="E16" s="278"/>
    </row>
    <row r="17" spans="2:5" ht="15">
      <c r="B17" s="619" t="s">
        <v>1058</v>
      </c>
      <c r="C17" s="624"/>
      <c r="D17" s="625"/>
      <c r="E17" s="278"/>
    </row>
    <row r="18" spans="3:5" ht="12.75">
      <c r="C18" s="278"/>
      <c r="D18" s="278"/>
      <c r="E18" s="278"/>
    </row>
    <row r="19" spans="2:5" ht="12.75">
      <c r="B19" s="620" t="s">
        <v>1059</v>
      </c>
      <c r="C19" s="621">
        <v>150000</v>
      </c>
      <c r="D19" s="621">
        <v>150000</v>
      </c>
      <c r="E19" s="621">
        <f aca="true" t="shared" si="0" ref="E19:E28">SUM(C19-D19)</f>
        <v>0</v>
      </c>
    </row>
    <row r="20" spans="2:5" ht="12.75">
      <c r="B20" s="620" t="s">
        <v>1059</v>
      </c>
      <c r="C20" s="621">
        <v>93400</v>
      </c>
      <c r="D20" s="621">
        <v>93400</v>
      </c>
      <c r="E20" s="621">
        <f t="shared" si="0"/>
        <v>0</v>
      </c>
    </row>
    <row r="21" spans="2:5" ht="12.75">
      <c r="B21" s="620" t="s">
        <v>1060</v>
      </c>
      <c r="C21" s="621">
        <v>38610</v>
      </c>
      <c r="D21" s="621">
        <v>38610</v>
      </c>
      <c r="E21" s="621">
        <f t="shared" si="0"/>
        <v>0</v>
      </c>
    </row>
    <row r="22" spans="2:5" ht="12.75">
      <c r="B22" s="620" t="s">
        <v>1060</v>
      </c>
      <c r="C22" s="621">
        <v>12986</v>
      </c>
      <c r="D22" s="621">
        <v>12986</v>
      </c>
      <c r="E22" s="621">
        <f t="shared" si="0"/>
        <v>0</v>
      </c>
    </row>
    <row r="23" spans="2:5" ht="12.75">
      <c r="B23" s="620" t="s">
        <v>1060</v>
      </c>
      <c r="C23" s="621">
        <v>17824</v>
      </c>
      <c r="D23" s="621">
        <v>17824</v>
      </c>
      <c r="E23" s="621">
        <f t="shared" si="0"/>
        <v>0</v>
      </c>
    </row>
    <row r="24" spans="2:5" ht="12.75">
      <c r="B24" s="620" t="s">
        <v>1061</v>
      </c>
      <c r="C24" s="621">
        <v>71750</v>
      </c>
      <c r="D24" s="621">
        <v>71750</v>
      </c>
      <c r="E24" s="621">
        <f t="shared" si="0"/>
        <v>0</v>
      </c>
    </row>
    <row r="25" spans="2:5" ht="12.75">
      <c r="B25" s="620" t="s">
        <v>1062</v>
      </c>
      <c r="C25" s="621">
        <v>82500</v>
      </c>
      <c r="D25" s="621">
        <v>82500</v>
      </c>
      <c r="E25" s="621">
        <f t="shared" si="0"/>
        <v>0</v>
      </c>
    </row>
    <row r="26" spans="2:5" ht="12.75">
      <c r="B26" s="620" t="s">
        <v>1063</v>
      </c>
      <c r="C26" s="621">
        <v>1333650</v>
      </c>
      <c r="D26" s="621">
        <v>1333650</v>
      </c>
      <c r="E26" s="621">
        <f t="shared" si="0"/>
        <v>0</v>
      </c>
    </row>
    <row r="27" spans="2:5" ht="12.75">
      <c r="B27" s="620" t="s">
        <v>1064</v>
      </c>
      <c r="C27" s="621">
        <v>130256</v>
      </c>
      <c r="D27" s="621">
        <v>130256</v>
      </c>
      <c r="E27" s="621">
        <f t="shared" si="0"/>
        <v>0</v>
      </c>
    </row>
    <row r="28" spans="2:5" ht="12.75">
      <c r="B28" s="620" t="s">
        <v>1065</v>
      </c>
      <c r="C28" s="621">
        <v>310200</v>
      </c>
      <c r="D28" s="621">
        <v>310200</v>
      </c>
      <c r="E28" s="621">
        <f t="shared" si="0"/>
        <v>0</v>
      </c>
    </row>
    <row r="29" spans="2:5" ht="12.75">
      <c r="B29" s="46"/>
      <c r="C29" s="446"/>
      <c r="D29" s="446"/>
      <c r="E29" s="446"/>
    </row>
    <row r="30" spans="3:5" ht="12.75">
      <c r="C30" s="278"/>
      <c r="D30" s="278"/>
      <c r="E30" s="278"/>
    </row>
    <row r="31" spans="2:5" ht="12.75">
      <c r="B31" s="622" t="s">
        <v>598</v>
      </c>
      <c r="C31" s="623">
        <f>SUM(C19:C30)</f>
        <v>2241176</v>
      </c>
      <c r="D31" s="623">
        <f>SUM(D19:D30)</f>
        <v>2241176</v>
      </c>
      <c r="E31" s="623">
        <f>SUM(E19:E30)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F77"/>
  <sheetViews>
    <sheetView workbookViewId="0" topLeftCell="A52">
      <selection activeCell="E73" sqref="E73"/>
    </sheetView>
  </sheetViews>
  <sheetFormatPr defaultColWidth="9.140625" defaultRowHeight="12.75"/>
  <cols>
    <col min="1" max="1" width="4.57421875" style="4" customWidth="1"/>
    <col min="2" max="2" width="46.00390625" style="4" customWidth="1"/>
    <col min="3" max="3" width="20.8515625" style="4" customWidth="1"/>
    <col min="4" max="4" width="18.140625" style="4" customWidth="1"/>
    <col min="5" max="5" width="18.00390625" style="278" customWidth="1"/>
    <col min="6" max="6" width="16.421875" style="278" customWidth="1"/>
  </cols>
  <sheetData>
    <row r="2" ht="8.25" customHeight="1"/>
    <row r="3" spans="2:3" ht="24.75" customHeight="1">
      <c r="B3" s="626" t="s">
        <v>1066</v>
      </c>
      <c r="C3" s="626"/>
    </row>
    <row r="5" spans="2:6" ht="18">
      <c r="B5" s="627" t="s">
        <v>981</v>
      </c>
      <c r="C5" s="628">
        <v>40179</v>
      </c>
      <c r="D5" s="629">
        <v>40543</v>
      </c>
      <c r="E5" s="630">
        <v>40543</v>
      </c>
      <c r="F5" s="630">
        <v>40543</v>
      </c>
    </row>
    <row r="6" spans="2:6" ht="18.75">
      <c r="B6" s="631"/>
      <c r="C6" s="632"/>
      <c r="D6" s="633" t="s">
        <v>1067</v>
      </c>
      <c r="E6" s="634" t="s">
        <v>1068</v>
      </c>
      <c r="F6" s="634" t="s">
        <v>1069</v>
      </c>
    </row>
    <row r="7" spans="2:6" ht="12.75">
      <c r="B7" s="635" t="s">
        <v>1070</v>
      </c>
      <c r="C7" s="636">
        <v>819025.66</v>
      </c>
      <c r="D7" s="637">
        <v>1233653.46</v>
      </c>
      <c r="E7" s="638">
        <v>322667</v>
      </c>
      <c r="F7" s="639">
        <v>910986.46</v>
      </c>
    </row>
    <row r="8" spans="2:6" ht="12.75">
      <c r="B8" s="640" t="s">
        <v>1071</v>
      </c>
      <c r="C8" s="641">
        <v>439315238.6</v>
      </c>
      <c r="D8" s="642">
        <v>456235100.96</v>
      </c>
      <c r="E8" s="621">
        <v>8737406.91</v>
      </c>
      <c r="F8" s="643">
        <v>447497694.05</v>
      </c>
    </row>
    <row r="9" spans="2:6" ht="12.75">
      <c r="B9" s="640" t="s">
        <v>1072</v>
      </c>
      <c r="C9" s="641">
        <v>100002424.35</v>
      </c>
      <c r="D9" s="642">
        <v>100294156.98</v>
      </c>
      <c r="E9" s="621"/>
      <c r="F9" s="643">
        <v>100294156.98</v>
      </c>
    </row>
    <row r="10" spans="2:6" ht="12.75">
      <c r="B10" s="640" t="s">
        <v>1073</v>
      </c>
      <c r="C10" s="641">
        <v>30800</v>
      </c>
      <c r="D10" s="642">
        <v>30800</v>
      </c>
      <c r="E10" s="621"/>
      <c r="F10" s="643">
        <v>30800</v>
      </c>
    </row>
    <row r="11" spans="2:6" ht="12.75">
      <c r="B11" s="640" t="s">
        <v>1074</v>
      </c>
      <c r="C11" s="641">
        <v>287464493.65</v>
      </c>
      <c r="D11" s="642">
        <v>323002229.39</v>
      </c>
      <c r="E11" s="621"/>
      <c r="F11" s="643">
        <v>323002229.39</v>
      </c>
    </row>
    <row r="12" spans="2:6" ht="12.75">
      <c r="B12" s="640" t="s">
        <v>1075</v>
      </c>
      <c r="C12" s="641">
        <v>8408106.19</v>
      </c>
      <c r="D12" s="642">
        <v>16825902.32</v>
      </c>
      <c r="E12" s="621"/>
      <c r="F12" s="643">
        <v>16825902.32</v>
      </c>
    </row>
    <row r="13" spans="2:6" ht="12.75">
      <c r="B13" s="640" t="s">
        <v>1076</v>
      </c>
      <c r="C13" s="641">
        <v>8619193.89</v>
      </c>
      <c r="D13" s="642">
        <v>87374065.91</v>
      </c>
      <c r="E13" s="621">
        <v>8737406.91</v>
      </c>
      <c r="F13" s="643">
        <v>0</v>
      </c>
    </row>
    <row r="14" spans="2:6" ht="12.75">
      <c r="B14" s="640" t="s">
        <v>1077</v>
      </c>
      <c r="C14" s="641">
        <v>34790220.52</v>
      </c>
      <c r="D14" s="642">
        <v>7344605.36</v>
      </c>
      <c r="E14" s="621"/>
      <c r="F14" s="643">
        <v>7344605.36</v>
      </c>
    </row>
    <row r="15" spans="2:6" ht="12.75">
      <c r="B15" s="640" t="s">
        <v>1078</v>
      </c>
      <c r="C15" s="641">
        <v>1636987.47</v>
      </c>
      <c r="D15" s="642">
        <v>1636987.47</v>
      </c>
      <c r="E15" s="621"/>
      <c r="F15" s="643">
        <v>1636987.47</v>
      </c>
    </row>
    <row r="16" spans="2:6" ht="12.75">
      <c r="B16" s="640" t="s">
        <v>1079</v>
      </c>
      <c r="C16" s="641">
        <v>0</v>
      </c>
      <c r="D16" s="642">
        <v>100000</v>
      </c>
      <c r="E16" s="621"/>
      <c r="F16" s="643">
        <v>100000</v>
      </c>
    </row>
    <row r="17" spans="2:6" ht="12.75">
      <c r="B17" s="640" t="s">
        <v>1080</v>
      </c>
      <c r="C17" s="641">
        <v>33500</v>
      </c>
      <c r="D17" s="642">
        <v>33500</v>
      </c>
      <c r="E17" s="621"/>
      <c r="F17" s="643">
        <v>33500</v>
      </c>
    </row>
    <row r="18" spans="2:6" ht="12.75">
      <c r="B18" s="640" t="s">
        <v>1081</v>
      </c>
      <c r="C18" s="641">
        <v>112840.51</v>
      </c>
      <c r="D18" s="642">
        <v>94809.94</v>
      </c>
      <c r="E18" s="621"/>
      <c r="F18" s="643">
        <v>94809.94</v>
      </c>
    </row>
    <row r="19" spans="2:6" ht="12.75">
      <c r="B19" s="640" t="s">
        <v>1082</v>
      </c>
      <c r="C19" s="641">
        <v>61707.06</v>
      </c>
      <c r="D19" s="642">
        <v>38456.72</v>
      </c>
      <c r="E19" s="621"/>
      <c r="F19" s="643">
        <v>38456.72</v>
      </c>
    </row>
    <row r="20" spans="2:6" ht="12.75">
      <c r="B20" s="640" t="s">
        <v>1083</v>
      </c>
      <c r="C20" s="641">
        <v>321691.23</v>
      </c>
      <c r="D20" s="642">
        <v>300242.89</v>
      </c>
      <c r="E20" s="621"/>
      <c r="F20" s="643">
        <v>300242.89</v>
      </c>
    </row>
    <row r="21" spans="2:6" ht="12.75">
      <c r="B21" s="640" t="s">
        <v>1084</v>
      </c>
      <c r="C21" s="641">
        <v>1417269.2</v>
      </c>
      <c r="D21" s="642">
        <v>1533258.32</v>
      </c>
      <c r="E21" s="621">
        <v>585969.78</v>
      </c>
      <c r="F21" s="643">
        <v>947288.54</v>
      </c>
    </row>
    <row r="22" spans="2:6" ht="12.75">
      <c r="B22" s="640" t="s">
        <v>1085</v>
      </c>
      <c r="C22" s="641">
        <v>1732571.85</v>
      </c>
      <c r="D22" s="642">
        <v>656101.5</v>
      </c>
      <c r="E22" s="621"/>
      <c r="F22" s="643">
        <v>656101.5</v>
      </c>
    </row>
    <row r="23" spans="2:6" ht="12.75">
      <c r="B23" s="640" t="s">
        <v>1086</v>
      </c>
      <c r="C23" s="641">
        <v>1065733.86</v>
      </c>
      <c r="D23" s="642">
        <v>1196826.46</v>
      </c>
      <c r="E23" s="621"/>
      <c r="F23" s="643">
        <v>1196826.46</v>
      </c>
    </row>
    <row r="24" spans="2:6" ht="12.75">
      <c r="B24" s="640" t="s">
        <v>1087</v>
      </c>
      <c r="C24" s="641">
        <v>20547</v>
      </c>
      <c r="D24" s="642">
        <v>194</v>
      </c>
      <c r="E24" s="621"/>
      <c r="F24" s="643">
        <v>194</v>
      </c>
    </row>
    <row r="25" spans="2:6" ht="12.75">
      <c r="B25" s="640" t="s">
        <v>1088</v>
      </c>
      <c r="C25" s="641">
        <v>3580554.09</v>
      </c>
      <c r="D25" s="642">
        <v>75263</v>
      </c>
      <c r="E25" s="621"/>
      <c r="F25" s="643">
        <v>75263</v>
      </c>
    </row>
    <row r="26" spans="2:6" ht="12.75">
      <c r="B26" s="640" t="s">
        <v>1089</v>
      </c>
      <c r="C26" s="620">
        <v>0</v>
      </c>
      <c r="D26" s="621">
        <v>21324158</v>
      </c>
      <c r="E26" s="621"/>
      <c r="F26" s="643">
        <v>21324158</v>
      </c>
    </row>
    <row r="27" spans="2:6" ht="12.75">
      <c r="B27" s="640" t="s">
        <v>1090</v>
      </c>
      <c r="C27" s="644">
        <v>0</v>
      </c>
      <c r="D27" s="645">
        <v>266250</v>
      </c>
      <c r="E27" s="621"/>
      <c r="F27" s="643">
        <v>266250</v>
      </c>
    </row>
    <row r="28" spans="2:6" ht="12.75">
      <c r="B28" s="640" t="s">
        <v>1091</v>
      </c>
      <c r="C28" s="644">
        <v>0</v>
      </c>
      <c r="D28" s="645">
        <v>1098231.6</v>
      </c>
      <c r="E28" s="621"/>
      <c r="F28" s="643">
        <v>1098231.6</v>
      </c>
    </row>
    <row r="29" spans="2:6" ht="12.75">
      <c r="B29" s="640" t="s">
        <v>1092</v>
      </c>
      <c r="C29" s="645">
        <v>28430.13</v>
      </c>
      <c r="D29" s="645">
        <v>90593.03</v>
      </c>
      <c r="E29" s="621"/>
      <c r="F29" s="643">
        <v>90593.03</v>
      </c>
    </row>
    <row r="30" spans="2:6" ht="12.75">
      <c r="B30" s="640" t="s">
        <v>1093</v>
      </c>
      <c r="C30" s="644">
        <v>0</v>
      </c>
      <c r="D30" s="645">
        <v>920</v>
      </c>
      <c r="E30" s="621"/>
      <c r="F30" s="643">
        <v>920</v>
      </c>
    </row>
    <row r="31" spans="2:6" ht="12.75">
      <c r="B31" s="640" t="s">
        <v>1094</v>
      </c>
      <c r="C31" s="644">
        <v>0</v>
      </c>
      <c r="D31" s="645">
        <v>1952492.84</v>
      </c>
      <c r="E31" s="621"/>
      <c r="F31" s="643">
        <v>1952492.84</v>
      </c>
    </row>
    <row r="32" spans="2:6" ht="12.75">
      <c r="B32" s="640" t="s">
        <v>1095</v>
      </c>
      <c r="C32" s="641">
        <v>84074</v>
      </c>
      <c r="D32" s="642">
        <v>316310.11</v>
      </c>
      <c r="E32" s="621"/>
      <c r="F32" s="643">
        <v>316310.11</v>
      </c>
    </row>
    <row r="33" spans="2:6" ht="12.75">
      <c r="B33" s="640" t="s">
        <v>1096</v>
      </c>
      <c r="C33" s="641">
        <v>0</v>
      </c>
      <c r="D33" s="642">
        <v>0</v>
      </c>
      <c r="E33" s="621"/>
      <c r="F33" s="643">
        <v>0</v>
      </c>
    </row>
    <row r="34" spans="2:6" ht="12.75">
      <c r="B34" s="640" t="s">
        <v>1097</v>
      </c>
      <c r="C34" s="641">
        <v>6131393.04</v>
      </c>
      <c r="D34" s="642">
        <v>6817851.49</v>
      </c>
      <c r="E34" s="621"/>
      <c r="F34" s="643">
        <v>6817851.49</v>
      </c>
    </row>
    <row r="35" spans="2:6" ht="12.75">
      <c r="B35" s="640" t="s">
        <v>1098</v>
      </c>
      <c r="C35" s="641">
        <v>890694.64</v>
      </c>
      <c r="D35" s="642">
        <v>595927.84</v>
      </c>
      <c r="E35" s="621"/>
      <c r="F35" s="643">
        <v>595927.84</v>
      </c>
    </row>
    <row r="36" spans="2:6" ht="12.75">
      <c r="B36" s="640" t="s">
        <v>1099</v>
      </c>
      <c r="C36" s="641">
        <v>5139689.21</v>
      </c>
      <c r="D36" s="642">
        <v>15802233.05</v>
      </c>
      <c r="E36" s="621"/>
      <c r="F36" s="643">
        <v>15802233.05</v>
      </c>
    </row>
    <row r="37" spans="2:6" ht="12.75">
      <c r="B37" s="640" t="s">
        <v>1100</v>
      </c>
      <c r="C37" s="641">
        <v>2308536.97</v>
      </c>
      <c r="D37" s="642">
        <v>2920050.07</v>
      </c>
      <c r="E37" s="621"/>
      <c r="F37" s="643">
        <v>2920050.07</v>
      </c>
    </row>
    <row r="38" spans="2:6" ht="12.75">
      <c r="B38" s="640" t="s">
        <v>1101</v>
      </c>
      <c r="C38" s="641">
        <v>1600000</v>
      </c>
      <c r="D38" s="642">
        <v>1600666.78</v>
      </c>
      <c r="E38" s="621"/>
      <c r="F38" s="643">
        <v>1600666.78</v>
      </c>
    </row>
    <row r="39" spans="2:6" ht="12.75">
      <c r="B39" s="46"/>
      <c r="C39" s="646"/>
      <c r="D39" s="646"/>
      <c r="E39" s="446"/>
      <c r="F39" s="446"/>
    </row>
    <row r="40" spans="3:4" ht="12.75">
      <c r="C40" s="647"/>
      <c r="D40" s="647"/>
    </row>
    <row r="41" spans="2:6" ht="21" customHeight="1">
      <c r="B41" s="648" t="s">
        <v>1102</v>
      </c>
      <c r="C41" s="649">
        <f>SUM(C7+C8+C15+C16+C17+C19+C20+C21+C22+C23+C25+C24+C26+C27+C28+C29+C30+C31+C32+C33+C34+C35+C36+C37+C38+C18)</f>
        <v>466300484.5200001</v>
      </c>
      <c r="D41" s="649">
        <f>SUM(D7+D8+D15+D16+D17+D19+D20+D21+D22+D23+D25+D24+D26+D27+D28+D29+D30+D31+D32+D33+D34+D35+D36+D37+D38+D18)</f>
        <v>515920079.5299999</v>
      </c>
      <c r="E41" s="650">
        <f>SUM(E7+E13+E21)</f>
        <v>9646043.69</v>
      </c>
      <c r="F41" s="649">
        <f>SUM(F7+F8+F15+F16+F17+F19+F20+F21+F22+F23+F25+F24+F26+F27+F28+F29+F30+F31+F32+F33+F34+F35+F36+F37+F38+F18)</f>
        <v>506274035.84</v>
      </c>
    </row>
    <row r="42" spans="2:6" ht="12.75">
      <c r="B42" s="651"/>
      <c r="C42" s="652"/>
      <c r="D42" s="652"/>
      <c r="E42" s="574"/>
      <c r="F42" s="652"/>
    </row>
    <row r="43" spans="2:6" ht="12.75">
      <c r="B43" s="651"/>
      <c r="C43" s="652"/>
      <c r="D43" s="652"/>
      <c r="E43" s="574"/>
      <c r="F43" s="652"/>
    </row>
    <row r="44" spans="2:6" ht="12.75">
      <c r="B44" s="651"/>
      <c r="C44" s="652"/>
      <c r="D44" s="652"/>
      <c r="E44" s="574"/>
      <c r="F44" s="652"/>
    </row>
    <row r="45" spans="2:6" ht="12.75">
      <c r="B45" s="651"/>
      <c r="C45" s="652"/>
      <c r="D45" s="652"/>
      <c r="E45" s="574"/>
      <c r="F45" s="652"/>
    </row>
    <row r="46" spans="3:4" ht="13.5">
      <c r="C46" s="647"/>
      <c r="D46" s="647"/>
    </row>
    <row r="47" spans="2:4" ht="21.75" customHeight="1">
      <c r="B47" s="653" t="s">
        <v>1103</v>
      </c>
      <c r="C47" s="654">
        <v>40179</v>
      </c>
      <c r="D47" s="654">
        <v>40543</v>
      </c>
    </row>
    <row r="48" spans="2:4" ht="12.75">
      <c r="B48" s="640" t="s">
        <v>1104</v>
      </c>
      <c r="C48" s="641">
        <v>338177857.52</v>
      </c>
      <c r="D48" s="641">
        <v>337752123.9</v>
      </c>
    </row>
    <row r="49" spans="2:4" ht="12.75">
      <c r="B49" s="640" t="s">
        <v>1105</v>
      </c>
      <c r="C49" s="641">
        <v>74570028.29</v>
      </c>
      <c r="D49" s="641">
        <v>110462094.65</v>
      </c>
    </row>
    <row r="50" spans="2:4" ht="12.75">
      <c r="B50" s="640" t="s">
        <v>1106</v>
      </c>
      <c r="C50" s="641">
        <v>0</v>
      </c>
      <c r="D50" s="641">
        <v>-8492135.23</v>
      </c>
    </row>
    <row r="51" spans="2:4" ht="12.75">
      <c r="B51" s="640" t="s">
        <v>1107</v>
      </c>
      <c r="C51" s="641">
        <v>0</v>
      </c>
      <c r="D51" s="641">
        <v>394950.49</v>
      </c>
    </row>
    <row r="52" spans="2:4" ht="12.75">
      <c r="B52" s="640" t="s">
        <v>1108</v>
      </c>
      <c r="C52" s="641">
        <v>2524749.36</v>
      </c>
      <c r="D52" s="641">
        <v>3007224.01</v>
      </c>
    </row>
    <row r="53" spans="2:4" ht="12.75">
      <c r="B53" s="640" t="s">
        <v>1109</v>
      </c>
      <c r="C53" s="641">
        <v>0</v>
      </c>
      <c r="D53" s="641">
        <v>9659465.13</v>
      </c>
    </row>
    <row r="54" spans="2:4" ht="12.75">
      <c r="B54" s="640" t="s">
        <v>1110</v>
      </c>
      <c r="C54" s="641">
        <v>1306115.88</v>
      </c>
      <c r="D54" s="641">
        <v>0</v>
      </c>
    </row>
    <row r="55" spans="2:4" ht="12.75">
      <c r="B55" s="640" t="s">
        <v>1111</v>
      </c>
      <c r="C55" s="641">
        <v>97771.84</v>
      </c>
      <c r="D55" s="641">
        <v>1403887.72</v>
      </c>
    </row>
    <row r="56" spans="2:4" ht="12.75">
      <c r="B56" s="640" t="s">
        <v>1112</v>
      </c>
      <c r="C56" s="641">
        <v>2294451</v>
      </c>
      <c r="D56" s="641">
        <v>2562530.32</v>
      </c>
    </row>
    <row r="57" spans="2:4" ht="12.75">
      <c r="B57" s="640" t="s">
        <v>1113</v>
      </c>
      <c r="C57" s="641">
        <v>6776618.97</v>
      </c>
      <c r="D57" s="641">
        <v>18866272.47</v>
      </c>
    </row>
    <row r="58" spans="2:4" ht="12.75">
      <c r="B58" s="640" t="s">
        <v>1114</v>
      </c>
      <c r="C58" s="641">
        <v>198378</v>
      </c>
      <c r="D58" s="641">
        <v>0</v>
      </c>
    </row>
    <row r="59" spans="2:4" ht="12.75">
      <c r="B59" s="640" t="s">
        <v>1115</v>
      </c>
      <c r="C59" s="641">
        <v>539527.04</v>
      </c>
      <c r="D59" s="641">
        <v>0</v>
      </c>
    </row>
    <row r="60" spans="2:4" ht="12.75">
      <c r="B60" s="640" t="s">
        <v>1116</v>
      </c>
      <c r="C60" s="641">
        <v>4363528</v>
      </c>
      <c r="D60" s="641">
        <v>0</v>
      </c>
    </row>
    <row r="61" spans="2:4" ht="12.75">
      <c r="B61" s="640" t="s">
        <v>1117</v>
      </c>
      <c r="C61" s="641">
        <v>32429393.43</v>
      </c>
      <c r="D61" s="641">
        <v>2811060.18</v>
      </c>
    </row>
    <row r="62" spans="2:4" ht="12.75">
      <c r="B62" s="640" t="s">
        <v>1118</v>
      </c>
      <c r="C62" s="641">
        <v>1474655.08</v>
      </c>
      <c r="D62" s="641">
        <v>1441344.92</v>
      </c>
    </row>
    <row r="63" spans="2:4" ht="12.75">
      <c r="B63" s="640" t="s">
        <v>1119</v>
      </c>
      <c r="C63" s="641">
        <v>0</v>
      </c>
      <c r="D63" s="641">
        <v>359725</v>
      </c>
    </row>
    <row r="64" spans="2:4" ht="12.75">
      <c r="B64" s="640" t="s">
        <v>1120</v>
      </c>
      <c r="C64" s="641">
        <v>477515</v>
      </c>
      <c r="D64" s="641">
        <v>0</v>
      </c>
    </row>
    <row r="65" spans="2:4" ht="12.75">
      <c r="B65" s="640" t="s">
        <v>1121</v>
      </c>
      <c r="C65" s="641">
        <v>237959</v>
      </c>
      <c r="D65" s="641">
        <v>0</v>
      </c>
    </row>
    <row r="66" spans="2:4" ht="12.75">
      <c r="B66" s="640" t="s">
        <v>1122</v>
      </c>
      <c r="C66" s="641">
        <v>91600</v>
      </c>
      <c r="D66" s="641">
        <v>0</v>
      </c>
    </row>
    <row r="67" spans="2:4" ht="12.75">
      <c r="B67" s="640" t="s">
        <v>1123</v>
      </c>
      <c r="C67" s="641">
        <v>61686</v>
      </c>
      <c r="D67" s="641">
        <v>0</v>
      </c>
    </row>
    <row r="68" spans="2:4" ht="12.75">
      <c r="B68" s="640" t="s">
        <v>1124</v>
      </c>
      <c r="C68" s="641">
        <v>1110</v>
      </c>
      <c r="D68" s="641">
        <v>993</v>
      </c>
    </row>
    <row r="69" spans="2:4" ht="12.75">
      <c r="B69" s="640" t="s">
        <v>1125</v>
      </c>
      <c r="C69" s="641">
        <v>0</v>
      </c>
      <c r="D69" s="641">
        <v>394739.13</v>
      </c>
    </row>
    <row r="70" spans="2:4" ht="12.75">
      <c r="B70" s="640" t="s">
        <v>1126</v>
      </c>
      <c r="C70" s="641">
        <v>0</v>
      </c>
      <c r="D70" s="641">
        <v>24535005.6</v>
      </c>
    </row>
    <row r="71" spans="2:4" ht="12.75">
      <c r="B71" s="640" t="s">
        <v>1127</v>
      </c>
      <c r="C71" s="641">
        <v>0</v>
      </c>
      <c r="D71" s="641">
        <v>906</v>
      </c>
    </row>
    <row r="72" spans="2:4" ht="12.75">
      <c r="B72" s="640" t="s">
        <v>1128</v>
      </c>
      <c r="C72" s="641">
        <v>396695.58</v>
      </c>
      <c r="D72" s="641">
        <v>590107.93</v>
      </c>
    </row>
    <row r="73" spans="2:4" ht="12.75">
      <c r="B73" s="640" t="s">
        <v>1129</v>
      </c>
      <c r="C73" s="641">
        <v>0</v>
      </c>
      <c r="D73" s="641">
        <v>187174.11</v>
      </c>
    </row>
    <row r="74" spans="2:4" ht="13.5">
      <c r="B74" s="655" t="s">
        <v>1130</v>
      </c>
      <c r="C74" s="656">
        <v>280844.53</v>
      </c>
      <c r="D74" s="656">
        <v>336566.51</v>
      </c>
    </row>
    <row r="75" spans="2:4" ht="12.75">
      <c r="B75" s="46"/>
      <c r="C75" s="646"/>
      <c r="D75" s="646"/>
    </row>
    <row r="76" spans="3:4" ht="12.75">
      <c r="C76" s="647"/>
      <c r="D76" s="647"/>
    </row>
    <row r="77" spans="2:4" ht="21" customHeight="1">
      <c r="B77" s="648" t="s">
        <v>1131</v>
      </c>
      <c r="C77" s="649">
        <f>SUM(C48:C76)</f>
        <v>466300484.52</v>
      </c>
      <c r="D77" s="649">
        <f>SUM(D48:D76)</f>
        <v>506274035.84</v>
      </c>
    </row>
  </sheetData>
  <sheetProtection selectLockedCells="1" selectUnlockedCells="1"/>
  <printOptions/>
  <pageMargins left="0.2701388888888889" right="0.24027777777777778" top="0.30972222222222223" bottom="0.1701388888888889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22">
      <selection activeCell="B54" sqref="B54"/>
    </sheetView>
  </sheetViews>
  <sheetFormatPr defaultColWidth="9.140625" defaultRowHeight="12.75"/>
  <cols>
    <col min="1" max="1" width="8.8515625" style="4" customWidth="1"/>
    <col min="2" max="2" width="60.57421875" style="4" customWidth="1"/>
    <col min="3" max="3" width="18.7109375" style="4" customWidth="1"/>
    <col min="4" max="4" width="5.421875" style="4" customWidth="1"/>
    <col min="5" max="5" width="16.00390625" style="278" customWidth="1"/>
    <col min="6" max="6" width="21.140625" style="4" customWidth="1"/>
  </cols>
  <sheetData>
    <row r="1" ht="18">
      <c r="B1" s="22" t="s">
        <v>1132</v>
      </c>
    </row>
    <row r="3" spans="1:6" ht="12.75">
      <c r="A3" s="657" t="s">
        <v>1133</v>
      </c>
      <c r="C3" s="658" t="s">
        <v>1023</v>
      </c>
      <c r="E3" s="278" t="s">
        <v>1134</v>
      </c>
      <c r="F3" s="4" t="s">
        <v>1135</v>
      </c>
    </row>
    <row r="4" spans="3:6" ht="12.75">
      <c r="C4" s="230"/>
      <c r="F4" s="278"/>
    </row>
    <row r="5" spans="1:6" ht="12.75">
      <c r="A5" s="96">
        <v>2212</v>
      </c>
      <c r="B5" s="96" t="s">
        <v>1136</v>
      </c>
      <c r="C5" s="20">
        <v>180874</v>
      </c>
      <c r="F5" s="278"/>
    </row>
    <row r="6" spans="1:6" ht="12.75">
      <c r="A6" s="96"/>
      <c r="B6" s="96" t="s">
        <v>1137</v>
      </c>
      <c r="C6" s="20">
        <v>428018.8</v>
      </c>
      <c r="E6" s="278">
        <v>257000</v>
      </c>
      <c r="F6" s="278"/>
    </row>
    <row r="7" spans="1:6" ht="12.75">
      <c r="A7" s="96">
        <v>2219</v>
      </c>
      <c r="B7" s="96" t="s">
        <v>1138</v>
      </c>
      <c r="C7" s="20">
        <v>69600</v>
      </c>
      <c r="F7" s="278"/>
    </row>
    <row r="8" spans="1:6" ht="12.75">
      <c r="A8" s="96"/>
      <c r="B8" s="96" t="s">
        <v>1139</v>
      </c>
      <c r="C8" s="20">
        <v>2557476.58</v>
      </c>
      <c r="F8" s="278"/>
    </row>
    <row r="9" spans="1:6" ht="12.75">
      <c r="A9" s="96">
        <v>2310</v>
      </c>
      <c r="B9" s="96" t="s">
        <v>1140</v>
      </c>
      <c r="C9" s="20">
        <v>123028</v>
      </c>
      <c r="F9" s="278"/>
    </row>
    <row r="10" spans="1:6" ht="12.75">
      <c r="A10" s="96">
        <v>2321</v>
      </c>
      <c r="B10" s="96" t="s">
        <v>1141</v>
      </c>
      <c r="C10" s="20">
        <v>29134305.7</v>
      </c>
      <c r="E10" s="659">
        <v>21032038.1</v>
      </c>
      <c r="F10" s="278">
        <v>13880000</v>
      </c>
    </row>
    <row r="11" spans="1:6" ht="12.75">
      <c r="A11" s="96"/>
      <c r="B11" s="96" t="s">
        <v>1142</v>
      </c>
      <c r="C11" s="20">
        <v>228108</v>
      </c>
      <c r="F11" s="278"/>
    </row>
    <row r="12" spans="1:6" ht="12.75">
      <c r="A12" s="96">
        <v>2341</v>
      </c>
      <c r="B12" s="96" t="s">
        <v>1143</v>
      </c>
      <c r="C12" s="20">
        <v>162000</v>
      </c>
      <c r="F12" s="278"/>
    </row>
    <row r="13" spans="1:6" ht="12.75">
      <c r="A13" s="96">
        <v>3111</v>
      </c>
      <c r="B13" s="96" t="s">
        <v>1144</v>
      </c>
      <c r="C13" s="20">
        <v>62760</v>
      </c>
      <c r="F13" s="278"/>
    </row>
    <row r="14" spans="1:6" s="96" customFormat="1" ht="12.75">
      <c r="A14" s="96">
        <v>3113</v>
      </c>
      <c r="B14" s="96" t="s">
        <v>1145</v>
      </c>
      <c r="C14" s="20">
        <v>82800</v>
      </c>
      <c r="E14" s="278"/>
      <c r="F14" s="659"/>
    </row>
    <row r="15" spans="1:6" ht="12.75">
      <c r="A15" s="96">
        <v>3321</v>
      </c>
      <c r="B15" s="96" t="s">
        <v>1146</v>
      </c>
      <c r="C15" s="20">
        <v>174000</v>
      </c>
      <c r="E15" s="278">
        <v>130256</v>
      </c>
      <c r="F15" s="278"/>
    </row>
    <row r="16" spans="1:6" ht="12.75">
      <c r="A16" s="96"/>
      <c r="B16" s="96" t="s">
        <v>1147</v>
      </c>
      <c r="C16" s="20">
        <v>97132</v>
      </c>
      <c r="F16" s="278"/>
    </row>
    <row r="17" spans="1:6" ht="12.75">
      <c r="A17" s="96"/>
      <c r="B17" s="96" t="s">
        <v>1148</v>
      </c>
      <c r="C17" s="20">
        <v>457233.6</v>
      </c>
      <c r="F17" s="278"/>
    </row>
    <row r="18" spans="1:6" ht="12.75">
      <c r="A18" s="96">
        <v>3341</v>
      </c>
      <c r="B18" s="96" t="s">
        <v>1149</v>
      </c>
      <c r="C18" s="20">
        <v>80127.4</v>
      </c>
      <c r="F18" s="278"/>
    </row>
    <row r="19" spans="1:6" ht="12.75">
      <c r="A19" s="96"/>
      <c r="B19" s="96" t="s">
        <v>1150</v>
      </c>
      <c r="C19" s="20">
        <v>82116</v>
      </c>
      <c r="F19" s="278"/>
    </row>
    <row r="20" spans="1:6" ht="12.75">
      <c r="A20" s="96">
        <v>3412</v>
      </c>
      <c r="B20" s="96" t="s">
        <v>1151</v>
      </c>
      <c r="C20" s="20">
        <v>99337</v>
      </c>
      <c r="F20" s="278"/>
    </row>
    <row r="21" spans="1:6" ht="12.75">
      <c r="A21" s="96"/>
      <c r="B21" s="96" t="s">
        <v>1152</v>
      </c>
      <c r="C21" s="20">
        <v>68922</v>
      </c>
      <c r="F21" s="278"/>
    </row>
    <row r="22" spans="1:6" ht="12.75">
      <c r="A22" s="96">
        <v>3612</v>
      </c>
      <c r="B22" s="96" t="s">
        <v>1153</v>
      </c>
      <c r="C22" s="20">
        <v>74400</v>
      </c>
      <c r="F22" s="278"/>
    </row>
    <row r="23" spans="1:6" ht="12.75">
      <c r="A23" s="96"/>
      <c r="B23" s="96" t="s">
        <v>1154</v>
      </c>
      <c r="C23" s="20">
        <v>119434</v>
      </c>
      <c r="F23" s="278"/>
    </row>
    <row r="24" spans="1:6" ht="12.75">
      <c r="A24" s="96"/>
      <c r="B24" s="96" t="s">
        <v>1155</v>
      </c>
      <c r="C24" s="20">
        <v>48249</v>
      </c>
      <c r="F24" s="278"/>
    </row>
    <row r="25" spans="1:6" ht="12.75">
      <c r="A25" s="96"/>
      <c r="B25" s="96" t="s">
        <v>1156</v>
      </c>
      <c r="C25" s="20">
        <v>78213</v>
      </c>
      <c r="F25" s="278"/>
    </row>
    <row r="26" spans="1:6" ht="12.75">
      <c r="A26" s="96">
        <v>3613</v>
      </c>
      <c r="B26" s="96" t="s">
        <v>1157</v>
      </c>
      <c r="C26" s="20">
        <v>70720</v>
      </c>
      <c r="F26" s="278"/>
    </row>
    <row r="27" spans="1:6" ht="12.75">
      <c r="A27" s="96"/>
      <c r="B27" s="96" t="s">
        <v>1158</v>
      </c>
      <c r="C27" s="20">
        <v>49945</v>
      </c>
      <c r="F27" s="278"/>
    </row>
    <row r="28" spans="1:6" ht="12.75">
      <c r="A28" s="96">
        <v>3631</v>
      </c>
      <c r="B28" s="96" t="s">
        <v>1159</v>
      </c>
      <c r="C28" s="20">
        <v>539527.04</v>
      </c>
      <c r="F28" s="278"/>
    </row>
    <row r="29" spans="1:6" ht="12.75">
      <c r="A29" s="96"/>
      <c r="B29" s="96" t="s">
        <v>1160</v>
      </c>
      <c r="C29" s="20">
        <v>462000</v>
      </c>
      <c r="F29" s="278"/>
    </row>
    <row r="30" spans="1:6" ht="12.75">
      <c r="A30" s="96"/>
      <c r="B30" s="96" t="s">
        <v>1161</v>
      </c>
      <c r="C30" s="20">
        <v>146559</v>
      </c>
      <c r="F30" s="278"/>
    </row>
    <row r="31" spans="1:6" ht="12.75">
      <c r="A31" s="96">
        <v>3639</v>
      </c>
      <c r="B31" s="96" t="s">
        <v>1162</v>
      </c>
      <c r="C31" s="20">
        <v>24464</v>
      </c>
      <c r="F31" s="278"/>
    </row>
    <row r="32" spans="1:6" ht="12.75">
      <c r="A32" s="96">
        <v>3723</v>
      </c>
      <c r="B32" s="96" t="s">
        <v>1163</v>
      </c>
      <c r="C32" s="20">
        <v>181164</v>
      </c>
      <c r="F32" s="278"/>
    </row>
    <row r="33" spans="1:6" ht="12.75">
      <c r="A33" s="96">
        <v>3726</v>
      </c>
      <c r="B33" s="96" t="s">
        <v>1164</v>
      </c>
      <c r="C33" s="20">
        <v>12000</v>
      </c>
      <c r="F33" s="278"/>
    </row>
    <row r="34" spans="1:6" ht="12.75">
      <c r="A34" s="96">
        <v>5512</v>
      </c>
      <c r="B34" s="96" t="s">
        <v>1165</v>
      </c>
      <c r="C34" s="20">
        <v>7948440</v>
      </c>
      <c r="E34" s="659">
        <v>6855267.73</v>
      </c>
      <c r="F34" s="278"/>
    </row>
    <row r="35" spans="1:6" ht="12.75">
      <c r="A35" s="96">
        <v>6171</v>
      </c>
      <c r="B35" s="96" t="s">
        <v>1166</v>
      </c>
      <c r="C35" s="20">
        <v>438532.8</v>
      </c>
      <c r="F35" s="278"/>
    </row>
    <row r="36" spans="1:6" ht="12.75">
      <c r="A36" s="96"/>
      <c r="B36" s="96"/>
      <c r="C36" s="20"/>
      <c r="F36" s="278"/>
    </row>
    <row r="37" spans="1:6" ht="12.75">
      <c r="A37" s="96"/>
      <c r="B37" s="660" t="s">
        <v>598</v>
      </c>
      <c r="C37" s="127">
        <f>SUM(C4:C36)</f>
        <v>44281486.919999994</v>
      </c>
      <c r="F37" s="278"/>
    </row>
    <row r="38" spans="1:6" ht="12.75">
      <c r="A38" s="96"/>
      <c r="B38" s="96"/>
      <c r="C38" s="20"/>
      <c r="F38" s="278"/>
    </row>
    <row r="39" spans="1:6" ht="12.75">
      <c r="A39" s="96"/>
      <c r="B39" s="660" t="s">
        <v>1167</v>
      </c>
      <c r="C39" s="20"/>
      <c r="F39" s="278"/>
    </row>
    <row r="40" spans="1:6" ht="12.75">
      <c r="A40" s="618">
        <v>2321</v>
      </c>
      <c r="B40" s="618" t="s">
        <v>1168</v>
      </c>
      <c r="C40" s="20">
        <v>232016</v>
      </c>
      <c r="F40" s="278"/>
    </row>
    <row r="41" spans="1:3" ht="12.75">
      <c r="A41" s="618"/>
      <c r="B41" s="618" t="s">
        <v>1169</v>
      </c>
      <c r="C41" s="20"/>
    </row>
    <row r="42" spans="1:3" ht="12.75">
      <c r="A42" s="618">
        <v>3745</v>
      </c>
      <c r="B42" s="618" t="s">
        <v>1170</v>
      </c>
      <c r="C42" s="20">
        <v>53384.87</v>
      </c>
    </row>
    <row r="43" spans="1:6" ht="29.25" customHeight="1">
      <c r="A43" s="96"/>
      <c r="B43" s="661" t="s">
        <v>1171</v>
      </c>
      <c r="C43" s="662">
        <f>SUM(C37:C42)</f>
        <v>44566887.78999999</v>
      </c>
      <c r="E43" s="663">
        <f>SUM(E4:E41)</f>
        <v>28274561.830000002</v>
      </c>
      <c r="F43" s="663">
        <f>SUM(F4:F41)</f>
        <v>13880000</v>
      </c>
    </row>
  </sheetData>
  <sheetProtection selectLockedCells="1" selectUnlockedCells="1"/>
  <printOptions/>
  <pageMargins left="0.5" right="0.7479166666666667" top="0.24027777777777778" bottom="0.1701388888888889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G46"/>
  <sheetViews>
    <sheetView workbookViewId="0" topLeftCell="A1">
      <selection activeCell="C49" sqref="C49"/>
    </sheetView>
  </sheetViews>
  <sheetFormatPr defaultColWidth="9.140625" defaultRowHeight="12.75"/>
  <cols>
    <col min="1" max="1" width="3.57421875" style="4" customWidth="1"/>
    <col min="2" max="2" width="26.28125" style="4" customWidth="1"/>
    <col min="3" max="3" width="56.28125" style="4" customWidth="1"/>
    <col min="4" max="4" width="15.57421875" style="4" customWidth="1"/>
    <col min="5" max="5" width="10.57421875" style="4" customWidth="1"/>
  </cols>
  <sheetData>
    <row r="1" spans="2:3" ht="15.75">
      <c r="B1" s="664" t="s">
        <v>1172</v>
      </c>
      <c r="C1" s="664"/>
    </row>
    <row r="3" spans="2:7" ht="25.5">
      <c r="B3" s="620" t="s">
        <v>1173</v>
      </c>
      <c r="C3" s="620" t="s">
        <v>1174</v>
      </c>
      <c r="D3" s="665" t="s">
        <v>1023</v>
      </c>
      <c r="E3" s="666" t="s">
        <v>1175</v>
      </c>
      <c r="F3" s="665" t="s">
        <v>1176</v>
      </c>
      <c r="G3" s="665" t="s">
        <v>1177</v>
      </c>
    </row>
    <row r="4" ht="12.75">
      <c r="D4" s="278"/>
    </row>
    <row r="5" spans="2:4" ht="12.75">
      <c r="B5" s="667" t="s">
        <v>1178</v>
      </c>
      <c r="D5" s="668"/>
    </row>
    <row r="6" spans="2:7" ht="12.75">
      <c r="B6" s="620" t="s">
        <v>1179</v>
      </c>
      <c r="C6" s="620" t="s">
        <v>148</v>
      </c>
      <c r="D6" s="669">
        <v>7500346</v>
      </c>
      <c r="E6" s="620">
        <v>4116</v>
      </c>
      <c r="F6" s="620">
        <v>133606</v>
      </c>
      <c r="G6" s="620"/>
    </row>
    <row r="7" spans="2:7" ht="12.75">
      <c r="B7" s="620"/>
      <c r="C7" s="620" t="s">
        <v>1180</v>
      </c>
      <c r="D7" s="669">
        <v>4624000</v>
      </c>
      <c r="E7" s="620">
        <v>4112</v>
      </c>
      <c r="F7" s="620"/>
      <c r="G7" s="620">
        <v>6171</v>
      </c>
    </row>
    <row r="8" spans="2:7" ht="12.75">
      <c r="B8" s="620"/>
      <c r="C8" s="620" t="s">
        <v>1181</v>
      </c>
      <c r="D8" s="669">
        <v>654919</v>
      </c>
      <c r="E8" s="620">
        <v>4112</v>
      </c>
      <c r="F8" s="620"/>
      <c r="G8" s="620">
        <v>3113</v>
      </c>
    </row>
    <row r="9" spans="2:7" ht="12.75">
      <c r="B9" s="620"/>
      <c r="C9" s="620" t="s">
        <v>1182</v>
      </c>
      <c r="D9" s="669">
        <v>64411.1</v>
      </c>
      <c r="E9" s="620">
        <v>4111</v>
      </c>
      <c r="F9" s="620">
        <v>98071</v>
      </c>
      <c r="G9" s="620"/>
    </row>
    <row r="10" spans="2:7" ht="12.75">
      <c r="B10" s="620"/>
      <c r="C10" s="620" t="s">
        <v>1183</v>
      </c>
      <c r="D10" s="669">
        <v>142720</v>
      </c>
      <c r="E10" s="620">
        <v>4111</v>
      </c>
      <c r="F10" s="620">
        <v>98187</v>
      </c>
      <c r="G10" s="620"/>
    </row>
    <row r="11" spans="2:7" ht="12.75">
      <c r="B11" s="620"/>
      <c r="C11" s="620" t="s">
        <v>1184</v>
      </c>
      <c r="D11" s="669">
        <v>17317</v>
      </c>
      <c r="E11" s="620">
        <v>4111</v>
      </c>
      <c r="F11" s="620">
        <v>98005</v>
      </c>
      <c r="G11" s="620"/>
    </row>
    <row r="12" spans="2:7" ht="12.75">
      <c r="B12" s="620"/>
      <c r="C12" s="620" t="s">
        <v>1185</v>
      </c>
      <c r="D12" s="669">
        <v>568701</v>
      </c>
      <c r="E12" s="620">
        <v>4116</v>
      </c>
      <c r="F12" s="620">
        <v>13233</v>
      </c>
      <c r="G12" s="620"/>
    </row>
    <row r="13" spans="2:7" ht="12.75">
      <c r="B13" s="620"/>
      <c r="C13" s="620" t="s">
        <v>1186</v>
      </c>
      <c r="D13" s="669">
        <v>1098186.6</v>
      </c>
      <c r="E13" s="620">
        <v>4116</v>
      </c>
      <c r="F13" s="620">
        <v>33123</v>
      </c>
      <c r="G13" s="620"/>
    </row>
    <row r="14" ht="12.75">
      <c r="D14" s="20"/>
    </row>
    <row r="15" spans="2:7" ht="12.75">
      <c r="B15" s="620" t="s">
        <v>1187</v>
      </c>
      <c r="C15" s="620" t="s">
        <v>1188</v>
      </c>
      <c r="D15" s="669">
        <v>93400</v>
      </c>
      <c r="E15" s="620">
        <v>4122</v>
      </c>
      <c r="F15" s="620">
        <v>14004</v>
      </c>
      <c r="G15" s="620"/>
    </row>
    <row r="16" spans="2:7" ht="12.75">
      <c r="B16" s="620" t="s">
        <v>1187</v>
      </c>
      <c r="C16" s="620" t="s">
        <v>1189</v>
      </c>
      <c r="D16" s="669">
        <v>150000</v>
      </c>
      <c r="E16" s="620">
        <v>4122</v>
      </c>
      <c r="F16" s="620">
        <v>14004</v>
      </c>
      <c r="G16" s="620"/>
    </row>
    <row r="17" spans="2:7" ht="12.75">
      <c r="B17" s="620" t="s">
        <v>1187</v>
      </c>
      <c r="C17" s="620" t="s">
        <v>1190</v>
      </c>
      <c r="D17" s="669">
        <v>82500</v>
      </c>
      <c r="E17" s="620">
        <v>4122</v>
      </c>
      <c r="F17" s="620">
        <v>334</v>
      </c>
      <c r="G17" s="620"/>
    </row>
    <row r="18" spans="2:7" ht="12.75">
      <c r="B18" s="620" t="s">
        <v>1187</v>
      </c>
      <c r="C18" s="620" t="s">
        <v>1191</v>
      </c>
      <c r="D18" s="669">
        <v>38610</v>
      </c>
      <c r="E18" s="620">
        <v>4122</v>
      </c>
      <c r="F18" s="620">
        <v>327</v>
      </c>
      <c r="G18" s="620"/>
    </row>
    <row r="19" spans="2:7" ht="12.75">
      <c r="B19" s="620" t="s">
        <v>1187</v>
      </c>
      <c r="C19" s="620" t="s">
        <v>1191</v>
      </c>
      <c r="D19" s="669">
        <v>17824</v>
      </c>
      <c r="E19" s="620">
        <v>4122</v>
      </c>
      <c r="F19" s="620">
        <v>327</v>
      </c>
      <c r="G19" s="620"/>
    </row>
    <row r="20" spans="2:7" ht="12.75">
      <c r="B20" s="620" t="s">
        <v>1187</v>
      </c>
      <c r="C20" s="620" t="s">
        <v>1191</v>
      </c>
      <c r="D20" s="669">
        <v>12986</v>
      </c>
      <c r="E20" s="620">
        <v>4122</v>
      </c>
      <c r="F20" s="620">
        <v>327</v>
      </c>
      <c r="G20" s="620"/>
    </row>
    <row r="21" spans="2:7" ht="12.75">
      <c r="B21" s="620" t="s">
        <v>1187</v>
      </c>
      <c r="C21" s="620" t="s">
        <v>1192</v>
      </c>
      <c r="D21" s="669">
        <v>71750</v>
      </c>
      <c r="E21" s="620">
        <v>4122</v>
      </c>
      <c r="F21" s="620">
        <v>358</v>
      </c>
      <c r="G21" s="620"/>
    </row>
    <row r="22" spans="2:7" ht="12.75">
      <c r="B22" s="620" t="s">
        <v>1187</v>
      </c>
      <c r="C22" s="620" t="s">
        <v>1193</v>
      </c>
      <c r="D22" s="669">
        <v>310200</v>
      </c>
      <c r="E22" s="620">
        <v>4222</v>
      </c>
      <c r="F22" s="620">
        <v>309</v>
      </c>
      <c r="G22" s="620"/>
    </row>
    <row r="23" spans="2:7" ht="12.75">
      <c r="B23" s="620" t="s">
        <v>1187</v>
      </c>
      <c r="C23" s="620" t="s">
        <v>1194</v>
      </c>
      <c r="D23" s="669">
        <v>1333650</v>
      </c>
      <c r="E23" s="620">
        <v>4222</v>
      </c>
      <c r="F23" s="620">
        <v>309</v>
      </c>
      <c r="G23" s="620"/>
    </row>
    <row r="24" spans="2:7" ht="12.75">
      <c r="B24" s="620" t="s">
        <v>1187</v>
      </c>
      <c r="C24" s="620" t="s">
        <v>1195</v>
      </c>
      <c r="D24" s="669">
        <v>130256</v>
      </c>
      <c r="E24" s="620">
        <v>4222</v>
      </c>
      <c r="F24" s="620">
        <v>370</v>
      </c>
      <c r="G24" s="620"/>
    </row>
    <row r="25" s="46" customFormat="1" ht="12.75">
      <c r="D25" s="205"/>
    </row>
    <row r="26" spans="2:7" ht="12.75">
      <c r="B26" s="620" t="s">
        <v>1196</v>
      </c>
      <c r="C26" s="620" t="s">
        <v>1197</v>
      </c>
      <c r="D26" s="669">
        <v>97200</v>
      </c>
      <c r="E26" s="620">
        <v>4116</v>
      </c>
      <c r="F26" s="620">
        <v>13101</v>
      </c>
      <c r="G26" s="620"/>
    </row>
    <row r="27" ht="12.75">
      <c r="D27" s="20"/>
    </row>
    <row r="28" spans="2:7" ht="12.75">
      <c r="B28" s="620" t="s">
        <v>1198</v>
      </c>
      <c r="C28" s="620" t="s">
        <v>1199</v>
      </c>
      <c r="D28" s="669">
        <v>2130735.72</v>
      </c>
      <c r="E28" s="620">
        <v>4123</v>
      </c>
      <c r="F28" s="620">
        <v>88001</v>
      </c>
      <c r="G28" s="620"/>
    </row>
    <row r="29" spans="2:7" ht="12.75">
      <c r="B29" s="620" t="s">
        <v>1198</v>
      </c>
      <c r="C29" s="620" t="s">
        <v>1199</v>
      </c>
      <c r="D29" s="669">
        <v>188006.09</v>
      </c>
      <c r="E29" s="620">
        <v>4123</v>
      </c>
      <c r="F29" s="620">
        <v>88005</v>
      </c>
      <c r="G29" s="620"/>
    </row>
    <row r="30" spans="2:7" ht="12.75">
      <c r="B30" s="620" t="s">
        <v>1198</v>
      </c>
      <c r="C30" s="620" t="s">
        <v>1200</v>
      </c>
      <c r="D30" s="669">
        <v>594140.16</v>
      </c>
      <c r="E30" s="620">
        <v>4223</v>
      </c>
      <c r="F30" s="620">
        <v>88501</v>
      </c>
      <c r="G30" s="620"/>
    </row>
    <row r="31" spans="2:7" ht="12.75">
      <c r="B31" s="620" t="s">
        <v>1198</v>
      </c>
      <c r="C31" s="620" t="s">
        <v>1200</v>
      </c>
      <c r="D31" s="669">
        <v>6733588.37</v>
      </c>
      <c r="E31" s="620">
        <v>4223</v>
      </c>
      <c r="F31" s="620">
        <v>88505</v>
      </c>
      <c r="G31" s="620"/>
    </row>
    <row r="32" s="46" customFormat="1" ht="12.75">
      <c r="D32" s="205"/>
    </row>
    <row r="33" spans="2:7" ht="12.75">
      <c r="B33" s="620" t="s">
        <v>1201</v>
      </c>
      <c r="C33" s="620" t="s">
        <v>1202</v>
      </c>
      <c r="D33" s="669">
        <v>23120.75</v>
      </c>
      <c r="E33" s="620">
        <v>4113</v>
      </c>
      <c r="F33" s="620">
        <v>89447</v>
      </c>
      <c r="G33" s="620"/>
    </row>
    <row r="34" spans="2:7" ht="12.75">
      <c r="B34" s="620" t="s">
        <v>1201</v>
      </c>
      <c r="C34" s="620" t="s">
        <v>1202</v>
      </c>
      <c r="D34" s="669">
        <v>92482.94</v>
      </c>
      <c r="E34" s="620">
        <v>4113</v>
      </c>
      <c r="F34" s="620">
        <v>89021</v>
      </c>
      <c r="G34" s="620"/>
    </row>
    <row r="35" spans="3:6" s="46" customFormat="1" ht="12.75">
      <c r="C35" s="670"/>
      <c r="D35" s="205"/>
      <c r="E35" s="670"/>
      <c r="F35" s="670"/>
    </row>
    <row r="36" spans="2:7" ht="12.75">
      <c r="B36" s="671" t="s">
        <v>1203</v>
      </c>
      <c r="C36" s="671" t="s">
        <v>1204</v>
      </c>
      <c r="D36" s="669">
        <v>1094354.88</v>
      </c>
      <c r="E36" s="671">
        <v>4213</v>
      </c>
      <c r="F36" s="671">
        <v>90877</v>
      </c>
      <c r="G36" s="620"/>
    </row>
    <row r="37" spans="2:7" ht="12.75">
      <c r="B37" s="671" t="s">
        <v>1205</v>
      </c>
      <c r="C37" s="671" t="s">
        <v>1206</v>
      </c>
      <c r="D37" s="669">
        <v>238000</v>
      </c>
      <c r="E37" s="671">
        <v>4116</v>
      </c>
      <c r="F37" s="671">
        <v>34055</v>
      </c>
      <c r="G37" s="620"/>
    </row>
    <row r="38" spans="2:7" ht="12.75">
      <c r="B38" s="671" t="s">
        <v>1207</v>
      </c>
      <c r="C38" s="671" t="s">
        <v>1204</v>
      </c>
      <c r="D38" s="669">
        <v>18604033.22</v>
      </c>
      <c r="E38" s="671">
        <v>4216</v>
      </c>
      <c r="F38" s="671">
        <v>15825</v>
      </c>
      <c r="G38" s="620"/>
    </row>
    <row r="39" spans="2:7" ht="12.75">
      <c r="B39" s="670"/>
      <c r="C39" s="670"/>
      <c r="D39" s="205"/>
      <c r="E39" s="670"/>
      <c r="F39" s="670"/>
      <c r="G39" s="46"/>
    </row>
    <row r="40" spans="2:7" ht="12.75">
      <c r="B40" s="671" t="s">
        <v>1208</v>
      </c>
      <c r="C40" s="671" t="s">
        <v>1209</v>
      </c>
      <c r="D40" s="669">
        <v>1910.6</v>
      </c>
      <c r="E40" s="671">
        <v>4116</v>
      </c>
      <c r="F40" s="671">
        <v>17007</v>
      </c>
      <c r="G40" s="620"/>
    </row>
    <row r="41" spans="2:7" ht="12.75">
      <c r="B41" s="671" t="s">
        <v>1208</v>
      </c>
      <c r="C41" s="671" t="s">
        <v>1209</v>
      </c>
      <c r="D41" s="669">
        <v>377912.46</v>
      </c>
      <c r="E41" s="671">
        <v>4216</v>
      </c>
      <c r="F41" s="671">
        <v>17883</v>
      </c>
      <c r="G41" s="620"/>
    </row>
    <row r="42" spans="2:7" ht="12.75">
      <c r="B42" s="671" t="s">
        <v>1210</v>
      </c>
      <c r="C42" s="671" t="s">
        <v>1209</v>
      </c>
      <c r="D42" s="669">
        <v>32745.65</v>
      </c>
      <c r="E42" s="671">
        <v>4152</v>
      </c>
      <c r="F42" s="671"/>
      <c r="G42" s="620"/>
    </row>
    <row r="43" spans="2:7" ht="12.75">
      <c r="B43" s="671" t="s">
        <v>1210</v>
      </c>
      <c r="C43" s="671" t="s">
        <v>1209</v>
      </c>
      <c r="D43" s="669">
        <v>6477355.27</v>
      </c>
      <c r="E43" s="671">
        <v>4252</v>
      </c>
      <c r="F43" s="671"/>
      <c r="G43" s="620"/>
    </row>
    <row r="44" spans="2:4" ht="15.75">
      <c r="B44" s="670"/>
      <c r="C44" s="672" t="s">
        <v>598</v>
      </c>
      <c r="D44" s="673">
        <f>SUM(D6:D43)</f>
        <v>53597362.81</v>
      </c>
    </row>
    <row r="45" ht="12.75">
      <c r="D45" s="230"/>
    </row>
    <row r="46" spans="3:4" ht="15">
      <c r="C46" s="674" t="s">
        <v>1211</v>
      </c>
      <c r="D46" s="675"/>
    </row>
  </sheetData>
  <sheetProtection selectLockedCells="1" selectUnlockedCells="1"/>
  <printOptions/>
  <pageMargins left="0.7479166666666667" right="0.7479166666666667" top="0.1798611111111111" bottom="0.19027777777777777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G64"/>
  <sheetViews>
    <sheetView workbookViewId="0" topLeftCell="A46">
      <selection activeCell="E34" sqref="E34"/>
    </sheetView>
  </sheetViews>
  <sheetFormatPr defaultColWidth="9.140625" defaultRowHeight="12.75"/>
  <cols>
    <col min="1" max="1" width="1.7109375" style="4" customWidth="1"/>
    <col min="3" max="3" width="12.7109375" style="4" customWidth="1"/>
    <col min="4" max="4" width="25.140625" style="4" customWidth="1"/>
    <col min="5" max="5" width="16.421875" style="618" customWidth="1"/>
    <col min="6" max="6" width="11.8515625" style="618" customWidth="1"/>
  </cols>
  <sheetData>
    <row r="1" spans="2:4" ht="15.75">
      <c r="B1" s="24" t="s">
        <v>1212</v>
      </c>
      <c r="C1" s="24"/>
      <c r="D1" s="24"/>
    </row>
    <row r="2" spans="2:6" ht="12.75">
      <c r="B2" s="676"/>
      <c r="F2" s="677"/>
    </row>
    <row r="3" spans="3:6" ht="15">
      <c r="C3" s="678" t="s">
        <v>1213</v>
      </c>
      <c r="D3" s="678"/>
      <c r="E3" s="679">
        <v>5222</v>
      </c>
      <c r="F3" s="680"/>
    </row>
    <row r="4" spans="3:6" ht="12.75">
      <c r="C4" s="681" t="s">
        <v>709</v>
      </c>
      <c r="D4" s="682"/>
      <c r="F4" s="680" t="s">
        <v>1214</v>
      </c>
    </row>
    <row r="5" spans="3:6" ht="12.75">
      <c r="C5" s="667"/>
      <c r="D5" s="681"/>
      <c r="E5" s="682"/>
      <c r="F5" s="680"/>
    </row>
    <row r="6" spans="3:6" ht="12.75">
      <c r="C6" s="676" t="s">
        <v>1215</v>
      </c>
      <c r="E6" s="20"/>
      <c r="F6" s="677"/>
    </row>
    <row r="7" spans="3:6" ht="12.75">
      <c r="C7" s="4" t="s">
        <v>1216</v>
      </c>
      <c r="E7" s="20">
        <v>19966</v>
      </c>
      <c r="F7" s="677" t="s">
        <v>1217</v>
      </c>
    </row>
    <row r="8" spans="5:6" ht="12.75">
      <c r="E8" s="20"/>
      <c r="F8" s="677"/>
    </row>
    <row r="9" spans="3:6" ht="12.75">
      <c r="C9" s="676" t="s">
        <v>598</v>
      </c>
      <c r="D9" s="676"/>
      <c r="E9" s="683">
        <f>SUM(E7:E8)</f>
        <v>19966</v>
      </c>
      <c r="F9" s="677"/>
    </row>
    <row r="10" spans="5:6" ht="12.75">
      <c r="E10" s="20"/>
      <c r="F10" s="677"/>
    </row>
    <row r="11" spans="3:6" ht="12.75">
      <c r="C11" s="676" t="s">
        <v>1218</v>
      </c>
      <c r="E11" s="20"/>
      <c r="F11" s="677"/>
    </row>
    <row r="12" spans="3:6" ht="12.75">
      <c r="C12" s="4" t="s">
        <v>1219</v>
      </c>
      <c r="E12" s="20">
        <v>5000</v>
      </c>
      <c r="F12" s="677">
        <v>3421</v>
      </c>
    </row>
    <row r="13" spans="3:6" ht="12.75">
      <c r="C13" s="4" t="s">
        <v>1220</v>
      </c>
      <c r="E13" s="20">
        <v>5000</v>
      </c>
      <c r="F13" s="677" t="s">
        <v>1221</v>
      </c>
    </row>
    <row r="14" spans="5:6" ht="12.75">
      <c r="E14" s="20"/>
      <c r="F14" s="677"/>
    </row>
    <row r="15" spans="3:6" ht="12.75">
      <c r="C15" s="676" t="s">
        <v>598</v>
      </c>
      <c r="D15" s="676"/>
      <c r="E15" s="683">
        <f>SUM(E12:E14)</f>
        <v>10000</v>
      </c>
      <c r="F15" s="677"/>
    </row>
    <row r="16" spans="5:6" ht="12.75">
      <c r="E16" s="20"/>
      <c r="F16" s="677"/>
    </row>
    <row r="17" spans="3:6" ht="12.75">
      <c r="C17" s="676" t="s">
        <v>1222</v>
      </c>
      <c r="E17" s="20"/>
      <c r="F17" s="677"/>
    </row>
    <row r="18" spans="3:6" ht="12.75">
      <c r="C18" s="4" t="s">
        <v>1223</v>
      </c>
      <c r="E18" s="20">
        <v>380500</v>
      </c>
      <c r="F18" s="677" t="s">
        <v>1224</v>
      </c>
    </row>
    <row r="19" spans="3:6" ht="12.75">
      <c r="C19" s="4" t="s">
        <v>1225</v>
      </c>
      <c r="E19" s="20">
        <v>60000</v>
      </c>
      <c r="F19" s="677" t="s">
        <v>1226</v>
      </c>
    </row>
    <row r="20" spans="3:6" ht="12.75">
      <c r="C20" s="4" t="s">
        <v>1227</v>
      </c>
      <c r="E20" s="20">
        <v>180000</v>
      </c>
      <c r="F20" s="677" t="s">
        <v>1228</v>
      </c>
    </row>
    <row r="21" spans="3:6" ht="12.75">
      <c r="C21" s="4" t="s">
        <v>1229</v>
      </c>
      <c r="E21" s="20">
        <v>40000</v>
      </c>
      <c r="F21" s="677" t="s">
        <v>1230</v>
      </c>
    </row>
    <row r="22" spans="3:6" ht="12.75">
      <c r="C22" s="4" t="s">
        <v>1231</v>
      </c>
      <c r="E22" s="20">
        <v>10000</v>
      </c>
      <c r="F22" s="677" t="s">
        <v>1232</v>
      </c>
    </row>
    <row r="23" spans="3:6" ht="12.75">
      <c r="C23" s="4" t="s">
        <v>1233</v>
      </c>
      <c r="E23" s="20">
        <v>44500</v>
      </c>
      <c r="F23" s="677" t="s">
        <v>1234</v>
      </c>
    </row>
    <row r="24" spans="3:6" ht="12.75">
      <c r="C24" s="4" t="s">
        <v>1235</v>
      </c>
      <c r="E24" s="20">
        <v>20000</v>
      </c>
      <c r="F24" s="677" t="s">
        <v>1234</v>
      </c>
    </row>
    <row r="25" spans="3:6" ht="12.75">
      <c r="C25" s="676" t="s">
        <v>598</v>
      </c>
      <c r="D25" s="676"/>
      <c r="E25" s="683">
        <f>SUM(E18:E24)</f>
        <v>735000</v>
      </c>
      <c r="F25" s="677"/>
    </row>
    <row r="26" spans="5:6" ht="12.75">
      <c r="E26" s="20"/>
      <c r="F26" s="677"/>
    </row>
    <row r="27" spans="5:6" ht="12.75">
      <c r="E27" s="20"/>
      <c r="F27" s="677"/>
    </row>
    <row r="28" spans="3:6" ht="12.75">
      <c r="C28" s="676" t="s">
        <v>1236</v>
      </c>
      <c r="E28" s="20"/>
      <c r="F28" s="677"/>
    </row>
    <row r="29" spans="5:6" ht="12.75">
      <c r="E29" s="20"/>
      <c r="F29" s="677"/>
    </row>
    <row r="30" spans="3:6" ht="12.75">
      <c r="C30" s="4" t="s">
        <v>1237</v>
      </c>
      <c r="E30" s="20">
        <v>2000</v>
      </c>
      <c r="F30" s="677" t="s">
        <v>1224</v>
      </c>
    </row>
    <row r="31" spans="3:6" ht="12.75">
      <c r="C31" s="4" t="s">
        <v>1238</v>
      </c>
      <c r="E31" s="20">
        <v>20000</v>
      </c>
      <c r="F31" s="677" t="s">
        <v>1239</v>
      </c>
    </row>
    <row r="32" spans="3:6" ht="12.75">
      <c r="C32" s="4" t="s">
        <v>1240</v>
      </c>
      <c r="E32" s="20">
        <v>3500</v>
      </c>
      <c r="F32" s="677" t="s">
        <v>1241</v>
      </c>
    </row>
    <row r="33" spans="5:6" ht="12.75">
      <c r="E33" s="20"/>
      <c r="F33" s="677"/>
    </row>
    <row r="34" spans="3:6" ht="12.75">
      <c r="C34" s="676" t="s">
        <v>1242</v>
      </c>
      <c r="D34" s="676"/>
      <c r="E34" s="683">
        <f>SUM(E9+E15+E25+E30+E31+E32)</f>
        <v>790466</v>
      </c>
      <c r="F34" s="677"/>
    </row>
    <row r="35" ht="12.75">
      <c r="F35" s="677"/>
    </row>
    <row r="36" spans="3:5" ht="12.75">
      <c r="C36" s="676"/>
      <c r="D36" s="676"/>
      <c r="E36" s="683"/>
    </row>
    <row r="37" ht="12.75">
      <c r="E37" s="20"/>
    </row>
    <row r="38" spans="3:5" ht="12.75">
      <c r="C38" s="676" t="s">
        <v>1213</v>
      </c>
      <c r="E38" s="684">
        <v>5221</v>
      </c>
    </row>
    <row r="39" spans="3:7" ht="12.75">
      <c r="C39" s="681" t="s">
        <v>1243</v>
      </c>
      <c r="D39" s="681"/>
      <c r="E39" s="685"/>
      <c r="F39" s="685"/>
      <c r="G39" s="681"/>
    </row>
    <row r="40" ht="12.75">
      <c r="E40" s="20"/>
    </row>
    <row r="41" spans="3:7" ht="12.75">
      <c r="C41" s="4" t="s">
        <v>1244</v>
      </c>
      <c r="E41" s="20">
        <v>50000</v>
      </c>
      <c r="F41" s="618">
        <v>4351</v>
      </c>
      <c r="G41" s="686"/>
    </row>
    <row r="42" spans="5:7" ht="12.75">
      <c r="E42" s="20"/>
      <c r="G42" s="686"/>
    </row>
    <row r="43" spans="3:7" ht="12.75">
      <c r="C43" s="676" t="s">
        <v>598</v>
      </c>
      <c r="D43" s="676"/>
      <c r="E43" s="683">
        <f>SUM(E41:E42)</f>
        <v>50000</v>
      </c>
      <c r="G43" s="686"/>
    </row>
    <row r="44" ht="12.75">
      <c r="E44" s="20"/>
    </row>
    <row r="45" ht="12.75">
      <c r="E45" s="20"/>
    </row>
    <row r="46" spans="3:5" ht="12.75">
      <c r="C46" s="676" t="s">
        <v>1213</v>
      </c>
      <c r="E46" s="684">
        <v>5223</v>
      </c>
    </row>
    <row r="47" spans="3:7" ht="12.75">
      <c r="C47" s="681" t="s">
        <v>1245</v>
      </c>
      <c r="D47" s="681"/>
      <c r="E47" s="685"/>
      <c r="F47" s="685"/>
      <c r="G47" s="681"/>
    </row>
    <row r="48" ht="12.75">
      <c r="E48" s="20"/>
    </row>
    <row r="49" spans="3:7" ht="12.75">
      <c r="C49" s="4" t="s">
        <v>1246</v>
      </c>
      <c r="E49" s="20">
        <v>45000</v>
      </c>
      <c r="F49" s="618">
        <v>3330</v>
      </c>
      <c r="G49" s="686"/>
    </row>
    <row r="50" spans="3:7" ht="12.75">
      <c r="C50" s="4" t="s">
        <v>1247</v>
      </c>
      <c r="E50" s="20">
        <v>50000</v>
      </c>
      <c r="F50" s="618">
        <v>4351</v>
      </c>
      <c r="G50" s="686"/>
    </row>
    <row r="51" ht="12.75">
      <c r="E51" s="20"/>
    </row>
    <row r="52" spans="3:5" ht="12.75">
      <c r="C52" s="676" t="s">
        <v>598</v>
      </c>
      <c r="D52" s="676"/>
      <c r="E52" s="683">
        <f>SUM(E48:E51)</f>
        <v>95000</v>
      </c>
    </row>
    <row r="53" ht="12.75">
      <c r="E53" s="20"/>
    </row>
    <row r="54" spans="3:5" ht="12.75">
      <c r="C54" s="676" t="s">
        <v>1213</v>
      </c>
      <c r="E54" s="684">
        <v>5229</v>
      </c>
    </row>
    <row r="55" spans="3:7" ht="12.75">
      <c r="C55" s="681" t="s">
        <v>1248</v>
      </c>
      <c r="D55" s="681"/>
      <c r="E55" s="682"/>
      <c r="F55" s="685"/>
      <c r="G55" s="681"/>
    </row>
    <row r="56" ht="12.75">
      <c r="E56" s="20"/>
    </row>
    <row r="57" spans="3:7" ht="12.75">
      <c r="C57" s="4" t="s">
        <v>1249</v>
      </c>
      <c r="E57" s="20">
        <v>17895</v>
      </c>
      <c r="F57" s="618">
        <v>2212</v>
      </c>
      <c r="G57" s="686"/>
    </row>
    <row r="58" spans="3:7" ht="12.75">
      <c r="C58" s="4" t="s">
        <v>1250</v>
      </c>
      <c r="E58" s="20">
        <v>11490.8</v>
      </c>
      <c r="F58" s="618">
        <v>6171</v>
      </c>
      <c r="G58" s="686"/>
    </row>
    <row r="59" spans="5:7" ht="12.75">
      <c r="E59" s="20"/>
      <c r="G59" s="686"/>
    </row>
    <row r="60" spans="3:5" ht="12.75">
      <c r="C60" s="9"/>
      <c r="D60" s="9"/>
      <c r="E60" s="127"/>
    </row>
    <row r="61" spans="3:5" ht="12.75">
      <c r="C61" s="676" t="s">
        <v>598</v>
      </c>
      <c r="D61" s="676"/>
      <c r="E61" s="683">
        <f>SUM(E57:E60)</f>
        <v>29385.8</v>
      </c>
    </row>
    <row r="62" ht="12.75">
      <c r="E62" s="20"/>
    </row>
    <row r="64" spans="3:5" ht="12.75">
      <c r="C64" s="687" t="s">
        <v>598</v>
      </c>
      <c r="D64" s="687"/>
      <c r="E64" s="688">
        <f>SUM(E34+E43+E52+E61)</f>
        <v>964851.8</v>
      </c>
    </row>
  </sheetData>
  <sheetProtection selectLockedCells="1" selectUnlockedCells="1"/>
  <printOptions/>
  <pageMargins left="0.7479166666666667" right="0.7479166666666667" top="0.4201388888888889" bottom="0.1701388888888889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3:G72"/>
  <sheetViews>
    <sheetView workbookViewId="0" topLeftCell="A1">
      <selection activeCell="C60" sqref="C60"/>
    </sheetView>
  </sheetViews>
  <sheetFormatPr defaultColWidth="9.140625" defaultRowHeight="12.75"/>
  <cols>
    <col min="1" max="1" width="2.7109375" style="4" customWidth="1"/>
    <col min="2" max="2" width="27.8515625" style="4" customWidth="1"/>
    <col min="3" max="3" width="56.140625" style="4" customWidth="1"/>
    <col min="4" max="4" width="13.00390625" style="4" customWidth="1"/>
    <col min="6" max="6" width="12.57421875" style="4" customWidth="1"/>
  </cols>
  <sheetData>
    <row r="3" spans="2:3" ht="12.75">
      <c r="B3" s="96"/>
      <c r="C3" s="96"/>
    </row>
    <row r="4" spans="2:7" ht="15">
      <c r="B4" s="689" t="s">
        <v>1251</v>
      </c>
      <c r="C4" s="689"/>
      <c r="D4" s="690"/>
      <c r="E4" s="3"/>
      <c r="F4" s="3"/>
      <c r="G4" s="3"/>
    </row>
    <row r="6" spans="2:7" ht="15.75">
      <c r="B6" s="691" t="s">
        <v>1213</v>
      </c>
      <c r="C6" s="667"/>
      <c r="D6" s="667">
        <v>5329</v>
      </c>
      <c r="E6" s="667"/>
      <c r="F6" s="667"/>
      <c r="G6" s="667"/>
    </row>
    <row r="7" spans="2:7" ht="12.75">
      <c r="B7" s="667"/>
      <c r="C7" s="667"/>
      <c r="D7" s="668"/>
      <c r="E7" s="667"/>
      <c r="F7" s="667" t="s">
        <v>1252</v>
      </c>
      <c r="G7" s="667" t="s">
        <v>1253</v>
      </c>
    </row>
    <row r="8" ht="12.75">
      <c r="D8" s="230"/>
    </row>
    <row r="9" spans="2:7" ht="12.75">
      <c r="B9" s="4" t="s">
        <v>1254</v>
      </c>
      <c r="C9" s="4" t="s">
        <v>369</v>
      </c>
      <c r="D9" s="230">
        <v>25421</v>
      </c>
      <c r="F9" s="686">
        <v>40288</v>
      </c>
      <c r="G9" s="4">
        <v>130076</v>
      </c>
    </row>
    <row r="10" spans="2:7" ht="12.75">
      <c r="B10" s="4" t="s">
        <v>1254</v>
      </c>
      <c r="C10" s="4" t="s">
        <v>369</v>
      </c>
      <c r="D10" s="230">
        <v>25421</v>
      </c>
      <c r="F10" s="686">
        <v>40372</v>
      </c>
      <c r="G10" s="4">
        <v>130079</v>
      </c>
    </row>
    <row r="11" spans="2:7" ht="12.75">
      <c r="B11" s="4" t="s">
        <v>1255</v>
      </c>
      <c r="C11" s="4" t="s">
        <v>1256</v>
      </c>
      <c r="D11" s="230">
        <v>43272</v>
      </c>
      <c r="F11" s="686">
        <v>40232</v>
      </c>
      <c r="G11" s="4">
        <v>130095</v>
      </c>
    </row>
    <row r="12" spans="2:7" ht="12.75">
      <c r="B12" s="4" t="s">
        <v>1255</v>
      </c>
      <c r="C12" s="4" t="s">
        <v>1257</v>
      </c>
      <c r="D12" s="230">
        <v>50650</v>
      </c>
      <c r="F12" s="686">
        <v>40248</v>
      </c>
      <c r="G12" s="4">
        <v>130055</v>
      </c>
    </row>
    <row r="13" spans="2:7" ht="12.75">
      <c r="B13" s="4" t="s">
        <v>1255</v>
      </c>
      <c r="C13" s="4" t="s">
        <v>1258</v>
      </c>
      <c r="D13" s="230">
        <v>6129</v>
      </c>
      <c r="F13" s="686">
        <v>40253</v>
      </c>
      <c r="G13" s="4">
        <v>130072</v>
      </c>
    </row>
    <row r="14" spans="2:7" ht="12.75">
      <c r="B14" s="4" t="s">
        <v>1255</v>
      </c>
      <c r="C14" s="4" t="s">
        <v>1259</v>
      </c>
      <c r="D14" s="230">
        <v>34000</v>
      </c>
      <c r="F14" s="686">
        <v>40337</v>
      </c>
      <c r="G14" s="4">
        <v>910003</v>
      </c>
    </row>
    <row r="15" spans="2:7" ht="12.75">
      <c r="B15" s="4" t="s">
        <v>1255</v>
      </c>
      <c r="C15" s="4" t="s">
        <v>1259</v>
      </c>
      <c r="D15" s="230">
        <v>26000</v>
      </c>
      <c r="F15" s="686">
        <v>40345</v>
      </c>
      <c r="G15" s="4">
        <v>130070</v>
      </c>
    </row>
    <row r="16" spans="2:7" ht="12.75">
      <c r="B16" s="4" t="s">
        <v>1255</v>
      </c>
      <c r="C16" s="4" t="s">
        <v>1259</v>
      </c>
      <c r="D16" s="230">
        <v>-52170</v>
      </c>
      <c r="F16" s="686">
        <v>40498</v>
      </c>
      <c r="G16" s="4">
        <v>130087</v>
      </c>
    </row>
    <row r="17" spans="2:7" ht="12.75">
      <c r="B17" s="4" t="s">
        <v>1255</v>
      </c>
      <c r="C17" s="4" t="s">
        <v>1259</v>
      </c>
      <c r="D17" s="230">
        <v>7993</v>
      </c>
      <c r="F17" s="686">
        <v>40500</v>
      </c>
      <c r="G17" s="4">
        <v>130084</v>
      </c>
    </row>
    <row r="18" spans="2:7" ht="12.75">
      <c r="B18" s="4" t="s">
        <v>1260</v>
      </c>
      <c r="C18" s="4" t="s">
        <v>1261</v>
      </c>
      <c r="D18" s="230">
        <v>72640</v>
      </c>
      <c r="F18" s="686">
        <v>40199</v>
      </c>
      <c r="G18" s="4">
        <v>130077</v>
      </c>
    </row>
    <row r="19" spans="2:7" ht="12.75">
      <c r="B19" s="4" t="s">
        <v>1260</v>
      </c>
      <c r="C19" s="4" t="s">
        <v>1262</v>
      </c>
      <c r="D19" s="230">
        <v>64160</v>
      </c>
      <c r="F19" s="686">
        <v>40357</v>
      </c>
      <c r="G19" s="4">
        <v>130126</v>
      </c>
    </row>
    <row r="20" spans="2:7" ht="12.75">
      <c r="B20" s="4" t="s">
        <v>1260</v>
      </c>
      <c r="C20" s="4" t="s">
        <v>1263</v>
      </c>
      <c r="D20" s="230">
        <v>94504</v>
      </c>
      <c r="F20" s="686">
        <v>40357</v>
      </c>
      <c r="G20" s="4">
        <v>130127</v>
      </c>
    </row>
    <row r="21" spans="2:7" ht="12.75">
      <c r="B21" s="4" t="s">
        <v>1260</v>
      </c>
      <c r="C21" s="4" t="s">
        <v>1256</v>
      </c>
      <c r="D21" s="230">
        <v>18030</v>
      </c>
      <c r="F21" s="686">
        <v>40478</v>
      </c>
      <c r="G21" s="4">
        <v>130130</v>
      </c>
    </row>
    <row r="22" spans="2:7" ht="12.75">
      <c r="B22" s="4" t="s">
        <v>1260</v>
      </c>
      <c r="C22" s="4" t="s">
        <v>1263</v>
      </c>
      <c r="D22" s="230">
        <v>161055</v>
      </c>
      <c r="F22" s="686">
        <v>40478</v>
      </c>
      <c r="G22" s="4">
        <v>130132</v>
      </c>
    </row>
    <row r="23" spans="2:7" ht="12.75">
      <c r="B23" s="4" t="s">
        <v>1260</v>
      </c>
      <c r="C23" s="4" t="s">
        <v>1264</v>
      </c>
      <c r="D23" s="230">
        <v>43330</v>
      </c>
      <c r="F23" s="686">
        <v>40485</v>
      </c>
      <c r="G23" s="4">
        <v>130013</v>
      </c>
    </row>
    <row r="24" spans="3:6" ht="12.75">
      <c r="C24" s="4" t="s">
        <v>1265</v>
      </c>
      <c r="D24" s="230"/>
      <c r="F24" s="686"/>
    </row>
    <row r="25" ht="12.75">
      <c r="D25" s="230"/>
    </row>
    <row r="26" spans="2:4" ht="12.75">
      <c r="B26" s="676" t="s">
        <v>598</v>
      </c>
      <c r="C26" s="676"/>
      <c r="D26" s="692">
        <f>SUM(D9:D25)</f>
        <v>620435</v>
      </c>
    </row>
    <row r="27" ht="12.75">
      <c r="D27" s="230"/>
    </row>
    <row r="28" ht="12.75">
      <c r="D28" s="230"/>
    </row>
    <row r="29" ht="12.75">
      <c r="D29" s="230"/>
    </row>
    <row r="30" ht="12.75">
      <c r="D30" s="230"/>
    </row>
    <row r="31" ht="12.75">
      <c r="D31" s="230"/>
    </row>
    <row r="32" ht="12.75">
      <c r="D32" s="230"/>
    </row>
    <row r="33" spans="2:7" ht="15.75">
      <c r="B33" s="691" t="s">
        <v>1213</v>
      </c>
      <c r="C33" s="667"/>
      <c r="D33" s="667">
        <v>6349</v>
      </c>
      <c r="E33" s="667"/>
      <c r="F33" s="667"/>
      <c r="G33" s="667"/>
    </row>
    <row r="34" spans="2:7" ht="12.75">
      <c r="B34" s="667"/>
      <c r="C34" s="667"/>
      <c r="D34" s="668"/>
      <c r="E34" s="667"/>
      <c r="F34" s="667" t="s">
        <v>1252</v>
      </c>
      <c r="G34" s="667" t="s">
        <v>1253</v>
      </c>
    </row>
    <row r="35" ht="12.75">
      <c r="D35" s="230"/>
    </row>
    <row r="36" spans="2:7" ht="12.75">
      <c r="B36" s="4" t="s">
        <v>1254</v>
      </c>
      <c r="C36" s="4" t="s">
        <v>1266</v>
      </c>
      <c r="D36" s="230">
        <v>58004</v>
      </c>
      <c r="F36" s="686">
        <v>40254</v>
      </c>
      <c r="G36" s="4">
        <v>100020</v>
      </c>
    </row>
    <row r="37" spans="2:7" ht="12.75">
      <c r="B37" s="4" t="s">
        <v>1254</v>
      </c>
      <c r="C37" s="4" t="s">
        <v>1266</v>
      </c>
      <c r="D37" s="230">
        <v>58004</v>
      </c>
      <c r="F37" s="686">
        <v>40309</v>
      </c>
      <c r="G37" s="4">
        <v>100011</v>
      </c>
    </row>
    <row r="38" spans="2:7" ht="12.75">
      <c r="B38" s="4" t="s">
        <v>1254</v>
      </c>
      <c r="C38" s="4" t="s">
        <v>1266</v>
      </c>
      <c r="D38" s="230">
        <v>58004</v>
      </c>
      <c r="F38" s="686">
        <v>40396</v>
      </c>
      <c r="G38" s="4">
        <v>130039</v>
      </c>
    </row>
    <row r="39" spans="2:7" ht="12.75">
      <c r="B39" s="4" t="s">
        <v>1254</v>
      </c>
      <c r="C39" s="4" t="s">
        <v>1266</v>
      </c>
      <c r="D39" s="230">
        <v>58004</v>
      </c>
      <c r="F39" s="686">
        <v>40462</v>
      </c>
      <c r="G39" s="4">
        <v>100011</v>
      </c>
    </row>
    <row r="40" spans="2:7" ht="12.75">
      <c r="B40" s="4" t="s">
        <v>1255</v>
      </c>
      <c r="C40" s="4" t="s">
        <v>1267</v>
      </c>
      <c r="D40" s="230">
        <v>375084.32</v>
      </c>
      <c r="F40" s="686">
        <v>40337</v>
      </c>
      <c r="G40" s="4">
        <v>910003</v>
      </c>
    </row>
    <row r="41" spans="2:7" ht="12.75">
      <c r="B41" s="4" t="s">
        <v>1255</v>
      </c>
      <c r="C41" s="4" t="s">
        <v>1267</v>
      </c>
      <c r="D41" s="230">
        <v>25763</v>
      </c>
      <c r="F41" s="686">
        <v>40375</v>
      </c>
      <c r="G41" s="4">
        <v>130088</v>
      </c>
    </row>
    <row r="42" spans="2:7" ht="12.75">
      <c r="B42" s="4" t="s">
        <v>1255</v>
      </c>
      <c r="C42" s="4" t="s">
        <v>1267</v>
      </c>
      <c r="D42" s="230">
        <v>-347462.45</v>
      </c>
      <c r="F42" s="686">
        <v>40498</v>
      </c>
      <c r="G42" s="4">
        <v>130087</v>
      </c>
    </row>
    <row r="43" ht="12.75">
      <c r="D43" s="230"/>
    </row>
    <row r="44" spans="2:5" ht="12.75">
      <c r="B44" s="676" t="s">
        <v>598</v>
      </c>
      <c r="C44" s="676"/>
      <c r="D44" s="692">
        <f>SUM(D36:D43)</f>
        <v>285400.87000000005</v>
      </c>
      <c r="E44" s="667"/>
    </row>
    <row r="45" ht="12.75">
      <c r="D45" s="230"/>
    </row>
    <row r="46" ht="12.75">
      <c r="D46" s="230"/>
    </row>
    <row r="48" spans="2:3" ht="12.75">
      <c r="B48" s="3"/>
      <c r="C48" s="3"/>
    </row>
    <row r="49" spans="2:3" ht="15">
      <c r="B49" s="689" t="s">
        <v>1268</v>
      </c>
      <c r="C49" s="689"/>
    </row>
    <row r="51" spans="2:7" ht="15.75">
      <c r="B51" s="691" t="s">
        <v>1213</v>
      </c>
      <c r="C51" s="667"/>
      <c r="D51" s="667">
        <v>5331</v>
      </c>
      <c r="E51" s="667"/>
      <c r="F51" s="667" t="s">
        <v>1269</v>
      </c>
      <c r="G51" s="667"/>
    </row>
    <row r="52" spans="2:7" ht="12.75">
      <c r="B52" s="667"/>
      <c r="C52" s="667"/>
      <c r="D52" s="668"/>
      <c r="E52" s="667"/>
      <c r="F52" s="667"/>
      <c r="G52" s="667"/>
    </row>
    <row r="53" spans="2:4" ht="12.75">
      <c r="B53" s="4" t="s">
        <v>1270</v>
      </c>
      <c r="C53" s="4" t="s">
        <v>369</v>
      </c>
      <c r="D53" s="230">
        <v>1800000</v>
      </c>
    </row>
    <row r="54" spans="3:4" ht="12.75">
      <c r="C54" s="4" t="s">
        <v>1271</v>
      </c>
      <c r="D54" s="230">
        <v>82500</v>
      </c>
    </row>
    <row r="55" spans="2:4" ht="12.75">
      <c r="B55" s="4" t="s">
        <v>276</v>
      </c>
      <c r="C55" s="4" t="s">
        <v>369</v>
      </c>
      <c r="D55" s="230">
        <v>4100000</v>
      </c>
    </row>
    <row r="56" ht="12.75">
      <c r="D56" s="230"/>
    </row>
    <row r="57" spans="2:4" ht="12.75">
      <c r="B57" s="667" t="s">
        <v>598</v>
      </c>
      <c r="C57" s="667"/>
      <c r="D57" s="668">
        <f>SUM(D53:D56)</f>
        <v>5982500</v>
      </c>
    </row>
    <row r="58" ht="12.75">
      <c r="D58" s="230"/>
    </row>
    <row r="59" ht="12.75">
      <c r="D59" s="230"/>
    </row>
    <row r="60" spans="2:4" ht="15.75">
      <c r="B60" s="691" t="s">
        <v>1213</v>
      </c>
      <c r="C60" s="667"/>
      <c r="D60" s="667">
        <v>5336</v>
      </c>
    </row>
    <row r="61" ht="12.75">
      <c r="D61" s="230"/>
    </row>
    <row r="62" spans="2:4" ht="12.75">
      <c r="B62" s="4" t="s">
        <v>276</v>
      </c>
      <c r="C62" s="4" t="s">
        <v>1272</v>
      </c>
      <c r="D62" s="230">
        <v>1098186.6</v>
      </c>
    </row>
    <row r="63" ht="12.75">
      <c r="D63" s="230"/>
    </row>
    <row r="64" spans="2:4" ht="12.75">
      <c r="B64" s="667" t="s">
        <v>598</v>
      </c>
      <c r="C64" s="667"/>
      <c r="D64" s="668">
        <f>SUM(D61:D63)</f>
        <v>1098186.6</v>
      </c>
    </row>
    <row r="65" ht="12.75">
      <c r="D65" s="230"/>
    </row>
    <row r="66" spans="2:7" ht="15.75">
      <c r="B66" s="691" t="s">
        <v>1213</v>
      </c>
      <c r="C66" s="667"/>
      <c r="D66" s="667">
        <v>5339</v>
      </c>
      <c r="E66" s="667"/>
      <c r="F66" s="667" t="s">
        <v>1273</v>
      </c>
      <c r="G66" s="667"/>
    </row>
    <row r="67" ht="12.75">
      <c r="D67" s="230"/>
    </row>
    <row r="68" spans="2:4" ht="12.75">
      <c r="B68" s="4" t="s">
        <v>1274</v>
      </c>
      <c r="C68" s="4" t="s">
        <v>1275</v>
      </c>
      <c r="D68" s="230">
        <v>3000</v>
      </c>
    </row>
    <row r="69" spans="2:4" ht="12.75">
      <c r="B69" s="4" t="s">
        <v>1276</v>
      </c>
      <c r="C69" s="4" t="s">
        <v>1275</v>
      </c>
      <c r="D69" s="230">
        <v>70000</v>
      </c>
    </row>
    <row r="70" spans="2:4" ht="12.75">
      <c r="B70" s="4" t="s">
        <v>1277</v>
      </c>
      <c r="C70" s="4" t="s">
        <v>1278</v>
      </c>
      <c r="D70" s="230">
        <v>10000</v>
      </c>
    </row>
    <row r="71" ht="12.75">
      <c r="D71" s="230"/>
    </row>
    <row r="72" spans="2:4" ht="12.75">
      <c r="B72" s="667" t="s">
        <v>598</v>
      </c>
      <c r="C72" s="667"/>
      <c r="D72" s="668">
        <f>SUM(D68:D71)</f>
        <v>83000</v>
      </c>
    </row>
  </sheetData>
  <sheetProtection selectLockedCells="1" selectUnlockedCells="1"/>
  <printOptions/>
  <pageMargins left="0.20972222222222223" right="0.1798611111111111" top="0.1701388888888889" bottom="0.1701388888888889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B8" sqref="B8"/>
    </sheetView>
  </sheetViews>
  <sheetFormatPr defaultColWidth="9.140625" defaultRowHeight="12.75"/>
  <cols>
    <col min="2" max="2" width="44.421875" style="4" customWidth="1"/>
    <col min="3" max="3" width="5.8515625" style="4" customWidth="1"/>
    <col min="4" max="4" width="22.8515625" style="4" customWidth="1"/>
    <col min="6" max="6" width="12.7109375" style="4" customWidth="1"/>
    <col min="7" max="7" width="10.7109375" style="4" customWidth="1"/>
    <col min="8" max="8" width="30.57421875" style="4" customWidth="1"/>
  </cols>
  <sheetData>
    <row r="1" spans="1:9" ht="12.75">
      <c r="A1" s="583"/>
      <c r="B1" s="693"/>
      <c r="C1" s="583"/>
      <c r="D1" s="694"/>
      <c r="E1" s="694"/>
      <c r="F1" s="694"/>
      <c r="G1" s="694"/>
      <c r="H1" s="196"/>
      <c r="I1" s="66"/>
    </row>
    <row r="2" spans="1:8" ht="12.75">
      <c r="A2" s="617"/>
      <c r="B2" s="12"/>
      <c r="D2" s="647"/>
      <c r="E2" s="647"/>
      <c r="F2" s="278"/>
      <c r="G2" s="278"/>
      <c r="H2" s="21"/>
    </row>
    <row r="3" spans="1:8" ht="12.75">
      <c r="A3" s="617"/>
      <c r="B3" s="12"/>
      <c r="D3" s="647"/>
      <c r="E3" s="647"/>
      <c r="F3" s="278"/>
      <c r="G3" s="278"/>
      <c r="H3" s="21"/>
    </row>
    <row r="4" spans="1:8" ht="12.75">
      <c r="A4" s="617"/>
      <c r="E4" s="647"/>
      <c r="F4" s="278"/>
      <c r="G4" s="278"/>
      <c r="H4" s="21"/>
    </row>
    <row r="5" spans="1:8" ht="15.75">
      <c r="A5" s="617"/>
      <c r="B5" s="695" t="s">
        <v>1279</v>
      </c>
      <c r="D5" s="647"/>
      <c r="E5" s="647"/>
      <c r="F5" s="278"/>
      <c r="G5" s="278"/>
      <c r="H5" s="21"/>
    </row>
    <row r="6" spans="1:8" ht="12.75">
      <c r="A6" s="617"/>
      <c r="B6" s="12"/>
      <c r="D6" s="647"/>
      <c r="E6" s="647"/>
      <c r="F6" s="278"/>
      <c r="G6" s="278"/>
      <c r="H6" s="21"/>
    </row>
    <row r="7" spans="1:8" ht="12.75">
      <c r="A7" s="617"/>
      <c r="B7" s="12" t="s">
        <v>1280</v>
      </c>
      <c r="D7" s="240">
        <v>1533258.32</v>
      </c>
      <c r="E7" s="647"/>
      <c r="F7" s="278"/>
      <c r="G7" s="278"/>
      <c r="H7" s="21"/>
    </row>
    <row r="8" spans="1:8" ht="12.75">
      <c r="A8" s="617"/>
      <c r="B8" s="12" t="s">
        <v>1281</v>
      </c>
      <c r="D8" s="240">
        <v>656101.5</v>
      </c>
      <c r="E8" s="647"/>
      <c r="F8" s="278"/>
      <c r="G8" s="278"/>
      <c r="H8" s="21"/>
    </row>
    <row r="9" spans="1:8" ht="12.75">
      <c r="A9" s="617"/>
      <c r="B9" s="12" t="s">
        <v>1282</v>
      </c>
      <c r="D9" s="240">
        <v>1196826.46</v>
      </c>
      <c r="E9" s="647"/>
      <c r="F9" s="278"/>
      <c r="G9" s="278"/>
      <c r="H9" s="21"/>
    </row>
    <row r="10" spans="1:8" ht="12.75">
      <c r="A10" s="617"/>
      <c r="B10" s="12" t="s">
        <v>1283</v>
      </c>
      <c r="D10" s="240">
        <v>194</v>
      </c>
      <c r="E10" s="647"/>
      <c r="F10" s="278"/>
      <c r="G10" s="278"/>
      <c r="H10" s="21"/>
    </row>
    <row r="11" spans="1:8" ht="12.75">
      <c r="A11" s="617"/>
      <c r="B11" s="12" t="s">
        <v>1284</v>
      </c>
      <c r="D11" s="240">
        <v>75263</v>
      </c>
      <c r="E11" s="647"/>
      <c r="F11" s="278"/>
      <c r="G11" s="278"/>
      <c r="H11" s="21"/>
    </row>
    <row r="12" spans="1:8" ht="12.75">
      <c r="A12" s="617"/>
      <c r="B12" s="12" t="s">
        <v>1285</v>
      </c>
      <c r="D12" s="696">
        <v>316310.11</v>
      </c>
      <c r="E12" s="647"/>
      <c r="F12" s="278"/>
      <c r="G12" s="278"/>
      <c r="H12" s="21"/>
    </row>
    <row r="15" spans="2:4" ht="12.75">
      <c r="B15" s="9" t="s">
        <v>598</v>
      </c>
      <c r="C15" s="9"/>
      <c r="D15" s="420">
        <f>SUM(D7:D14)</f>
        <v>3777953.3899999997</v>
      </c>
    </row>
  </sheetData>
  <sheetProtection selectLockedCells="1" selectUnlockedCells="1"/>
  <printOptions/>
  <pageMargins left="0.75" right="0.75" top="0.7875" bottom="0.78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3:J166"/>
  <sheetViews>
    <sheetView workbookViewId="0" topLeftCell="A61">
      <selection activeCell="A80" sqref="A80"/>
    </sheetView>
  </sheetViews>
  <sheetFormatPr defaultColWidth="9.140625" defaultRowHeight="12.75"/>
  <cols>
    <col min="1" max="1" width="43.7109375" style="4" customWidth="1"/>
    <col min="2" max="2" width="10.7109375" style="4" customWidth="1"/>
    <col min="3" max="3" width="9.7109375" style="4" customWidth="1"/>
    <col min="4" max="4" width="15.57421875" style="278" customWidth="1"/>
    <col min="5" max="5" width="16.00390625" style="278" customWidth="1"/>
    <col min="6" max="6" width="12.421875" style="278" customWidth="1"/>
    <col min="7" max="7" width="15.140625" style="96" customWidth="1"/>
    <col min="8" max="8" width="18.7109375" style="4" customWidth="1"/>
    <col min="9" max="9" width="0" style="4" hidden="1" customWidth="1"/>
  </cols>
  <sheetData>
    <row r="3" spans="1:10" ht="12" customHeight="1">
      <c r="A3" s="697"/>
      <c r="B3" s="697"/>
      <c r="C3" s="698"/>
      <c r="D3" s="194"/>
      <c r="E3" s="574"/>
      <c r="F3" s="574"/>
      <c r="G3" s="698"/>
      <c r="H3" s="196"/>
      <c r="I3" s="46"/>
      <c r="J3" s="46"/>
    </row>
    <row r="4" spans="1:10" ht="15.75">
      <c r="A4" s="699" t="s">
        <v>1286</v>
      </c>
      <c r="B4" s="699"/>
      <c r="C4" s="661"/>
      <c r="D4" s="661"/>
      <c r="E4" s="4"/>
      <c r="F4" s="446"/>
      <c r="G4" s="670"/>
      <c r="H4" s="46"/>
      <c r="I4" s="46"/>
      <c r="J4" s="46"/>
    </row>
    <row r="5" spans="1:10" ht="12.75">
      <c r="A5" s="350"/>
      <c r="B5" s="350"/>
      <c r="C5" s="350"/>
      <c r="D5" s="350"/>
      <c r="E5" s="350"/>
      <c r="F5" s="446"/>
      <c r="G5" s="700"/>
      <c r="H5" s="207"/>
      <c r="I5" s="46"/>
      <c r="J5" s="46"/>
    </row>
    <row r="6" spans="1:10" ht="12.75">
      <c r="A6" s="701" t="s">
        <v>1287</v>
      </c>
      <c r="B6" s="701" t="s">
        <v>1288</v>
      </c>
      <c r="C6" s="702"/>
      <c r="D6" s="703" t="s">
        <v>1289</v>
      </c>
      <c r="E6" s="704" t="s">
        <v>1290</v>
      </c>
      <c r="F6" s="446"/>
      <c r="G6" s="700"/>
      <c r="H6" s="207"/>
      <c r="I6" s="46"/>
      <c r="J6" s="46"/>
    </row>
    <row r="7" spans="1:10" ht="12.75">
      <c r="A7" s="705"/>
      <c r="B7" s="705"/>
      <c r="C7" s="706"/>
      <c r="D7" s="707"/>
      <c r="E7" s="708"/>
      <c r="F7" s="446"/>
      <c r="G7" s="700"/>
      <c r="H7" s="207"/>
      <c r="I7" s="46"/>
      <c r="J7" s="46"/>
    </row>
    <row r="8" spans="1:10" ht="12.75">
      <c r="A8" s="709" t="s">
        <v>1291</v>
      </c>
      <c r="B8" s="710" t="s">
        <v>1292</v>
      </c>
      <c r="C8" s="711" t="s">
        <v>353</v>
      </c>
      <c r="D8" s="712">
        <v>1912</v>
      </c>
      <c r="E8" s="713" t="s">
        <v>1293</v>
      </c>
      <c r="F8" s="446"/>
      <c r="G8" s="700"/>
      <c r="H8" s="207"/>
      <c r="I8" s="46"/>
      <c r="J8" s="46"/>
    </row>
    <row r="9" spans="1:10" ht="12.75">
      <c r="A9" s="714" t="s">
        <v>1294</v>
      </c>
      <c r="B9" s="710" t="s">
        <v>1295</v>
      </c>
      <c r="C9" s="711" t="s">
        <v>1296</v>
      </c>
      <c r="D9" s="712">
        <v>7690</v>
      </c>
      <c r="E9" s="713" t="s">
        <v>1293</v>
      </c>
      <c r="F9" s="446"/>
      <c r="G9" s="700"/>
      <c r="H9" s="207"/>
      <c r="I9" s="46"/>
      <c r="J9" s="46"/>
    </row>
    <row r="10" spans="1:10" ht="12.75">
      <c r="A10" s="714" t="s">
        <v>1297</v>
      </c>
      <c r="B10" s="710" t="s">
        <v>1295</v>
      </c>
      <c r="C10" s="711" t="s">
        <v>1298</v>
      </c>
      <c r="D10" s="712">
        <v>26131</v>
      </c>
      <c r="E10" s="713" t="s">
        <v>1293</v>
      </c>
      <c r="F10" s="446"/>
      <c r="G10" s="700"/>
      <c r="H10" s="207"/>
      <c r="I10" s="46"/>
      <c r="J10" s="46"/>
    </row>
    <row r="11" spans="1:10" ht="12.75">
      <c r="A11" s="710" t="s">
        <v>1299</v>
      </c>
      <c r="B11" s="710" t="s">
        <v>1295</v>
      </c>
      <c r="C11" s="711" t="s">
        <v>1300</v>
      </c>
      <c r="D11" s="712">
        <v>55376</v>
      </c>
      <c r="E11" s="713" t="s">
        <v>1293</v>
      </c>
      <c r="F11" s="446"/>
      <c r="G11" s="700"/>
      <c r="H11" s="207"/>
      <c r="I11" s="46"/>
      <c r="J11" s="46"/>
    </row>
    <row r="12" spans="1:10" ht="12.75">
      <c r="A12" s="710" t="s">
        <v>1301</v>
      </c>
      <c r="B12" s="710" t="s">
        <v>1295</v>
      </c>
      <c r="C12" s="711" t="s">
        <v>1302</v>
      </c>
      <c r="D12" s="712">
        <v>22808</v>
      </c>
      <c r="E12" s="713" t="s">
        <v>1293</v>
      </c>
      <c r="F12" s="446"/>
      <c r="G12" s="700"/>
      <c r="H12" s="207"/>
      <c r="I12" s="46"/>
      <c r="J12" s="46"/>
    </row>
    <row r="13" spans="1:10" ht="12.75">
      <c r="A13" s="710" t="s">
        <v>1303</v>
      </c>
      <c r="B13" s="710" t="s">
        <v>1295</v>
      </c>
      <c r="C13" s="711" t="s">
        <v>1304</v>
      </c>
      <c r="D13" s="712">
        <v>36335</v>
      </c>
      <c r="E13" s="713" t="s">
        <v>1293</v>
      </c>
      <c r="F13" s="446"/>
      <c r="G13" s="700"/>
      <c r="H13" s="207"/>
      <c r="I13" s="46"/>
      <c r="J13" s="46"/>
    </row>
    <row r="14" spans="1:10" ht="12.75">
      <c r="A14" s="710" t="s">
        <v>1305</v>
      </c>
      <c r="B14" s="710" t="s">
        <v>1295</v>
      </c>
      <c r="C14" s="711" t="s">
        <v>1306</v>
      </c>
      <c r="D14" s="712">
        <v>115506</v>
      </c>
      <c r="E14" s="713" t="s">
        <v>1293</v>
      </c>
      <c r="F14" s="446"/>
      <c r="G14" s="700"/>
      <c r="H14" s="207"/>
      <c r="I14" s="46"/>
      <c r="J14" s="46"/>
    </row>
    <row r="15" spans="1:10" ht="12.75">
      <c r="A15" s="710" t="s">
        <v>1307</v>
      </c>
      <c r="B15" s="710" t="s">
        <v>1308</v>
      </c>
      <c r="C15" s="711" t="s">
        <v>353</v>
      </c>
      <c r="D15" s="712">
        <v>15812</v>
      </c>
      <c r="E15" s="713" t="s">
        <v>1293</v>
      </c>
      <c r="F15" s="446"/>
      <c r="G15" s="700"/>
      <c r="H15" s="207"/>
      <c r="I15" s="46"/>
      <c r="J15" s="46"/>
    </row>
    <row r="16" spans="1:10" ht="12.75">
      <c r="A16" s="710" t="s">
        <v>1309</v>
      </c>
      <c r="B16" s="710" t="s">
        <v>1310</v>
      </c>
      <c r="C16" s="711" t="s">
        <v>353</v>
      </c>
      <c r="D16" s="712">
        <v>756</v>
      </c>
      <c r="E16" s="713" t="s">
        <v>1293</v>
      </c>
      <c r="F16" s="446"/>
      <c r="G16" s="700"/>
      <c r="H16" s="207"/>
      <c r="I16" s="46"/>
      <c r="J16" s="46"/>
    </row>
    <row r="17" spans="1:10" ht="12.75">
      <c r="A17" s="710" t="s">
        <v>1311</v>
      </c>
      <c r="B17" s="710" t="s">
        <v>1312</v>
      </c>
      <c r="C17" s="711" t="s">
        <v>353</v>
      </c>
      <c r="D17" s="712">
        <v>360</v>
      </c>
      <c r="E17" s="713" t="s">
        <v>1293</v>
      </c>
      <c r="F17" s="446"/>
      <c r="G17" s="700"/>
      <c r="H17" s="207"/>
      <c r="I17" s="46"/>
      <c r="J17" s="46"/>
    </row>
    <row r="18" spans="1:10" ht="12.75">
      <c r="A18" s="710" t="s">
        <v>1313</v>
      </c>
      <c r="B18" s="710" t="s">
        <v>1312</v>
      </c>
      <c r="C18" s="711" t="s">
        <v>1314</v>
      </c>
      <c r="D18" s="712">
        <v>357</v>
      </c>
      <c r="E18" s="713" t="s">
        <v>1293</v>
      </c>
      <c r="F18" s="446"/>
      <c r="G18" s="700"/>
      <c r="H18" s="207"/>
      <c r="I18" s="46"/>
      <c r="J18" s="46"/>
    </row>
    <row r="19" spans="1:10" ht="12.75">
      <c r="A19" s="710" t="s">
        <v>1315</v>
      </c>
      <c r="B19" s="710" t="s">
        <v>1316</v>
      </c>
      <c r="C19" s="711" t="s">
        <v>353</v>
      </c>
      <c r="D19" s="712">
        <v>240</v>
      </c>
      <c r="E19" s="713" t="s">
        <v>1293</v>
      </c>
      <c r="F19" s="446"/>
      <c r="G19" s="700"/>
      <c r="H19" s="207"/>
      <c r="I19" s="46"/>
      <c r="J19" s="46"/>
    </row>
    <row r="20" spans="1:10" ht="12.75">
      <c r="A20" s="710" t="s">
        <v>1317</v>
      </c>
      <c r="B20" s="710" t="s">
        <v>1318</v>
      </c>
      <c r="C20" s="711" t="s">
        <v>353</v>
      </c>
      <c r="D20" s="712">
        <v>13272</v>
      </c>
      <c r="E20" s="713" t="s">
        <v>1293</v>
      </c>
      <c r="F20" s="446"/>
      <c r="G20" s="700"/>
      <c r="H20" s="207"/>
      <c r="I20" s="46"/>
      <c r="J20" s="46"/>
    </row>
    <row r="21" spans="1:10" ht="12.75">
      <c r="A21" s="710" t="s">
        <v>1319</v>
      </c>
      <c r="B21" s="710" t="s">
        <v>1320</v>
      </c>
      <c r="C21" s="711" t="s">
        <v>353</v>
      </c>
      <c r="D21" s="712">
        <v>3369</v>
      </c>
      <c r="E21" s="713" t="s">
        <v>1293</v>
      </c>
      <c r="F21" s="446"/>
      <c r="G21" s="700"/>
      <c r="H21" s="207"/>
      <c r="I21" s="46"/>
      <c r="J21" s="46"/>
    </row>
    <row r="22" spans="1:10" ht="12.75">
      <c r="A22" s="710" t="s">
        <v>1321</v>
      </c>
      <c r="B22" s="710" t="s">
        <v>1322</v>
      </c>
      <c r="C22" s="711" t="s">
        <v>353</v>
      </c>
      <c r="D22" s="712">
        <v>765</v>
      </c>
      <c r="E22" s="713" t="s">
        <v>1293</v>
      </c>
      <c r="F22" s="446"/>
      <c r="G22" s="700"/>
      <c r="H22" s="207"/>
      <c r="I22" s="46"/>
      <c r="J22" s="46"/>
    </row>
    <row r="23" spans="1:10" ht="12.75">
      <c r="A23" s="710" t="s">
        <v>1323</v>
      </c>
      <c r="B23" s="710" t="s">
        <v>1324</v>
      </c>
      <c r="C23" s="711" t="s">
        <v>353</v>
      </c>
      <c r="D23" s="712">
        <v>1800</v>
      </c>
      <c r="E23" s="713" t="s">
        <v>1293</v>
      </c>
      <c r="F23" s="446"/>
      <c r="G23" s="700"/>
      <c r="H23" s="207"/>
      <c r="I23" s="46"/>
      <c r="J23" s="46"/>
    </row>
    <row r="24" spans="1:10" ht="12.75">
      <c r="A24" s="710" t="s">
        <v>1325</v>
      </c>
      <c r="B24" s="710" t="s">
        <v>1326</v>
      </c>
      <c r="C24" s="711" t="s">
        <v>1327</v>
      </c>
      <c r="D24" s="712">
        <v>144</v>
      </c>
      <c r="E24" s="713" t="s">
        <v>1293</v>
      </c>
      <c r="F24" s="446"/>
      <c r="G24" s="700"/>
      <c r="H24" s="207"/>
      <c r="I24" s="46"/>
      <c r="J24" s="46"/>
    </row>
    <row r="25" spans="1:10" ht="12.75">
      <c r="A25" s="710" t="s">
        <v>1328</v>
      </c>
      <c r="B25" s="710" t="s">
        <v>1326</v>
      </c>
      <c r="C25" s="711" t="s">
        <v>1329</v>
      </c>
      <c r="D25" s="712">
        <v>1190</v>
      </c>
      <c r="E25" s="713" t="s">
        <v>1293</v>
      </c>
      <c r="F25" s="446"/>
      <c r="G25" s="700"/>
      <c r="H25" s="207"/>
      <c r="I25" s="46"/>
      <c r="J25" s="46"/>
    </row>
    <row r="26" spans="1:10" ht="12.75">
      <c r="A26" s="710" t="s">
        <v>1330</v>
      </c>
      <c r="B26" s="710" t="s">
        <v>1326</v>
      </c>
      <c r="C26" s="711" t="s">
        <v>1304</v>
      </c>
      <c r="D26" s="712">
        <v>1980</v>
      </c>
      <c r="E26" s="713" t="s">
        <v>1293</v>
      </c>
      <c r="F26" s="446"/>
      <c r="G26" s="700"/>
      <c r="H26" s="207"/>
      <c r="I26" s="46"/>
      <c r="J26" s="46"/>
    </row>
    <row r="27" spans="1:10" ht="12.75">
      <c r="A27" s="710" t="s">
        <v>1331</v>
      </c>
      <c r="B27" s="710" t="s">
        <v>1332</v>
      </c>
      <c r="C27" s="711" t="s">
        <v>353</v>
      </c>
      <c r="D27" s="712">
        <v>13190</v>
      </c>
      <c r="E27" s="713" t="s">
        <v>1293</v>
      </c>
      <c r="F27" s="446"/>
      <c r="G27" s="700"/>
      <c r="H27" s="207"/>
      <c r="I27" s="46"/>
      <c r="J27" s="46"/>
    </row>
    <row r="28" spans="1:10" ht="12.75">
      <c r="A28" s="710" t="s">
        <v>1333</v>
      </c>
      <c r="B28" s="710" t="s">
        <v>1332</v>
      </c>
      <c r="C28" s="711" t="s">
        <v>1334</v>
      </c>
      <c r="D28" s="712">
        <v>357</v>
      </c>
      <c r="E28" s="713" t="s">
        <v>1293</v>
      </c>
      <c r="F28" s="446"/>
      <c r="G28" s="700"/>
      <c r="H28" s="207"/>
      <c r="I28" s="46"/>
      <c r="J28" s="46"/>
    </row>
    <row r="29" spans="1:10" ht="12.75">
      <c r="A29" s="710" t="s">
        <v>1335</v>
      </c>
      <c r="B29" s="710" t="s">
        <v>1332</v>
      </c>
      <c r="C29" s="711" t="s">
        <v>1327</v>
      </c>
      <c r="D29" s="712">
        <v>288</v>
      </c>
      <c r="E29" s="713" t="s">
        <v>1293</v>
      </c>
      <c r="F29" s="446"/>
      <c r="G29" s="700"/>
      <c r="H29" s="207"/>
      <c r="I29" s="46"/>
      <c r="J29" s="46"/>
    </row>
    <row r="30" spans="1:10" ht="12.75">
      <c r="A30" s="710" t="s">
        <v>1336</v>
      </c>
      <c r="B30" s="710" t="s">
        <v>1337</v>
      </c>
      <c r="C30" s="711" t="s">
        <v>1304</v>
      </c>
      <c r="D30" s="712">
        <v>3480</v>
      </c>
      <c r="E30" s="713" t="s">
        <v>1293</v>
      </c>
      <c r="F30" s="446"/>
      <c r="G30" s="700"/>
      <c r="H30" s="207"/>
      <c r="I30" s="46"/>
      <c r="J30" s="46"/>
    </row>
    <row r="31" spans="1:10" ht="12.75">
      <c r="A31" s="710" t="s">
        <v>1338</v>
      </c>
      <c r="B31" s="710" t="s">
        <v>1339</v>
      </c>
      <c r="C31" s="711" t="s">
        <v>353</v>
      </c>
      <c r="D31" s="712">
        <v>5866</v>
      </c>
      <c r="E31" s="713" t="s">
        <v>1293</v>
      </c>
      <c r="F31" s="446"/>
      <c r="G31" s="700"/>
      <c r="H31" s="207"/>
      <c r="I31" s="46"/>
      <c r="J31" s="46"/>
    </row>
    <row r="32" spans="1:10" ht="12.75">
      <c r="A32" s="710" t="s">
        <v>1340</v>
      </c>
      <c r="B32" s="710" t="s">
        <v>1339</v>
      </c>
      <c r="C32" s="711" t="s">
        <v>1329</v>
      </c>
      <c r="D32" s="712">
        <v>480</v>
      </c>
      <c r="E32" s="713" t="s">
        <v>1293</v>
      </c>
      <c r="F32" s="446"/>
      <c r="G32" s="700"/>
      <c r="H32" s="207"/>
      <c r="I32" s="46"/>
      <c r="J32" s="46"/>
    </row>
    <row r="33" spans="1:10" ht="12.75">
      <c r="A33" s="710" t="s">
        <v>1341</v>
      </c>
      <c r="B33" s="710" t="s">
        <v>1342</v>
      </c>
      <c r="C33" s="711" t="s">
        <v>353</v>
      </c>
      <c r="D33" s="712">
        <v>14650</v>
      </c>
      <c r="E33" s="713" t="s">
        <v>1293</v>
      </c>
      <c r="F33" s="446"/>
      <c r="G33" s="700"/>
      <c r="H33" s="207"/>
      <c r="I33" s="46"/>
      <c r="J33" s="46"/>
    </row>
    <row r="34" spans="1:10" ht="12.75">
      <c r="A34" s="710" t="s">
        <v>1343</v>
      </c>
      <c r="B34" s="710" t="s">
        <v>1344</v>
      </c>
      <c r="C34" s="711" t="s">
        <v>353</v>
      </c>
      <c r="D34" s="712">
        <v>3775</v>
      </c>
      <c r="E34" s="713" t="s">
        <v>1293</v>
      </c>
      <c r="F34" s="446"/>
      <c r="G34" s="700"/>
      <c r="H34" s="207"/>
      <c r="I34" s="46"/>
      <c r="J34" s="46"/>
    </row>
    <row r="35" spans="1:10" ht="12.75">
      <c r="A35" s="710" t="s">
        <v>1345</v>
      </c>
      <c r="B35" s="710" t="s">
        <v>1346</v>
      </c>
      <c r="C35" s="711" t="s">
        <v>353</v>
      </c>
      <c r="D35" s="712">
        <v>73744</v>
      </c>
      <c r="E35" s="713" t="s">
        <v>1293</v>
      </c>
      <c r="F35" s="446"/>
      <c r="G35" s="700"/>
      <c r="H35" s="207"/>
      <c r="I35" s="46"/>
      <c r="J35" s="46"/>
    </row>
    <row r="36" spans="1:10" ht="12.75">
      <c r="A36" s="710" t="s">
        <v>1345</v>
      </c>
      <c r="B36" s="710" t="s">
        <v>1346</v>
      </c>
      <c r="C36" s="711" t="s">
        <v>1347</v>
      </c>
      <c r="D36" s="712">
        <v>19680.7</v>
      </c>
      <c r="E36" s="713" t="s">
        <v>1293</v>
      </c>
      <c r="F36" s="446"/>
      <c r="G36" s="700"/>
      <c r="H36" s="207"/>
      <c r="I36" s="46"/>
      <c r="J36" s="46"/>
    </row>
    <row r="37" spans="1:10" ht="12.75">
      <c r="A37" s="710" t="s">
        <v>1348</v>
      </c>
      <c r="B37" s="710" t="s">
        <v>1349</v>
      </c>
      <c r="C37" s="711" t="s">
        <v>353</v>
      </c>
      <c r="D37" s="712">
        <v>99176</v>
      </c>
      <c r="E37" s="713" t="s">
        <v>1293</v>
      </c>
      <c r="F37" s="446"/>
      <c r="G37" s="700"/>
      <c r="H37" s="207"/>
      <c r="I37" s="46"/>
      <c r="J37" s="46"/>
    </row>
    <row r="38" spans="1:10" ht="12.75">
      <c r="A38" s="710" t="s">
        <v>1350</v>
      </c>
      <c r="B38" s="710" t="s">
        <v>1351</v>
      </c>
      <c r="C38" s="711" t="s">
        <v>1352</v>
      </c>
      <c r="D38" s="712">
        <v>113760</v>
      </c>
      <c r="E38" s="713" t="s">
        <v>1293</v>
      </c>
      <c r="F38" s="446"/>
      <c r="G38" s="700"/>
      <c r="H38" s="207"/>
      <c r="I38" s="46"/>
      <c r="J38" s="46"/>
    </row>
    <row r="39" spans="1:10" ht="12.75">
      <c r="A39" s="710" t="s">
        <v>1353</v>
      </c>
      <c r="B39" s="710" t="s">
        <v>1354</v>
      </c>
      <c r="C39" s="711" t="s">
        <v>1352</v>
      </c>
      <c r="D39" s="712">
        <v>14100</v>
      </c>
      <c r="E39" s="713" t="s">
        <v>1293</v>
      </c>
      <c r="F39" s="715"/>
      <c r="G39" s="700"/>
      <c r="H39" s="242"/>
      <c r="I39" s="46"/>
      <c r="J39" s="350"/>
    </row>
    <row r="40" spans="1:10" ht="12.75">
      <c r="A40" s="710" t="s">
        <v>1355</v>
      </c>
      <c r="B40" s="710" t="s">
        <v>1356</v>
      </c>
      <c r="C40" s="711" t="s">
        <v>1357</v>
      </c>
      <c r="D40" s="712">
        <v>13700</v>
      </c>
      <c r="E40" s="713" t="s">
        <v>1293</v>
      </c>
      <c r="F40" s="446"/>
      <c r="G40" s="670"/>
      <c r="H40" s="207"/>
      <c r="I40" s="46"/>
      <c r="J40" s="46"/>
    </row>
    <row r="41" spans="1:10" ht="12.75">
      <c r="A41" s="710" t="s">
        <v>1358</v>
      </c>
      <c r="B41" s="710" t="s">
        <v>1359</v>
      </c>
      <c r="C41" s="711" t="s">
        <v>1357</v>
      </c>
      <c r="D41" s="712">
        <v>182794.32</v>
      </c>
      <c r="E41" s="713" t="s">
        <v>1293</v>
      </c>
      <c r="F41" s="446"/>
      <c r="G41" s="670"/>
      <c r="H41" s="46"/>
      <c r="I41" s="46"/>
      <c r="J41" s="46"/>
    </row>
    <row r="42" spans="1:10" ht="12.75">
      <c r="A42" s="710" t="s">
        <v>1360</v>
      </c>
      <c r="B42" s="710" t="s">
        <v>1361</v>
      </c>
      <c r="C42" s="711" t="s">
        <v>353</v>
      </c>
      <c r="D42" s="712">
        <v>113887.68</v>
      </c>
      <c r="E42" s="713" t="s">
        <v>1293</v>
      </c>
      <c r="F42" s="574"/>
      <c r="G42" s="698"/>
      <c r="H42" s="196"/>
      <c r="I42" s="46"/>
      <c r="J42" s="46"/>
    </row>
    <row r="43" spans="1:10" ht="12.75">
      <c r="A43" s="710" t="s">
        <v>1362</v>
      </c>
      <c r="B43" s="710" t="s">
        <v>1363</v>
      </c>
      <c r="C43" s="711" t="s">
        <v>353</v>
      </c>
      <c r="D43" s="712">
        <v>14367.94</v>
      </c>
      <c r="E43" s="713" t="s">
        <v>1293</v>
      </c>
      <c r="F43" s="446"/>
      <c r="G43" s="700"/>
      <c r="H43" s="207"/>
      <c r="I43" s="46"/>
      <c r="J43" s="46"/>
    </row>
    <row r="44" spans="1:10" ht="12.75">
      <c r="A44" s="710" t="s">
        <v>1364</v>
      </c>
      <c r="B44" s="710" t="s">
        <v>1365</v>
      </c>
      <c r="C44" s="711" t="s">
        <v>353</v>
      </c>
      <c r="D44" s="712">
        <v>63907.11</v>
      </c>
      <c r="E44" s="713" t="s">
        <v>1293</v>
      </c>
      <c r="F44" s="446"/>
      <c r="G44" s="700"/>
      <c r="H44" s="207"/>
      <c r="I44" s="46"/>
      <c r="J44" s="46"/>
    </row>
    <row r="45" spans="1:10" ht="12.75">
      <c r="A45" s="710" t="s">
        <v>1366</v>
      </c>
      <c r="B45" s="710" t="s">
        <v>1367</v>
      </c>
      <c r="C45" s="711" t="s">
        <v>353</v>
      </c>
      <c r="D45" s="712">
        <v>20707.57</v>
      </c>
      <c r="E45" s="713" t="s">
        <v>1293</v>
      </c>
      <c r="F45" s="446"/>
      <c r="G45" s="700"/>
      <c r="H45" s="207"/>
      <c r="I45" s="46"/>
      <c r="J45" s="46"/>
    </row>
    <row r="46" spans="1:10" ht="12.75">
      <c r="A46" s="710" t="s">
        <v>1368</v>
      </c>
      <c r="B46" s="710" t="s">
        <v>1369</v>
      </c>
      <c r="C46" s="711" t="s">
        <v>353</v>
      </c>
      <c r="D46" s="712">
        <v>6930.66</v>
      </c>
      <c r="E46" s="713" t="s">
        <v>1293</v>
      </c>
      <c r="F46" s="446"/>
      <c r="G46" s="700"/>
      <c r="H46" s="207"/>
      <c r="I46" s="46"/>
      <c r="J46" s="46"/>
    </row>
    <row r="47" spans="1:10" ht="12.75">
      <c r="A47" s="710" t="s">
        <v>1370</v>
      </c>
      <c r="B47" s="710" t="s">
        <v>1371</v>
      </c>
      <c r="C47" s="711" t="s">
        <v>353</v>
      </c>
      <c r="D47" s="712">
        <v>3332.34</v>
      </c>
      <c r="E47" s="713" t="s">
        <v>1293</v>
      </c>
      <c r="F47" s="446"/>
      <c r="G47" s="700"/>
      <c r="H47" s="207"/>
      <c r="I47" s="46"/>
      <c r="J47" s="46"/>
    </row>
    <row r="48" spans="1:10" ht="12.75">
      <c r="A48" s="710" t="s">
        <v>1372</v>
      </c>
      <c r="B48" s="710" t="s">
        <v>1373</v>
      </c>
      <c r="C48" s="711" t="s">
        <v>353</v>
      </c>
      <c r="D48" s="712">
        <v>190</v>
      </c>
      <c r="E48" s="713" t="s">
        <v>1293</v>
      </c>
      <c r="F48" s="446"/>
      <c r="G48" s="700"/>
      <c r="H48" s="207"/>
      <c r="I48" s="46"/>
      <c r="J48" s="46"/>
    </row>
    <row r="49" spans="1:10" ht="12.75">
      <c r="A49" s="710" t="s">
        <v>1374</v>
      </c>
      <c r="B49" s="710" t="s">
        <v>1375</v>
      </c>
      <c r="C49" s="711" t="s">
        <v>353</v>
      </c>
      <c r="D49" s="712">
        <v>517</v>
      </c>
      <c r="E49" s="713" t="s">
        <v>1293</v>
      </c>
      <c r="F49" s="446"/>
      <c r="G49" s="700"/>
      <c r="H49" s="207"/>
      <c r="I49" s="46"/>
      <c r="J49" s="46"/>
    </row>
    <row r="50" spans="1:10" ht="12.75">
      <c r="A50" s="710" t="s">
        <v>1376</v>
      </c>
      <c r="B50" s="710" t="s">
        <v>1377</v>
      </c>
      <c r="C50" s="711" t="s">
        <v>353</v>
      </c>
      <c r="D50" s="712">
        <v>7647</v>
      </c>
      <c r="E50" s="713" t="s">
        <v>1293</v>
      </c>
      <c r="F50" s="446"/>
      <c r="G50" s="700"/>
      <c r="H50" s="207"/>
      <c r="I50" s="46"/>
      <c r="J50" s="46"/>
    </row>
    <row r="51" spans="1:10" ht="12.75">
      <c r="A51" s="710" t="s">
        <v>1378</v>
      </c>
      <c r="B51" s="711" t="s">
        <v>1379</v>
      </c>
      <c r="C51" s="711" t="s">
        <v>1304</v>
      </c>
      <c r="D51" s="712">
        <v>303538</v>
      </c>
      <c r="E51" s="713" t="s">
        <v>1293</v>
      </c>
      <c r="F51" s="446"/>
      <c r="G51" s="700"/>
      <c r="H51" s="207"/>
      <c r="I51" s="46"/>
      <c r="J51" s="46"/>
    </row>
    <row r="52" spans="1:10" ht="12.75">
      <c r="A52" s="710" t="s">
        <v>1380</v>
      </c>
      <c r="B52" s="710" t="s">
        <v>1381</v>
      </c>
      <c r="C52" s="711" t="s">
        <v>353</v>
      </c>
      <c r="D52" s="712">
        <v>131738</v>
      </c>
      <c r="E52" s="713" t="s">
        <v>1293</v>
      </c>
      <c r="F52" s="446"/>
      <c r="G52" s="700"/>
      <c r="H52" s="207"/>
      <c r="I52" s="46"/>
      <c r="J52" s="46"/>
    </row>
    <row r="53" spans="1:10" ht="12.75">
      <c r="A53" s="710" t="s">
        <v>1382</v>
      </c>
      <c r="B53" s="710" t="s">
        <v>1383</v>
      </c>
      <c r="C53" s="711" t="s">
        <v>353</v>
      </c>
      <c r="D53" s="712">
        <v>1651</v>
      </c>
      <c r="E53" s="713" t="s">
        <v>1293</v>
      </c>
      <c r="F53" s="446"/>
      <c r="G53" s="700"/>
      <c r="H53" s="207"/>
      <c r="I53" s="46"/>
      <c r="J53" s="46"/>
    </row>
    <row r="54" spans="1:10" ht="12.75">
      <c r="A54" s="710"/>
      <c r="B54" s="716"/>
      <c r="C54" s="716"/>
      <c r="D54" s="712"/>
      <c r="E54" s="716"/>
      <c r="F54" s="446"/>
      <c r="G54" s="700"/>
      <c r="H54" s="207"/>
      <c r="I54" s="46"/>
      <c r="J54" s="46"/>
    </row>
    <row r="55" spans="1:10" ht="12.75">
      <c r="A55" s="717" t="s">
        <v>598</v>
      </c>
      <c r="B55" s="718"/>
      <c r="C55" s="718"/>
      <c r="D55" s="719">
        <f>SUM(D8:D54)</f>
        <v>1533258.32</v>
      </c>
      <c r="E55" s="716"/>
      <c r="F55" s="446"/>
      <c r="G55" s="700"/>
      <c r="H55" s="207"/>
      <c r="I55" s="46"/>
      <c r="J55" s="46"/>
    </row>
    <row r="56" spans="1:10" ht="12.75">
      <c r="A56" s="46"/>
      <c r="B56" s="46"/>
      <c r="C56" s="46"/>
      <c r="D56" s="446"/>
      <c r="E56" s="446"/>
      <c r="F56" s="446"/>
      <c r="G56" s="700"/>
      <c r="H56" s="207"/>
      <c r="I56" s="46"/>
      <c r="J56" s="46"/>
    </row>
    <row r="57" spans="1:10" ht="12.75">
      <c r="A57" s="46"/>
      <c r="B57" s="46"/>
      <c r="C57" s="46"/>
      <c r="D57" s="446"/>
      <c r="E57" s="446"/>
      <c r="F57" s="446"/>
      <c r="G57" s="700"/>
      <c r="H57" s="207"/>
      <c r="I57" s="46"/>
      <c r="J57" s="46"/>
    </row>
    <row r="58" spans="1:10" ht="12.75">
      <c r="A58" s="46"/>
      <c r="B58" s="46"/>
      <c r="C58" s="46"/>
      <c r="D58" s="446"/>
      <c r="E58" s="446"/>
      <c r="F58" s="446"/>
      <c r="G58" s="700"/>
      <c r="H58" s="207"/>
      <c r="I58" s="46"/>
      <c r="J58" s="46"/>
    </row>
    <row r="59" spans="1:10" ht="12.75">
      <c r="A59" s="46"/>
      <c r="B59" s="46"/>
      <c r="C59" s="46"/>
      <c r="D59" s="446"/>
      <c r="E59" s="446"/>
      <c r="F59" s="446"/>
      <c r="G59" s="700"/>
      <c r="H59" s="207"/>
      <c r="I59" s="46"/>
      <c r="J59" s="46"/>
    </row>
    <row r="60" spans="1:10" ht="12.75">
      <c r="A60" s="46"/>
      <c r="B60" s="46"/>
      <c r="C60" s="46"/>
      <c r="D60" s="446"/>
      <c r="E60" s="446"/>
      <c r="F60" s="446"/>
      <c r="G60" s="700"/>
      <c r="H60" s="207"/>
      <c r="I60" s="46"/>
      <c r="J60" s="46"/>
    </row>
    <row r="61" spans="1:10" ht="15.75">
      <c r="A61" s="699" t="s">
        <v>1384</v>
      </c>
      <c r="B61" s="699"/>
      <c r="C61" s="699"/>
      <c r="D61" s="699"/>
      <c r="E61" s="4"/>
      <c r="F61" s="446"/>
      <c r="G61" s="700"/>
      <c r="H61" s="207"/>
      <c r="I61" s="46"/>
      <c r="J61" s="46"/>
    </row>
    <row r="62" spans="1:10" ht="12.75">
      <c r="A62" s="350"/>
      <c r="B62" s="350"/>
      <c r="C62" s="350"/>
      <c r="D62" s="350"/>
      <c r="E62" s="350"/>
      <c r="F62" s="446"/>
      <c r="G62" s="700"/>
      <c r="H62" s="350"/>
      <c r="I62" s="46"/>
      <c r="J62" s="46"/>
    </row>
    <row r="63" spans="1:10" ht="12.75">
      <c r="A63" s="701" t="s">
        <v>1287</v>
      </c>
      <c r="B63" s="701" t="s">
        <v>1288</v>
      </c>
      <c r="C63" s="702"/>
      <c r="D63" s="703" t="s">
        <v>1289</v>
      </c>
      <c r="E63" s="704" t="s">
        <v>1290</v>
      </c>
      <c r="F63" s="446"/>
      <c r="G63" s="720"/>
      <c r="H63" s="350"/>
      <c r="I63" s="46"/>
      <c r="J63" s="46"/>
    </row>
    <row r="64" spans="1:10" ht="12.75">
      <c r="A64" s="705"/>
      <c r="B64" s="705"/>
      <c r="C64" s="706"/>
      <c r="D64" s="707"/>
      <c r="E64" s="708"/>
      <c r="F64" s="446"/>
      <c r="G64" s="670"/>
      <c r="H64" s="46"/>
      <c r="I64" s="46"/>
      <c r="J64" s="46"/>
    </row>
    <row r="65" spans="1:10" ht="12.75">
      <c r="A65" s="709" t="s">
        <v>1385</v>
      </c>
      <c r="B65" s="714" t="s">
        <v>1386</v>
      </c>
      <c r="C65" s="721" t="s">
        <v>353</v>
      </c>
      <c r="D65" s="722">
        <v>8000</v>
      </c>
      <c r="E65" s="713" t="s">
        <v>1293</v>
      </c>
      <c r="F65" s="446"/>
      <c r="G65" s="670"/>
      <c r="H65" s="46"/>
      <c r="I65" s="46"/>
      <c r="J65" s="46"/>
    </row>
    <row r="66" spans="1:10" ht="12.75">
      <c r="A66" s="714" t="s">
        <v>1387</v>
      </c>
      <c r="B66" s="721" t="s">
        <v>1388</v>
      </c>
      <c r="C66" s="721"/>
      <c r="D66" s="722">
        <v>2060</v>
      </c>
      <c r="E66" s="713" t="s">
        <v>1293</v>
      </c>
      <c r="F66" s="446"/>
      <c r="G66" s="670"/>
      <c r="H66" s="46"/>
      <c r="I66" s="46"/>
      <c r="J66" s="46"/>
    </row>
    <row r="67" spans="1:10" ht="12.75">
      <c r="A67" s="714" t="s">
        <v>1389</v>
      </c>
      <c r="B67" s="721" t="s">
        <v>1390</v>
      </c>
      <c r="C67" s="721"/>
      <c r="D67" s="722">
        <v>620140</v>
      </c>
      <c r="E67" s="713" t="s">
        <v>1293</v>
      </c>
      <c r="F67" s="446"/>
      <c r="G67" s="670"/>
      <c r="H67" s="46"/>
      <c r="I67" s="46"/>
      <c r="J67" s="46"/>
    </row>
    <row r="68" spans="1:10" ht="12.75">
      <c r="A68" s="710" t="s">
        <v>1391</v>
      </c>
      <c r="B68" s="721" t="s">
        <v>1392</v>
      </c>
      <c r="C68" s="721"/>
      <c r="D68" s="722">
        <v>2700</v>
      </c>
      <c r="E68" s="713" t="s">
        <v>1293</v>
      </c>
      <c r="F68" s="446"/>
      <c r="G68" s="670"/>
      <c r="H68" s="46"/>
      <c r="I68" s="46"/>
      <c r="J68" s="46"/>
    </row>
    <row r="69" spans="1:10" ht="12.75">
      <c r="A69" s="710" t="s">
        <v>1393</v>
      </c>
      <c r="B69" s="721" t="s">
        <v>1394</v>
      </c>
      <c r="C69" s="721"/>
      <c r="D69" s="722">
        <v>23201.5</v>
      </c>
      <c r="E69" s="713" t="s">
        <v>1293</v>
      </c>
      <c r="F69" s="446"/>
      <c r="G69" s="670"/>
      <c r="H69" s="46"/>
      <c r="I69" s="46"/>
      <c r="J69" s="46"/>
    </row>
    <row r="70" spans="1:10" ht="12.75">
      <c r="A70" s="710"/>
      <c r="B70" s="716"/>
      <c r="C70" s="716"/>
      <c r="D70" s="712"/>
      <c r="E70" s="716"/>
      <c r="F70" s="446"/>
      <c r="G70" s="670"/>
      <c r="H70" s="46"/>
      <c r="I70" s="46"/>
      <c r="J70" s="46"/>
    </row>
    <row r="71" spans="1:10" ht="12.75">
      <c r="A71" s="717" t="s">
        <v>598</v>
      </c>
      <c r="B71" s="718"/>
      <c r="C71" s="718"/>
      <c r="D71" s="719">
        <f>SUM(D65:D70)</f>
        <v>656101.5</v>
      </c>
      <c r="E71" s="716"/>
      <c r="F71" s="446"/>
      <c r="G71" s="670"/>
      <c r="H71" s="46"/>
      <c r="I71" s="46"/>
      <c r="J71" s="46"/>
    </row>
    <row r="72" spans="1:10" ht="12.75">
      <c r="A72" s="723"/>
      <c r="B72" s="670"/>
      <c r="C72" s="670"/>
      <c r="D72" s="724"/>
      <c r="E72" s="46"/>
      <c r="F72" s="446"/>
      <c r="G72" s="670"/>
      <c r="H72" s="46"/>
      <c r="I72" s="46"/>
      <c r="J72" s="46"/>
    </row>
    <row r="73" spans="1:10" ht="12.75">
      <c r="A73" s="723"/>
      <c r="B73" s="670"/>
      <c r="C73" s="670"/>
      <c r="D73" s="724"/>
      <c r="E73" s="46"/>
      <c r="F73" s="446"/>
      <c r="G73" s="670"/>
      <c r="H73" s="46"/>
      <c r="I73" s="46"/>
      <c r="J73" s="46"/>
    </row>
    <row r="74" spans="1:10" ht="15.75">
      <c r="A74" s="135" t="s">
        <v>1395</v>
      </c>
      <c r="B74" s="135"/>
      <c r="C74" s="135"/>
      <c r="D74" s="135"/>
      <c r="E74" s="4"/>
      <c r="F74" s="446"/>
      <c r="G74" s="670"/>
      <c r="H74" s="46"/>
      <c r="I74" s="46"/>
      <c r="J74" s="46"/>
    </row>
    <row r="75" spans="1:10" ht="12.75">
      <c r="A75" s="350"/>
      <c r="B75" s="350"/>
      <c r="C75" s="350"/>
      <c r="D75" s="350"/>
      <c r="E75" s="350"/>
      <c r="F75" s="446"/>
      <c r="G75" s="670"/>
      <c r="H75" s="46"/>
      <c r="I75" s="46"/>
      <c r="J75" s="46"/>
    </row>
    <row r="76" spans="1:10" ht="12.75">
      <c r="A76" s="701" t="s">
        <v>1287</v>
      </c>
      <c r="B76" s="701" t="s">
        <v>1288</v>
      </c>
      <c r="C76" s="702"/>
      <c r="D76" s="703" t="s">
        <v>1289</v>
      </c>
      <c r="E76" s="704" t="s">
        <v>1290</v>
      </c>
      <c r="F76" s="446"/>
      <c r="G76" s="670"/>
      <c r="H76" s="46"/>
      <c r="I76" s="46"/>
      <c r="J76" s="46"/>
    </row>
    <row r="77" spans="1:10" ht="12.75">
      <c r="A77" s="705"/>
      <c r="B77" s="705"/>
      <c r="C77" s="706"/>
      <c r="D77" s="707"/>
      <c r="E77" s="708"/>
      <c r="F77" s="446"/>
      <c r="G77" s="670"/>
      <c r="H77" s="46"/>
      <c r="I77" s="46"/>
      <c r="J77" s="46"/>
    </row>
    <row r="78" spans="1:10" ht="12.75">
      <c r="A78" s="709" t="s">
        <v>1396</v>
      </c>
      <c r="B78" s="714" t="s">
        <v>1397</v>
      </c>
      <c r="C78" s="721" t="s">
        <v>353</v>
      </c>
      <c r="D78" s="722">
        <v>194</v>
      </c>
      <c r="E78" s="713" t="s">
        <v>1293</v>
      </c>
      <c r="F78" s="446"/>
      <c r="G78" s="670"/>
      <c r="H78" s="46"/>
      <c r="I78" s="46"/>
      <c r="J78" s="46"/>
    </row>
    <row r="79" spans="1:10" ht="12.75">
      <c r="A79" s="714"/>
      <c r="B79" s="721"/>
      <c r="C79" s="721"/>
      <c r="D79" s="722"/>
      <c r="E79" s="713"/>
      <c r="F79" s="446"/>
      <c r="G79" s="670"/>
      <c r="H79" s="46"/>
      <c r="I79" s="46"/>
      <c r="J79" s="46"/>
    </row>
    <row r="80" spans="1:10" ht="12.75">
      <c r="A80" s="725" t="s">
        <v>598</v>
      </c>
      <c r="B80" s="726"/>
      <c r="C80" s="726"/>
      <c r="D80" s="727">
        <f>SUM(D78:D79)</f>
        <v>194</v>
      </c>
      <c r="E80" s="716"/>
      <c r="F80" s="446"/>
      <c r="G80" s="670"/>
      <c r="H80" s="46"/>
      <c r="I80" s="46"/>
      <c r="J80" s="46"/>
    </row>
    <row r="81" spans="1:10" ht="12.75">
      <c r="A81" s="723"/>
      <c r="B81" s="670"/>
      <c r="C81" s="670"/>
      <c r="D81" s="724"/>
      <c r="E81" s="46"/>
      <c r="F81" s="446"/>
      <c r="G81" s="670"/>
      <c r="H81" s="46"/>
      <c r="I81" s="46"/>
      <c r="J81" s="46"/>
    </row>
    <row r="82" spans="1:10" ht="12.75">
      <c r="A82" s="723"/>
      <c r="B82" s="670"/>
      <c r="C82" s="670"/>
      <c r="D82" s="724"/>
      <c r="E82" s="46"/>
      <c r="F82" s="446"/>
      <c r="G82" s="670"/>
      <c r="H82" s="46"/>
      <c r="I82" s="46"/>
      <c r="J82" s="46"/>
    </row>
    <row r="83" spans="1:10" ht="12.75">
      <c r="A83" s="723"/>
      <c r="B83" s="670"/>
      <c r="C83" s="670"/>
      <c r="D83" s="724"/>
      <c r="E83" s="46"/>
      <c r="F83" s="446"/>
      <c r="G83" s="670"/>
      <c r="H83" s="46"/>
      <c r="I83" s="46"/>
      <c r="J83" s="46"/>
    </row>
    <row r="84" spans="1:10" ht="12.75">
      <c r="A84" s="723"/>
      <c r="B84" s="670"/>
      <c r="C84" s="670"/>
      <c r="D84" s="724"/>
      <c r="E84" s="46"/>
      <c r="F84" s="446"/>
      <c r="G84" s="670"/>
      <c r="H84" s="46"/>
      <c r="I84" s="46"/>
      <c r="J84" s="46"/>
    </row>
    <row r="85" spans="1:10" ht="15.75">
      <c r="A85" s="699" t="s">
        <v>1398</v>
      </c>
      <c r="B85" s="699"/>
      <c r="C85" s="699"/>
      <c r="D85" s="67"/>
      <c r="E85" s="4"/>
      <c r="F85" s="446"/>
      <c r="G85" s="670"/>
      <c r="H85" s="46"/>
      <c r="I85" s="46"/>
      <c r="J85" s="46"/>
    </row>
    <row r="86" spans="1:10" ht="12.75">
      <c r="A86" s="350"/>
      <c r="B86" s="350"/>
      <c r="C86" s="350"/>
      <c r="D86" s="350"/>
      <c r="E86" s="350"/>
      <c r="F86" s="446"/>
      <c r="G86" s="670"/>
      <c r="H86" s="46"/>
      <c r="I86" s="46"/>
      <c r="J86" s="46"/>
    </row>
    <row r="87" spans="1:10" ht="12.75">
      <c r="A87" s="701" t="s">
        <v>1287</v>
      </c>
      <c r="B87" s="701" t="s">
        <v>1288</v>
      </c>
      <c r="C87" s="702"/>
      <c r="D87" s="703" t="s">
        <v>1289</v>
      </c>
      <c r="E87" s="704" t="s">
        <v>1290</v>
      </c>
      <c r="F87" s="446"/>
      <c r="G87" s="670"/>
      <c r="H87" s="46"/>
      <c r="I87" s="46"/>
      <c r="J87" s="46"/>
    </row>
    <row r="88" spans="1:10" ht="12.75">
      <c r="A88" s="705"/>
      <c r="B88" s="705"/>
      <c r="C88" s="706"/>
      <c r="D88" s="707"/>
      <c r="E88" s="708"/>
      <c r="F88" s="446"/>
      <c r="G88" s="670"/>
      <c r="H88" s="46"/>
      <c r="I88" s="46"/>
      <c r="J88" s="46"/>
    </row>
    <row r="89" spans="1:10" ht="12.75">
      <c r="A89" s="709" t="s">
        <v>1399</v>
      </c>
      <c r="B89" s="714" t="s">
        <v>1400</v>
      </c>
      <c r="C89" s="728"/>
      <c r="D89" s="712">
        <v>68597</v>
      </c>
      <c r="E89" s="713" t="s">
        <v>1293</v>
      </c>
      <c r="F89" s="446"/>
      <c r="G89" s="670"/>
      <c r="H89" s="46"/>
      <c r="I89" s="46"/>
      <c r="J89" s="46"/>
    </row>
    <row r="90" spans="1:10" ht="12.75">
      <c r="A90" s="714" t="s">
        <v>1399</v>
      </c>
      <c r="B90" s="714" t="s">
        <v>1400</v>
      </c>
      <c r="C90" s="711" t="s">
        <v>1306</v>
      </c>
      <c r="D90" s="712">
        <v>6666</v>
      </c>
      <c r="E90" s="713" t="s">
        <v>1293</v>
      </c>
      <c r="F90" s="446"/>
      <c r="G90" s="670"/>
      <c r="H90" s="46"/>
      <c r="I90" s="46"/>
      <c r="J90" s="46"/>
    </row>
    <row r="91" spans="1:10" ht="12.75">
      <c r="A91" s="710"/>
      <c r="B91" s="716"/>
      <c r="C91" s="716"/>
      <c r="D91" s="712"/>
      <c r="E91" s="716"/>
      <c r="F91" s="446"/>
      <c r="G91" s="670"/>
      <c r="H91" s="46"/>
      <c r="I91" s="46"/>
      <c r="J91" s="46"/>
    </row>
    <row r="92" spans="1:10" ht="12.75">
      <c r="A92" s="717" t="s">
        <v>598</v>
      </c>
      <c r="B92" s="718"/>
      <c r="C92" s="718"/>
      <c r="D92" s="719">
        <f>SUM(D89:D91)</f>
        <v>75263</v>
      </c>
      <c r="E92" s="716"/>
      <c r="F92" s="446"/>
      <c r="G92" s="670"/>
      <c r="H92" s="46"/>
      <c r="I92" s="46"/>
      <c r="J92" s="46"/>
    </row>
    <row r="93" spans="1:10" ht="12.75">
      <c r="A93" s="110"/>
      <c r="B93" s="729"/>
      <c r="C93" s="730"/>
      <c r="D93" s="9"/>
      <c r="E93" s="12"/>
      <c r="F93" s="446"/>
      <c r="G93" s="670"/>
      <c r="H93" s="46"/>
      <c r="I93" s="46"/>
      <c r="J93" s="46"/>
    </row>
    <row r="94" spans="1:10" ht="12.75">
      <c r="A94" s="12"/>
      <c r="B94" s="731"/>
      <c r="C94" s="732"/>
      <c r="D94" s="4"/>
      <c r="E94" s="12"/>
      <c r="F94" s="446"/>
      <c r="G94" s="670"/>
      <c r="H94" s="46"/>
      <c r="I94" s="46"/>
      <c r="J94" s="46"/>
    </row>
    <row r="95" spans="1:10" ht="12.75">
      <c r="A95" s="723"/>
      <c r="B95" s="670"/>
      <c r="C95" s="670"/>
      <c r="D95" s="724"/>
      <c r="E95" s="46"/>
      <c r="F95" s="446"/>
      <c r="G95" s="670"/>
      <c r="H95" s="46"/>
      <c r="I95" s="46"/>
      <c r="J95" s="46"/>
    </row>
    <row r="96" spans="1:10" ht="15.75">
      <c r="A96" s="135" t="s">
        <v>1401</v>
      </c>
      <c r="B96" s="135"/>
      <c r="C96" s="135"/>
      <c r="D96" s="135"/>
      <c r="E96" s="4"/>
      <c r="F96" s="446"/>
      <c r="G96" s="670"/>
      <c r="H96" s="46"/>
      <c r="I96" s="46"/>
      <c r="J96" s="46"/>
    </row>
    <row r="97" spans="1:10" ht="12.75">
      <c r="A97" s="350"/>
      <c r="B97" s="350"/>
      <c r="C97" s="350"/>
      <c r="D97" s="350"/>
      <c r="E97" s="350"/>
      <c r="F97" s="446"/>
      <c r="G97" s="670"/>
      <c r="H97" s="46"/>
      <c r="I97" s="46"/>
      <c r="J97" s="46"/>
    </row>
    <row r="98" spans="1:10" ht="12.75">
      <c r="A98" s="701" t="s">
        <v>1287</v>
      </c>
      <c r="B98" s="701" t="s">
        <v>1288</v>
      </c>
      <c r="C98" s="702"/>
      <c r="D98" s="703" t="s">
        <v>1289</v>
      </c>
      <c r="E98" s="704" t="s">
        <v>1290</v>
      </c>
      <c r="F98" s="446"/>
      <c r="G98" s="670"/>
      <c r="H98" s="46"/>
      <c r="I98" s="46"/>
      <c r="J98" s="46"/>
    </row>
    <row r="99" spans="1:10" ht="12.75">
      <c r="A99" s="705"/>
      <c r="B99" s="705"/>
      <c r="C99" s="706"/>
      <c r="D99" s="707"/>
      <c r="E99" s="708"/>
      <c r="F99" s="446"/>
      <c r="G99" s="670"/>
      <c r="H99" s="46"/>
      <c r="I99" s="46"/>
      <c r="J99" s="46"/>
    </row>
    <row r="100" spans="1:10" ht="12.75">
      <c r="A100" s="709" t="s">
        <v>1402</v>
      </c>
      <c r="B100" s="710" t="s">
        <v>1403</v>
      </c>
      <c r="C100" s="728"/>
      <c r="D100" s="712">
        <v>21663</v>
      </c>
      <c r="E100" s="713" t="s">
        <v>1293</v>
      </c>
      <c r="F100" s="446"/>
      <c r="G100" s="670"/>
      <c r="H100" s="46"/>
      <c r="I100" s="46"/>
      <c r="J100" s="46"/>
    </row>
    <row r="101" spans="1:10" ht="12.75">
      <c r="A101" s="714" t="s">
        <v>1404</v>
      </c>
      <c r="B101" s="710" t="s">
        <v>1405</v>
      </c>
      <c r="C101" s="728"/>
      <c r="D101" s="712">
        <v>1336</v>
      </c>
      <c r="E101" s="713" t="s">
        <v>1293</v>
      </c>
      <c r="F101" s="446"/>
      <c r="G101" s="670"/>
      <c r="H101" s="46"/>
      <c r="I101" s="46"/>
      <c r="J101" s="46"/>
    </row>
    <row r="102" spans="1:10" ht="12.75">
      <c r="A102" s="714" t="s">
        <v>1406</v>
      </c>
      <c r="B102" s="710" t="s">
        <v>1407</v>
      </c>
      <c r="C102" s="728"/>
      <c r="D102" s="712">
        <v>198710.99</v>
      </c>
      <c r="E102" s="713" t="s">
        <v>1293</v>
      </c>
      <c r="F102" s="446"/>
      <c r="G102" s="670"/>
      <c r="H102" s="46"/>
      <c r="I102" s="46"/>
      <c r="J102" s="46"/>
    </row>
    <row r="103" spans="1:10" ht="12.75">
      <c r="A103" s="710" t="s">
        <v>1408</v>
      </c>
      <c r="B103" s="710" t="s">
        <v>1409</v>
      </c>
      <c r="C103" s="728"/>
      <c r="D103" s="712">
        <v>428</v>
      </c>
      <c r="E103" s="713" t="s">
        <v>1293</v>
      </c>
      <c r="F103" s="446"/>
      <c r="G103" s="670"/>
      <c r="H103" s="46"/>
      <c r="I103" s="46"/>
      <c r="J103" s="46"/>
    </row>
    <row r="104" spans="1:10" ht="12.75">
      <c r="A104" s="710" t="s">
        <v>1410</v>
      </c>
      <c r="B104" s="710" t="s">
        <v>1411</v>
      </c>
      <c r="C104" s="728"/>
      <c r="D104" s="712">
        <v>280</v>
      </c>
      <c r="E104" s="713" t="s">
        <v>1293</v>
      </c>
      <c r="F104" s="446"/>
      <c r="G104" s="670"/>
      <c r="H104" s="46"/>
      <c r="I104" s="46"/>
      <c r="J104" s="46"/>
    </row>
    <row r="105" spans="1:10" ht="12.75">
      <c r="A105" s="710" t="s">
        <v>1412</v>
      </c>
      <c r="B105" s="710" t="s">
        <v>1413</v>
      </c>
      <c r="C105" s="728"/>
      <c r="D105" s="712">
        <v>773</v>
      </c>
      <c r="E105" s="713" t="s">
        <v>1293</v>
      </c>
      <c r="F105" s="446"/>
      <c r="G105" s="670"/>
      <c r="H105" s="46"/>
      <c r="I105" s="46"/>
      <c r="J105" s="46"/>
    </row>
    <row r="106" spans="1:10" ht="12.75">
      <c r="A106" s="710" t="s">
        <v>1406</v>
      </c>
      <c r="B106" s="710" t="s">
        <v>1414</v>
      </c>
      <c r="C106" s="728"/>
      <c r="D106" s="712">
        <v>70742.06</v>
      </c>
      <c r="E106" s="713" t="s">
        <v>1293</v>
      </c>
      <c r="F106" s="446"/>
      <c r="G106" s="670"/>
      <c r="H106" s="46"/>
      <c r="I106" s="46"/>
      <c r="J106" s="46"/>
    </row>
    <row r="107" spans="1:10" ht="12.75">
      <c r="A107" s="710" t="s">
        <v>1406</v>
      </c>
      <c r="B107" s="710" t="s">
        <v>1415</v>
      </c>
      <c r="C107" s="728"/>
      <c r="D107" s="712">
        <v>21988.95</v>
      </c>
      <c r="E107" s="713" t="s">
        <v>1293</v>
      </c>
      <c r="F107" s="446"/>
      <c r="G107" s="670"/>
      <c r="H107" s="46"/>
      <c r="I107" s="46"/>
      <c r="J107" s="46"/>
    </row>
    <row r="108" spans="1:10" ht="12.75">
      <c r="A108" s="710" t="s">
        <v>1410</v>
      </c>
      <c r="B108" s="710" t="s">
        <v>1416</v>
      </c>
      <c r="C108" s="728"/>
      <c r="D108" s="712">
        <v>388.11</v>
      </c>
      <c r="E108" s="713" t="s">
        <v>1293</v>
      </c>
      <c r="F108" s="446"/>
      <c r="G108" s="670"/>
      <c r="H108" s="46"/>
      <c r="I108" s="46"/>
      <c r="J108" s="46"/>
    </row>
    <row r="109" spans="1:10" ht="12.75">
      <c r="A109" s="710"/>
      <c r="B109" s="716"/>
      <c r="C109" s="716"/>
      <c r="D109" s="712"/>
      <c r="E109" s="716"/>
      <c r="F109" s="446"/>
      <c r="G109" s="670"/>
      <c r="H109" s="46"/>
      <c r="I109" s="46"/>
      <c r="J109" s="46"/>
    </row>
    <row r="110" spans="1:10" ht="12.75">
      <c r="A110" s="725" t="s">
        <v>598</v>
      </c>
      <c r="B110" s="726"/>
      <c r="C110" s="726"/>
      <c r="D110" s="727">
        <f>SUM(D100:D109)</f>
        <v>316310.11</v>
      </c>
      <c r="E110" s="716"/>
      <c r="F110" s="446"/>
      <c r="G110" s="670"/>
      <c r="H110" s="46"/>
      <c r="I110" s="46"/>
      <c r="J110" s="46"/>
    </row>
    <row r="111" spans="1:10" ht="12.75">
      <c r="A111" s="723"/>
      <c r="B111" s="670"/>
      <c r="C111" s="670"/>
      <c r="D111" s="724"/>
      <c r="E111" s="46"/>
      <c r="F111" s="446"/>
      <c r="G111" s="670"/>
      <c r="H111" s="46"/>
      <c r="I111" s="46"/>
      <c r="J111" s="46"/>
    </row>
    <row r="112" spans="1:10" ht="12.75">
      <c r="A112" s="723"/>
      <c r="B112" s="670"/>
      <c r="C112" s="670"/>
      <c r="D112" s="724"/>
      <c r="E112" s="46"/>
      <c r="F112" s="446"/>
      <c r="G112" s="670"/>
      <c r="H112" s="46"/>
      <c r="I112" s="46"/>
      <c r="J112" s="46"/>
    </row>
    <row r="113" spans="1:10" ht="12.75">
      <c r="A113" s="723"/>
      <c r="B113" s="670"/>
      <c r="C113" s="670"/>
      <c r="D113" s="724"/>
      <c r="E113" s="46"/>
      <c r="F113" s="446"/>
      <c r="G113" s="670"/>
      <c r="H113" s="46"/>
      <c r="I113" s="46"/>
      <c r="J113" s="46"/>
    </row>
    <row r="114" spans="1:10" ht="12.75">
      <c r="A114" s="723"/>
      <c r="B114" s="670"/>
      <c r="C114" s="670"/>
      <c r="D114" s="724"/>
      <c r="E114" s="46"/>
      <c r="F114" s="446"/>
      <c r="G114" s="670"/>
      <c r="H114" s="46"/>
      <c r="I114" s="46"/>
      <c r="J114" s="46"/>
    </row>
    <row r="115" spans="1:10" ht="12.75">
      <c r="A115" s="723"/>
      <c r="B115" s="670"/>
      <c r="C115" s="670"/>
      <c r="D115" s="724"/>
      <c r="E115" s="46"/>
      <c r="F115" s="446"/>
      <c r="G115" s="670"/>
      <c r="H115" s="46"/>
      <c r="I115" s="46"/>
      <c r="J115" s="46"/>
    </row>
    <row r="116" spans="1:10" ht="12.75">
      <c r="A116" s="723"/>
      <c r="B116" s="670"/>
      <c r="C116" s="670"/>
      <c r="D116" s="724"/>
      <c r="E116" s="46"/>
      <c r="F116" s="446"/>
      <c r="G116" s="670"/>
      <c r="H116" s="46"/>
      <c r="I116" s="46"/>
      <c r="J116" s="46"/>
    </row>
    <row r="117" spans="1:10" ht="12.75">
      <c r="A117" s="723"/>
      <c r="B117" s="670"/>
      <c r="C117" s="670"/>
      <c r="D117" s="724"/>
      <c r="E117" s="46"/>
      <c r="F117" s="446"/>
      <c r="G117" s="670"/>
      <c r="H117" s="46"/>
      <c r="I117" s="46"/>
      <c r="J117" s="46"/>
    </row>
    <row r="118" spans="1:10" ht="12.75">
      <c r="A118" s="46"/>
      <c r="B118" s="46"/>
      <c r="C118" s="46"/>
      <c r="D118" s="446"/>
      <c r="E118" s="446"/>
      <c r="F118" s="446"/>
      <c r="G118" s="670"/>
      <c r="H118" s="46"/>
      <c r="I118" s="46"/>
      <c r="J118" s="46"/>
    </row>
    <row r="119" spans="1:10" ht="15.75">
      <c r="A119" s="699" t="s">
        <v>1417</v>
      </c>
      <c r="B119" s="699"/>
      <c r="C119" s="699"/>
      <c r="D119" s="699"/>
      <c r="E119" s="4"/>
      <c r="F119" s="446"/>
      <c r="G119" s="670"/>
      <c r="H119" s="46"/>
      <c r="I119" s="46"/>
      <c r="J119" s="46"/>
    </row>
    <row r="120" spans="1:10" ht="12.75">
      <c r="A120" s="350"/>
      <c r="B120" s="350"/>
      <c r="C120" s="350"/>
      <c r="D120" s="350"/>
      <c r="E120" s="350"/>
      <c r="F120" s="446"/>
      <c r="G120" s="670"/>
      <c r="H120" s="46"/>
      <c r="I120" s="46"/>
      <c r="J120" s="46"/>
    </row>
    <row r="121" spans="1:10" ht="12.75">
      <c r="A121" s="701" t="s">
        <v>1287</v>
      </c>
      <c r="B121" s="701" t="s">
        <v>1288</v>
      </c>
      <c r="C121" s="702"/>
      <c r="D121" s="703" t="s">
        <v>1289</v>
      </c>
      <c r="E121" s="704" t="s">
        <v>1290</v>
      </c>
      <c r="F121" s="446"/>
      <c r="G121" s="670"/>
      <c r="H121" s="46"/>
      <c r="I121" s="46"/>
      <c r="J121" s="46"/>
    </row>
    <row r="122" spans="1:10" ht="12.75">
      <c r="A122" s="705"/>
      <c r="B122" s="705"/>
      <c r="C122" s="706"/>
      <c r="D122" s="707"/>
      <c r="E122" s="708"/>
      <c r="F122" s="446"/>
      <c r="G122" s="670"/>
      <c r="H122" s="46"/>
      <c r="I122" s="46"/>
      <c r="J122" s="46"/>
    </row>
    <row r="123" spans="1:10" ht="12.75">
      <c r="A123" s="733" t="s">
        <v>1418</v>
      </c>
      <c r="B123" s="734" t="s">
        <v>1419</v>
      </c>
      <c r="C123" s="735" t="s">
        <v>353</v>
      </c>
      <c r="D123" s="736">
        <v>500</v>
      </c>
      <c r="E123" s="713" t="s">
        <v>1293</v>
      </c>
      <c r="F123" s="446"/>
      <c r="G123" s="670"/>
      <c r="H123" s="46"/>
      <c r="I123" s="46"/>
      <c r="J123" s="46"/>
    </row>
    <row r="124" spans="1:10" ht="12.75">
      <c r="A124" s="733" t="s">
        <v>1420</v>
      </c>
      <c r="B124" s="734" t="s">
        <v>1421</v>
      </c>
      <c r="C124" s="737" t="s">
        <v>353</v>
      </c>
      <c r="D124" s="736">
        <v>6518</v>
      </c>
      <c r="E124" s="713" t="s">
        <v>1293</v>
      </c>
      <c r="F124" s="446"/>
      <c r="G124" s="670"/>
      <c r="H124" s="46"/>
      <c r="I124" s="46"/>
      <c r="J124" s="46"/>
    </row>
    <row r="125" spans="1:10" ht="12.75">
      <c r="A125" s="733" t="s">
        <v>1422</v>
      </c>
      <c r="B125" s="734" t="s">
        <v>1421</v>
      </c>
      <c r="C125" s="737" t="s">
        <v>1423</v>
      </c>
      <c r="D125" s="736">
        <v>450</v>
      </c>
      <c r="E125" s="713" t="s">
        <v>1293</v>
      </c>
      <c r="F125" s="446"/>
      <c r="G125" s="670"/>
      <c r="H125" s="46"/>
      <c r="I125" s="46"/>
      <c r="J125" s="46"/>
    </row>
    <row r="126" spans="1:10" ht="19.5" customHeight="1">
      <c r="A126" s="733" t="s">
        <v>1424</v>
      </c>
      <c r="B126" s="734" t="s">
        <v>1425</v>
      </c>
      <c r="C126" s="737" t="s">
        <v>1426</v>
      </c>
      <c r="D126" s="736">
        <v>450</v>
      </c>
      <c r="E126" s="713" t="s">
        <v>1293</v>
      </c>
      <c r="F126" s="574"/>
      <c r="G126" s="698"/>
      <c r="H126" s="196"/>
      <c r="I126" s="46"/>
      <c r="J126" s="46"/>
    </row>
    <row r="127" spans="1:10" ht="12.75">
      <c r="A127" s="733" t="s">
        <v>1427</v>
      </c>
      <c r="B127" s="734" t="s">
        <v>1421</v>
      </c>
      <c r="C127" s="737" t="s">
        <v>1428</v>
      </c>
      <c r="D127" s="736">
        <v>1148</v>
      </c>
      <c r="E127" s="713" t="s">
        <v>1293</v>
      </c>
      <c r="F127" s="446"/>
      <c r="G127" s="670"/>
      <c r="H127" s="46"/>
      <c r="I127" s="46"/>
      <c r="J127" s="46"/>
    </row>
    <row r="128" spans="1:10" ht="12.75">
      <c r="A128" s="733" t="s">
        <v>1429</v>
      </c>
      <c r="B128" s="734" t="s">
        <v>1421</v>
      </c>
      <c r="C128" s="737" t="s">
        <v>1430</v>
      </c>
      <c r="D128" s="736">
        <v>1740</v>
      </c>
      <c r="E128" s="713" t="s">
        <v>1293</v>
      </c>
      <c r="F128" s="446"/>
      <c r="G128" s="700"/>
      <c r="H128" s="46"/>
      <c r="I128" s="46"/>
      <c r="J128" s="46"/>
    </row>
    <row r="129" spans="1:10" ht="12.75">
      <c r="A129" s="733" t="s">
        <v>1431</v>
      </c>
      <c r="B129" s="734" t="s">
        <v>1421</v>
      </c>
      <c r="C129" s="737" t="s">
        <v>1432</v>
      </c>
      <c r="D129" s="736">
        <v>360</v>
      </c>
      <c r="E129" s="713" t="s">
        <v>1293</v>
      </c>
      <c r="F129" s="446"/>
      <c r="G129" s="700"/>
      <c r="H129" s="46"/>
      <c r="I129" s="46"/>
      <c r="J129" s="46"/>
    </row>
    <row r="130" spans="1:10" ht="12.75">
      <c r="A130" s="733" t="s">
        <v>1433</v>
      </c>
      <c r="B130" s="734" t="s">
        <v>1421</v>
      </c>
      <c r="C130" s="737" t="s">
        <v>1434</v>
      </c>
      <c r="D130" s="736">
        <v>408</v>
      </c>
      <c r="E130" s="713" t="s">
        <v>1293</v>
      </c>
      <c r="F130" s="446"/>
      <c r="G130" s="700"/>
      <c r="H130" s="46"/>
      <c r="I130" s="46"/>
      <c r="J130" s="46"/>
    </row>
    <row r="131" spans="1:10" ht="12.75">
      <c r="A131" s="733" t="s">
        <v>1435</v>
      </c>
      <c r="B131" s="734" t="s">
        <v>1421</v>
      </c>
      <c r="C131" s="737" t="s">
        <v>1298</v>
      </c>
      <c r="D131" s="736">
        <v>968</v>
      </c>
      <c r="E131" s="713" t="s">
        <v>1293</v>
      </c>
      <c r="F131" s="446"/>
      <c r="G131" s="700"/>
      <c r="H131" s="46"/>
      <c r="I131" s="46"/>
      <c r="J131" s="46"/>
    </row>
    <row r="132" spans="1:10" ht="12.75">
      <c r="A132" s="733" t="s">
        <v>1436</v>
      </c>
      <c r="B132" s="734" t="s">
        <v>1421</v>
      </c>
      <c r="C132" s="737" t="s">
        <v>1300</v>
      </c>
      <c r="D132" s="736">
        <v>946</v>
      </c>
      <c r="E132" s="713" t="s">
        <v>1293</v>
      </c>
      <c r="F132" s="446"/>
      <c r="G132" s="700"/>
      <c r="H132" s="46"/>
      <c r="I132" s="46"/>
      <c r="J132" s="46"/>
    </row>
    <row r="133" spans="1:10" ht="12.75">
      <c r="A133" s="733" t="s">
        <v>1437</v>
      </c>
      <c r="B133" s="734" t="s">
        <v>1421</v>
      </c>
      <c r="C133" s="737" t="s">
        <v>1302</v>
      </c>
      <c r="D133" s="736">
        <v>1163</v>
      </c>
      <c r="E133" s="713" t="s">
        <v>1293</v>
      </c>
      <c r="F133" s="446"/>
      <c r="G133" s="700"/>
      <c r="H133" s="46"/>
      <c r="I133" s="46"/>
      <c r="J133" s="46"/>
    </row>
    <row r="134" spans="1:10" ht="12.75">
      <c r="A134" s="733" t="s">
        <v>1438</v>
      </c>
      <c r="B134" s="734" t="s">
        <v>1421</v>
      </c>
      <c r="C134" s="737" t="s">
        <v>1304</v>
      </c>
      <c r="D134" s="736">
        <v>2100</v>
      </c>
      <c r="E134" s="713" t="s">
        <v>1293</v>
      </c>
      <c r="F134" s="446"/>
      <c r="G134" s="700"/>
      <c r="H134" s="207"/>
      <c r="I134" s="46"/>
      <c r="J134" s="46"/>
    </row>
    <row r="135" spans="1:10" ht="12.75">
      <c r="A135" s="733" t="s">
        <v>1439</v>
      </c>
      <c r="B135" s="734" t="s">
        <v>1440</v>
      </c>
      <c r="C135" s="737" t="s">
        <v>353</v>
      </c>
      <c r="D135" s="736">
        <v>6960</v>
      </c>
      <c r="E135" s="713" t="s">
        <v>1293</v>
      </c>
      <c r="F135" s="446"/>
      <c r="G135" s="700"/>
      <c r="H135" s="207"/>
      <c r="I135" s="46"/>
      <c r="J135" s="46"/>
    </row>
    <row r="136" spans="1:10" ht="12.75">
      <c r="A136" s="733" t="s">
        <v>1441</v>
      </c>
      <c r="B136" s="734" t="s">
        <v>1442</v>
      </c>
      <c r="C136" s="737" t="s">
        <v>353</v>
      </c>
      <c r="D136" s="736">
        <v>273879</v>
      </c>
      <c r="E136" s="713" t="s">
        <v>1293</v>
      </c>
      <c r="F136" s="738"/>
      <c r="G136" s="720"/>
      <c r="H136" s="207"/>
      <c r="I136" s="46"/>
      <c r="J136" s="46"/>
    </row>
    <row r="137" spans="1:10" ht="12.75">
      <c r="A137" s="733" t="s">
        <v>1443</v>
      </c>
      <c r="B137" s="734" t="s">
        <v>1442</v>
      </c>
      <c r="C137" s="737" t="s">
        <v>1329</v>
      </c>
      <c r="D137" s="736">
        <v>4808</v>
      </c>
      <c r="E137" s="713" t="s">
        <v>1293</v>
      </c>
      <c r="F137" s="578"/>
      <c r="G137" s="700"/>
      <c r="H137" s="207"/>
      <c r="I137" s="46"/>
      <c r="J137" s="46"/>
    </row>
    <row r="138" spans="1:10" ht="12.75">
      <c r="A138" s="733" t="s">
        <v>1444</v>
      </c>
      <c r="B138" s="734" t="s">
        <v>1442</v>
      </c>
      <c r="C138" s="737" t="s">
        <v>1445</v>
      </c>
      <c r="D138" s="736">
        <v>11150</v>
      </c>
      <c r="E138" s="713" t="s">
        <v>1293</v>
      </c>
      <c r="F138" s="446"/>
      <c r="G138" s="700"/>
      <c r="H138" s="207"/>
      <c r="I138" s="46"/>
      <c r="J138" s="46"/>
    </row>
    <row r="139" spans="1:10" ht="12.75">
      <c r="A139" s="733" t="s">
        <v>1446</v>
      </c>
      <c r="B139" s="734" t="s">
        <v>1442</v>
      </c>
      <c r="C139" s="737" t="s">
        <v>1447</v>
      </c>
      <c r="D139" s="736">
        <v>18573.86</v>
      </c>
      <c r="E139" s="713" t="s">
        <v>1293</v>
      </c>
      <c r="F139" s="446"/>
      <c r="G139" s="700"/>
      <c r="H139" s="207"/>
      <c r="I139" s="46"/>
      <c r="J139" s="46"/>
    </row>
    <row r="140" spans="1:10" ht="12.75">
      <c r="A140" s="733" t="s">
        <v>1448</v>
      </c>
      <c r="B140" s="734" t="s">
        <v>1442</v>
      </c>
      <c r="C140" s="737" t="s">
        <v>1423</v>
      </c>
      <c r="D140" s="736">
        <v>21467</v>
      </c>
      <c r="E140" s="713" t="s">
        <v>1293</v>
      </c>
      <c r="F140" s="446"/>
      <c r="G140" s="700"/>
      <c r="H140" s="207"/>
      <c r="I140" s="46"/>
      <c r="J140" s="46"/>
    </row>
    <row r="141" spans="1:10" ht="12.75">
      <c r="A141" s="733" t="s">
        <v>1449</v>
      </c>
      <c r="B141" s="734" t="s">
        <v>1442</v>
      </c>
      <c r="C141" s="737" t="s">
        <v>1426</v>
      </c>
      <c r="D141" s="736">
        <v>33407</v>
      </c>
      <c r="E141" s="713" t="s">
        <v>1293</v>
      </c>
      <c r="F141" s="446"/>
      <c r="G141" s="700"/>
      <c r="H141" s="207"/>
      <c r="I141" s="46"/>
      <c r="J141" s="46"/>
    </row>
    <row r="142" spans="1:10" ht="12.75">
      <c r="A142" s="733" t="s">
        <v>1450</v>
      </c>
      <c r="B142" s="734" t="s">
        <v>1442</v>
      </c>
      <c r="C142" s="737" t="s">
        <v>1428</v>
      </c>
      <c r="D142" s="736">
        <v>45505</v>
      </c>
      <c r="E142" s="713" t="s">
        <v>1293</v>
      </c>
      <c r="F142" s="446"/>
      <c r="G142" s="700"/>
      <c r="H142" s="207"/>
      <c r="I142" s="46"/>
      <c r="J142" s="46"/>
    </row>
    <row r="143" spans="1:10" ht="12.75">
      <c r="A143" s="733" t="s">
        <v>1451</v>
      </c>
      <c r="B143" s="734" t="s">
        <v>1442</v>
      </c>
      <c r="C143" s="737" t="s">
        <v>1430</v>
      </c>
      <c r="D143" s="736">
        <v>73819</v>
      </c>
      <c r="E143" s="713" t="s">
        <v>1293</v>
      </c>
      <c r="F143" s="446"/>
      <c r="G143" s="700"/>
      <c r="H143" s="350"/>
      <c r="I143" s="46"/>
      <c r="J143" s="46"/>
    </row>
    <row r="144" spans="1:10" ht="12.75">
      <c r="A144" s="733" t="s">
        <v>1452</v>
      </c>
      <c r="B144" s="734" t="s">
        <v>1442</v>
      </c>
      <c r="C144" s="737" t="s">
        <v>1432</v>
      </c>
      <c r="D144" s="736">
        <v>10966</v>
      </c>
      <c r="E144" s="713" t="s">
        <v>1293</v>
      </c>
      <c r="F144" s="446"/>
      <c r="G144" s="670"/>
      <c r="H144" s="350"/>
      <c r="I144" s="46"/>
      <c r="J144" s="46"/>
    </row>
    <row r="145" spans="1:10" ht="12.75">
      <c r="A145" s="733" t="s">
        <v>1453</v>
      </c>
      <c r="B145" s="734" t="s">
        <v>1442</v>
      </c>
      <c r="C145" s="737" t="s">
        <v>1434</v>
      </c>
      <c r="D145" s="736">
        <v>20488</v>
      </c>
      <c r="E145" s="713" t="s">
        <v>1293</v>
      </c>
      <c r="F145" s="446"/>
      <c r="G145" s="700"/>
      <c r="H145" s="350"/>
      <c r="I145" s="46"/>
      <c r="J145" s="46"/>
    </row>
    <row r="146" spans="1:10" ht="12.75">
      <c r="A146" s="733" t="s">
        <v>1454</v>
      </c>
      <c r="B146" s="734" t="s">
        <v>1442</v>
      </c>
      <c r="C146" s="737" t="s">
        <v>1298</v>
      </c>
      <c r="D146" s="736">
        <v>27674</v>
      </c>
      <c r="E146" s="713" t="s">
        <v>1293</v>
      </c>
      <c r="F146" s="446"/>
      <c r="G146" s="700"/>
      <c r="H146" s="350"/>
      <c r="I146" s="46"/>
      <c r="J146" s="46"/>
    </row>
    <row r="147" spans="1:10" ht="12.75">
      <c r="A147" s="733" t="s">
        <v>1455</v>
      </c>
      <c r="B147" s="734" t="s">
        <v>1442</v>
      </c>
      <c r="C147" s="737" t="s">
        <v>1300</v>
      </c>
      <c r="D147" s="736">
        <v>46950</v>
      </c>
      <c r="E147" s="713" t="s">
        <v>1293</v>
      </c>
      <c r="F147" s="446"/>
      <c r="G147" s="700"/>
      <c r="H147" s="207"/>
      <c r="I147" s="46"/>
      <c r="J147" s="46"/>
    </row>
    <row r="148" spans="1:10" ht="12.75">
      <c r="A148" s="733" t="s">
        <v>1456</v>
      </c>
      <c r="B148" s="734" t="s">
        <v>1442</v>
      </c>
      <c r="C148" s="737" t="s">
        <v>1302</v>
      </c>
      <c r="D148" s="736">
        <v>67769</v>
      </c>
      <c r="E148" s="713" t="s">
        <v>1293</v>
      </c>
      <c r="F148" s="446"/>
      <c r="G148" s="700"/>
      <c r="H148" s="207"/>
      <c r="I148" s="46"/>
      <c r="J148" s="46"/>
    </row>
    <row r="149" spans="1:10" ht="12.75">
      <c r="A149" s="733" t="s">
        <v>1457</v>
      </c>
      <c r="B149" s="734" t="s">
        <v>1442</v>
      </c>
      <c r="C149" s="737" t="s">
        <v>1304</v>
      </c>
      <c r="D149" s="736">
        <v>111742</v>
      </c>
      <c r="E149" s="713" t="s">
        <v>1293</v>
      </c>
      <c r="F149" s="446"/>
      <c r="G149" s="700"/>
      <c r="H149" s="207"/>
      <c r="I149" s="46"/>
      <c r="J149" s="46"/>
    </row>
    <row r="150" spans="1:10" ht="12.75">
      <c r="A150" s="733" t="s">
        <v>1458</v>
      </c>
      <c r="B150" s="734" t="s">
        <v>1459</v>
      </c>
      <c r="C150" s="737" t="s">
        <v>353</v>
      </c>
      <c r="D150" s="736">
        <v>2000</v>
      </c>
      <c r="E150" s="713" t="s">
        <v>1293</v>
      </c>
      <c r="F150" s="578"/>
      <c r="G150" s="700"/>
      <c r="H150" s="207"/>
      <c r="I150" s="46"/>
      <c r="J150" s="46"/>
    </row>
    <row r="151" spans="1:10" ht="12.75">
      <c r="A151" s="733" t="s">
        <v>1460</v>
      </c>
      <c r="B151" s="734" t="s">
        <v>1461</v>
      </c>
      <c r="C151" s="737" t="s">
        <v>1447</v>
      </c>
      <c r="D151" s="736">
        <v>23661</v>
      </c>
      <c r="E151" s="713" t="s">
        <v>1293</v>
      </c>
      <c r="F151" s="446"/>
      <c r="G151" s="700"/>
      <c r="H151" s="350"/>
      <c r="I151" s="46"/>
      <c r="J151" s="46"/>
    </row>
    <row r="152" spans="1:10" ht="12.75">
      <c r="A152" s="733" t="s">
        <v>1462</v>
      </c>
      <c r="B152" s="734" t="s">
        <v>1461</v>
      </c>
      <c r="C152" s="737" t="s">
        <v>1423</v>
      </c>
      <c r="D152" s="736">
        <v>33115</v>
      </c>
      <c r="E152" s="713" t="s">
        <v>1293</v>
      </c>
      <c r="F152" s="446"/>
      <c r="G152" s="720"/>
      <c r="H152" s="350"/>
      <c r="I152" s="46"/>
      <c r="J152" s="46"/>
    </row>
    <row r="153" spans="1:10" ht="12.75">
      <c r="A153" s="733" t="s">
        <v>1463</v>
      </c>
      <c r="B153" s="734" t="s">
        <v>1461</v>
      </c>
      <c r="C153" s="737" t="s">
        <v>1426</v>
      </c>
      <c r="D153" s="736">
        <v>3584</v>
      </c>
      <c r="E153" s="713" t="s">
        <v>1293</v>
      </c>
      <c r="F153" s="446"/>
      <c r="G153" s="700"/>
      <c r="H153" s="350"/>
      <c r="I153" s="46"/>
      <c r="J153" s="46"/>
    </row>
    <row r="154" spans="1:10" ht="12.75">
      <c r="A154" s="733" t="s">
        <v>1464</v>
      </c>
      <c r="B154" s="734" t="s">
        <v>1461</v>
      </c>
      <c r="C154" s="737" t="s">
        <v>1430</v>
      </c>
      <c r="D154" s="736">
        <v>18502</v>
      </c>
      <c r="E154" s="713" t="s">
        <v>1293</v>
      </c>
      <c r="F154" s="446"/>
      <c r="G154" s="700"/>
      <c r="H154" s="350"/>
      <c r="I154" s="46"/>
      <c r="J154" s="46"/>
    </row>
    <row r="155" spans="1:10" ht="12.75">
      <c r="A155" s="733" t="s">
        <v>1465</v>
      </c>
      <c r="B155" s="734" t="s">
        <v>1461</v>
      </c>
      <c r="C155" s="737" t="s">
        <v>1466</v>
      </c>
      <c r="D155" s="736">
        <v>35597</v>
      </c>
      <c r="E155" s="713" t="s">
        <v>1293</v>
      </c>
      <c r="F155" s="446"/>
      <c r="G155" s="700"/>
      <c r="H155" s="350"/>
      <c r="I155" s="46"/>
      <c r="J155" s="46"/>
    </row>
    <row r="156" spans="1:10" ht="12.75">
      <c r="A156" s="733" t="s">
        <v>1467</v>
      </c>
      <c r="B156" s="734" t="s">
        <v>1461</v>
      </c>
      <c r="C156" s="737" t="s">
        <v>1468</v>
      </c>
      <c r="D156" s="722">
        <v>245266</v>
      </c>
      <c r="E156" s="713" t="s">
        <v>1293</v>
      </c>
      <c r="F156" s="446"/>
      <c r="G156" s="700"/>
      <c r="H156" s="350"/>
      <c r="I156" s="46"/>
      <c r="J156" s="46"/>
    </row>
    <row r="157" spans="1:10" ht="12.75">
      <c r="A157" s="733" t="s">
        <v>1469</v>
      </c>
      <c r="B157" s="734" t="s">
        <v>1470</v>
      </c>
      <c r="C157" s="737" t="s">
        <v>353</v>
      </c>
      <c r="D157" s="722">
        <v>3982.6</v>
      </c>
      <c r="E157" s="713" t="s">
        <v>1293</v>
      </c>
      <c r="F157" s="446"/>
      <c r="G157" s="700"/>
      <c r="H157" s="350"/>
      <c r="I157" s="46"/>
      <c r="J157" s="46"/>
    </row>
    <row r="158" spans="1:10" ht="12.75">
      <c r="A158" s="733" t="s">
        <v>1471</v>
      </c>
      <c r="B158" s="734" t="s">
        <v>1470</v>
      </c>
      <c r="C158" s="737" t="s">
        <v>1298</v>
      </c>
      <c r="D158" s="722">
        <v>200</v>
      </c>
      <c r="E158" s="713" t="s">
        <v>1293</v>
      </c>
      <c r="F158" s="446"/>
      <c r="G158" s="700"/>
      <c r="H158" s="350"/>
      <c r="I158" s="46"/>
      <c r="J158" s="46"/>
    </row>
    <row r="159" spans="1:10" ht="12.75">
      <c r="A159" s="733" t="s">
        <v>1472</v>
      </c>
      <c r="B159" s="734" t="s">
        <v>1470</v>
      </c>
      <c r="C159" s="737" t="s">
        <v>1300</v>
      </c>
      <c r="D159" s="722">
        <v>400</v>
      </c>
      <c r="E159" s="713" t="s">
        <v>1293</v>
      </c>
      <c r="F159" s="446"/>
      <c r="G159" s="700"/>
      <c r="H159" s="350"/>
      <c r="I159" s="46"/>
      <c r="J159" s="46"/>
    </row>
    <row r="160" spans="1:10" ht="12.75">
      <c r="A160" s="733" t="s">
        <v>1473</v>
      </c>
      <c r="B160" s="734" t="s">
        <v>1470</v>
      </c>
      <c r="C160" s="737" t="s">
        <v>1302</v>
      </c>
      <c r="D160" s="722">
        <v>200</v>
      </c>
      <c r="E160" s="713" t="s">
        <v>1293</v>
      </c>
      <c r="F160" s="446"/>
      <c r="G160" s="700"/>
      <c r="H160" s="350"/>
      <c r="I160" s="46"/>
      <c r="J160" s="46"/>
    </row>
    <row r="161" spans="1:10" ht="12.75">
      <c r="A161" s="733" t="s">
        <v>1474</v>
      </c>
      <c r="B161" s="734" t="s">
        <v>1470</v>
      </c>
      <c r="C161" s="737" t="s">
        <v>1304</v>
      </c>
      <c r="D161" s="722">
        <v>200</v>
      </c>
      <c r="E161" s="713" t="s">
        <v>1293</v>
      </c>
      <c r="F161" s="446"/>
      <c r="G161" s="700"/>
      <c r="H161" s="350"/>
      <c r="I161" s="46"/>
      <c r="J161" s="46"/>
    </row>
    <row r="162" spans="1:10" ht="12.75">
      <c r="A162" s="733" t="s">
        <v>1475</v>
      </c>
      <c r="B162" s="734" t="s">
        <v>1476</v>
      </c>
      <c r="C162" s="737" t="s">
        <v>353</v>
      </c>
      <c r="D162" s="722">
        <v>2000</v>
      </c>
      <c r="E162" s="713" t="s">
        <v>1293</v>
      </c>
      <c r="F162" s="446"/>
      <c r="G162" s="670"/>
      <c r="H162" s="46"/>
      <c r="I162" s="46"/>
      <c r="J162" s="46"/>
    </row>
    <row r="163" spans="1:10" ht="12.75">
      <c r="A163" s="733" t="s">
        <v>1477</v>
      </c>
      <c r="B163" s="734" t="s">
        <v>1478</v>
      </c>
      <c r="C163" s="737" t="s">
        <v>353</v>
      </c>
      <c r="D163" s="722">
        <v>32830</v>
      </c>
      <c r="E163" s="713" t="s">
        <v>1293</v>
      </c>
      <c r="F163" s="446"/>
      <c r="G163" s="670"/>
      <c r="H163" s="46"/>
      <c r="I163" s="46"/>
      <c r="J163" s="46"/>
    </row>
    <row r="164" spans="1:10" ht="25.5" customHeight="1">
      <c r="A164" s="733" t="s">
        <v>1479</v>
      </c>
      <c r="B164" s="734" t="s">
        <v>1480</v>
      </c>
      <c r="C164" s="737" t="s">
        <v>1334</v>
      </c>
      <c r="D164" s="722">
        <v>3380</v>
      </c>
      <c r="E164" s="713" t="s">
        <v>1293</v>
      </c>
      <c r="F164" s="574"/>
      <c r="G164" s="698"/>
      <c r="H164" s="196"/>
      <c r="I164" s="46"/>
      <c r="J164" s="46"/>
    </row>
    <row r="165" spans="1:10" ht="12.75">
      <c r="A165" s="710"/>
      <c r="B165" s="716"/>
      <c r="C165" s="716"/>
      <c r="D165" s="712"/>
      <c r="E165" s="716"/>
      <c r="F165" s="446"/>
      <c r="G165" s="670"/>
      <c r="H165" s="46"/>
      <c r="I165" s="46"/>
      <c r="J165" s="46"/>
    </row>
    <row r="166" spans="1:10" ht="12.75">
      <c r="A166" s="739" t="s">
        <v>598</v>
      </c>
      <c r="B166" s="740"/>
      <c r="C166" s="740"/>
      <c r="D166" s="741">
        <f>SUM(D123:D165)</f>
        <v>1196826.46</v>
      </c>
      <c r="E166" s="716"/>
      <c r="F166" s="446"/>
      <c r="G166" s="700"/>
      <c r="H166" s="46"/>
      <c r="I166" s="46"/>
      <c r="J166" s="46"/>
    </row>
    <row r="451" ht="18.75" customHeight="1"/>
  </sheetData>
  <sheetProtection selectLockedCells="1" selectUnlockedCells="1"/>
  <printOptions/>
  <pageMargins left="0.42986111111111114" right="0.1701388888888889" top="0.5902777777777778" bottom="0.9597222222222223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3:I22"/>
  <sheetViews>
    <sheetView workbookViewId="0" topLeftCell="A1">
      <selection activeCell="E25" sqref="E25"/>
    </sheetView>
  </sheetViews>
  <sheetFormatPr defaultColWidth="9.140625" defaultRowHeight="12.75"/>
  <cols>
    <col min="1" max="1" width="3.28125" style="4" customWidth="1"/>
    <col min="2" max="2" width="7.421875" style="4" customWidth="1"/>
    <col min="3" max="3" width="26.140625" style="4" customWidth="1"/>
    <col min="4" max="4" width="12.8515625" style="4" customWidth="1"/>
    <col min="5" max="5" width="6.8515625" style="4" customWidth="1"/>
    <col min="6" max="6" width="14.140625" style="4" customWidth="1"/>
    <col min="7" max="7" width="13.8515625" style="4" customWidth="1"/>
    <col min="8" max="8" width="16.00390625" style="4" customWidth="1"/>
    <col min="9" max="9" width="14.7109375" style="4" customWidth="1"/>
  </cols>
  <sheetData>
    <row r="3" spans="2:4" ht="12.75">
      <c r="B3" s="288" t="s">
        <v>1481</v>
      </c>
      <c r="C3" s="288"/>
      <c r="D3" s="288"/>
    </row>
    <row r="4" spans="1:9" ht="12.75">
      <c r="A4" s="742"/>
      <c r="F4" s="114">
        <v>2007</v>
      </c>
      <c r="G4" s="114">
        <v>2008</v>
      </c>
      <c r="H4" s="114">
        <v>2009</v>
      </c>
      <c r="I4" s="114">
        <v>2010</v>
      </c>
    </row>
    <row r="5" ht="12.75">
      <c r="A5" s="742"/>
    </row>
    <row r="6" spans="1:9" ht="12.75">
      <c r="A6" s="742"/>
      <c r="B6" s="4">
        <v>1</v>
      </c>
      <c r="C6" s="4" t="s">
        <v>1482</v>
      </c>
      <c r="D6" s="4" t="s">
        <v>1483</v>
      </c>
      <c r="F6" s="278">
        <v>30575124.11</v>
      </c>
      <c r="G6" s="278">
        <v>34480645.58</v>
      </c>
      <c r="H6" s="278">
        <v>31880007.15</v>
      </c>
      <c r="I6" s="278">
        <v>31753447.86</v>
      </c>
    </row>
    <row r="7" spans="1:9" ht="12.75">
      <c r="A7" s="742"/>
      <c r="B7" s="4">
        <v>2</v>
      </c>
      <c r="C7" s="4" t="s">
        <v>1484</v>
      </c>
      <c r="D7" s="4" t="s">
        <v>1485</v>
      </c>
      <c r="F7" s="278">
        <v>1735311.56</v>
      </c>
      <c r="G7" s="278">
        <v>2058703.74</v>
      </c>
      <c r="H7" s="278">
        <v>1770943.4</v>
      </c>
      <c r="I7" s="278">
        <v>5241051.85</v>
      </c>
    </row>
    <row r="8" spans="1:9" ht="15">
      <c r="A8" s="743"/>
      <c r="B8" s="4">
        <v>3</v>
      </c>
      <c r="C8" s="4" t="s">
        <v>1486</v>
      </c>
      <c r="D8" s="4" t="s">
        <v>1487</v>
      </c>
      <c r="F8" s="278">
        <v>3209133</v>
      </c>
      <c r="G8" s="278">
        <v>3285574</v>
      </c>
      <c r="H8" s="278">
        <v>3382845</v>
      </c>
      <c r="I8" s="278">
        <v>5278919</v>
      </c>
    </row>
    <row r="9" spans="1:9" ht="15.75">
      <c r="A9" s="744"/>
      <c r="B9" s="4">
        <v>4</v>
      </c>
      <c r="C9" s="4" t="s">
        <v>1488</v>
      </c>
      <c r="F9" s="278">
        <f>SUM(F6:F8)</f>
        <v>35519568.67</v>
      </c>
      <c r="G9" s="278">
        <f>SUM(G6:G8)</f>
        <v>39824923.32</v>
      </c>
      <c r="H9" s="278">
        <f>SUM(H6:H8)</f>
        <v>37033795.55</v>
      </c>
      <c r="I9" s="278">
        <f>SUM(I6:I8)</f>
        <v>42273418.71</v>
      </c>
    </row>
    <row r="10" spans="1:9" ht="15.75">
      <c r="A10" s="744"/>
      <c r="F10" s="278"/>
      <c r="G10" s="278"/>
      <c r="H10" s="278"/>
      <c r="I10" s="278"/>
    </row>
    <row r="11" spans="1:9" ht="12.75">
      <c r="A11" s="742"/>
      <c r="B11" s="4">
        <v>5</v>
      </c>
      <c r="C11" s="4" t="s">
        <v>1489</v>
      </c>
      <c r="D11" s="731" t="s">
        <v>1490</v>
      </c>
      <c r="F11" s="278">
        <v>448881.57</v>
      </c>
      <c r="G11" s="278">
        <v>377657.98</v>
      </c>
      <c r="H11" s="278">
        <v>345110.81</v>
      </c>
      <c r="I11" s="278">
        <v>780182.3</v>
      </c>
    </row>
    <row r="12" spans="1:9" ht="12.75">
      <c r="A12" s="742"/>
      <c r="B12" s="4">
        <v>6</v>
      </c>
      <c r="C12" s="4" t="s">
        <v>1491</v>
      </c>
      <c r="D12" s="4" t="s">
        <v>1492</v>
      </c>
      <c r="F12" s="278">
        <v>3094182</v>
      </c>
      <c r="G12" s="278">
        <v>1225106.8</v>
      </c>
      <c r="H12" s="278">
        <v>1628540.92</v>
      </c>
      <c r="I12" s="278">
        <v>22358538.01</v>
      </c>
    </row>
    <row r="13" spans="1:9" ht="12.75">
      <c r="A13" s="742"/>
      <c r="B13" s="4">
        <v>7</v>
      </c>
      <c r="C13" s="4" t="s">
        <v>1493</v>
      </c>
      <c r="D13" s="731" t="s">
        <v>1494</v>
      </c>
      <c r="F13" s="278">
        <v>0</v>
      </c>
      <c r="G13" s="278">
        <v>0</v>
      </c>
      <c r="H13" s="278">
        <v>0</v>
      </c>
      <c r="I13" s="278">
        <v>0</v>
      </c>
    </row>
    <row r="14" spans="1:9" ht="12.75">
      <c r="A14" s="742"/>
      <c r="B14" s="4">
        <v>8</v>
      </c>
      <c r="C14" s="4" t="s">
        <v>1495</v>
      </c>
      <c r="F14" s="278">
        <f>SUM(F11:F13)</f>
        <v>3543063.57</v>
      </c>
      <c r="G14" s="278">
        <f>SUM(G11:G13)</f>
        <v>1602764.78</v>
      </c>
      <c r="H14" s="278">
        <f>SUM(H11:H13)</f>
        <v>1973651.73</v>
      </c>
      <c r="I14" s="278">
        <f>SUM(I11:I13)</f>
        <v>23138720.310000002</v>
      </c>
    </row>
    <row r="15" spans="1:9" ht="12.75">
      <c r="A15" s="742"/>
      <c r="F15" s="278"/>
      <c r="G15" s="278"/>
      <c r="H15" s="278"/>
      <c r="I15" s="278"/>
    </row>
    <row r="16" spans="1:9" ht="12.75">
      <c r="A16" s="742"/>
      <c r="B16" s="9">
        <v>9</v>
      </c>
      <c r="C16" s="9" t="s">
        <v>1481</v>
      </c>
      <c r="D16" s="9"/>
      <c r="E16" s="9"/>
      <c r="F16" s="745">
        <v>0.0997</v>
      </c>
      <c r="G16" s="745">
        <v>0.0402</v>
      </c>
      <c r="H16" s="745">
        <v>0.0533</v>
      </c>
      <c r="I16" s="745">
        <v>0.5474</v>
      </c>
    </row>
    <row r="17" spans="1:9" ht="12.75">
      <c r="A17" s="742"/>
      <c r="F17" s="278"/>
      <c r="G17" s="278"/>
      <c r="H17" s="278"/>
      <c r="I17" s="278"/>
    </row>
    <row r="18" spans="1:9" ht="12.75">
      <c r="A18" s="742"/>
      <c r="F18" s="278"/>
      <c r="G18" s="278"/>
      <c r="H18" s="278"/>
      <c r="I18" s="278"/>
    </row>
    <row r="19" spans="1:9" ht="12.75">
      <c r="A19" s="742"/>
      <c r="F19" s="278"/>
      <c r="G19" s="278"/>
      <c r="H19" s="278"/>
      <c r="I19" s="278"/>
    </row>
    <row r="20" spans="1:9" ht="12.75">
      <c r="A20" s="742"/>
      <c r="C20" s="4" t="s">
        <v>1496</v>
      </c>
      <c r="F20" s="278"/>
      <c r="G20" s="278"/>
      <c r="H20" s="278"/>
      <c r="I20" s="278"/>
    </row>
    <row r="21" spans="1:9" ht="12.75">
      <c r="A21" s="746"/>
      <c r="C21" s="4" t="s">
        <v>1497</v>
      </c>
      <c r="F21" s="278"/>
      <c r="G21" s="278"/>
      <c r="H21" s="278"/>
      <c r="I21" s="278"/>
    </row>
    <row r="22" spans="1:9" ht="12.75">
      <c r="A22" s="746"/>
      <c r="C22" s="4" t="s">
        <v>1498</v>
      </c>
      <c r="F22" s="278"/>
      <c r="G22" s="278"/>
      <c r="H22" s="278"/>
      <c r="I22" s="27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2:M15"/>
  <sheetViews>
    <sheetView workbookViewId="0" topLeftCell="A10">
      <selection activeCell="G22" sqref="G22"/>
    </sheetView>
  </sheetViews>
  <sheetFormatPr defaultColWidth="9.140625" defaultRowHeight="12.75"/>
  <cols>
    <col min="3" max="3" width="11.00390625" style="4" customWidth="1"/>
  </cols>
  <sheetData>
    <row r="12" spans="2:13" ht="20.25">
      <c r="B12" s="747" t="s">
        <v>1499</v>
      </c>
      <c r="C12" s="748"/>
      <c r="D12" s="748"/>
      <c r="E12" s="748"/>
      <c r="F12" s="748"/>
      <c r="G12" s="748"/>
      <c r="H12" s="748"/>
      <c r="I12" s="748"/>
      <c r="J12" s="748"/>
      <c r="K12" s="748"/>
      <c r="L12" s="748"/>
      <c r="M12" s="748"/>
    </row>
    <row r="13" ht="20.25">
      <c r="F13" s="747"/>
    </row>
    <row r="15" spans="2:13" ht="20.25">
      <c r="B15" s="748"/>
      <c r="C15" s="748"/>
      <c r="D15" s="748"/>
      <c r="E15" s="747"/>
      <c r="F15" s="747" t="s">
        <v>1500</v>
      </c>
      <c r="G15" s="748"/>
      <c r="H15" s="748"/>
      <c r="I15" s="748"/>
      <c r="J15" s="748"/>
      <c r="K15" s="748"/>
      <c r="L15" s="748"/>
      <c r="M15" s="74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126"/>
  <sheetViews>
    <sheetView workbookViewId="0" topLeftCell="A1">
      <selection activeCell="A211" sqref="A211"/>
    </sheetView>
  </sheetViews>
  <sheetFormatPr defaultColWidth="9.140625" defaultRowHeight="12.75"/>
  <cols>
    <col min="1" max="1" width="8.00390625" style="12" customWidth="1"/>
    <col min="2" max="3" width="1.7109375" style="4" customWidth="1"/>
    <col min="8" max="8" width="7.28125" style="4" customWidth="1"/>
    <col min="9" max="9" width="10.8515625" style="13" customWidth="1"/>
    <col min="10" max="10" width="11.00390625" style="13" customWidth="1"/>
    <col min="11" max="11" width="10.00390625" style="13" customWidth="1"/>
    <col min="12" max="12" width="10.7109375" style="13" customWidth="1"/>
    <col min="13" max="13" width="9.8515625" style="13" customWidth="1"/>
    <col min="14" max="14" width="11.00390625" style="14" customWidth="1"/>
    <col min="15" max="15" width="10.28125" style="15" customWidth="1"/>
    <col min="16" max="16" width="11.7109375" style="15" customWidth="1"/>
    <col min="17" max="17" width="6.00390625" style="16" customWidth="1"/>
    <col min="18" max="18" width="0.13671875" style="17" customWidth="1"/>
    <col min="19" max="19" width="11.421875" style="18" customWidth="1"/>
    <col min="20" max="20" width="0.13671875" style="19" customWidth="1"/>
    <col min="21" max="21" width="14.57421875" style="20" customWidth="1"/>
    <col min="22" max="22" width="9.7109375" style="21" customWidth="1"/>
    <col min="23" max="23" width="11.8515625" style="21" customWidth="1"/>
    <col min="24" max="24" width="9.140625" style="21" customWidth="1"/>
  </cols>
  <sheetData>
    <row r="1" spans="1:24" s="5" customFormat="1" ht="18">
      <c r="A1" s="11"/>
      <c r="D1" s="22" t="s">
        <v>10</v>
      </c>
      <c r="E1" s="23"/>
      <c r="F1" s="23"/>
      <c r="G1" s="24"/>
      <c r="H1" s="24"/>
      <c r="I1" s="25"/>
      <c r="J1" s="26"/>
      <c r="K1" s="26"/>
      <c r="L1" s="26"/>
      <c r="M1" s="13"/>
      <c r="N1" s="14"/>
      <c r="O1" s="15"/>
      <c r="P1" s="15"/>
      <c r="Q1" s="16"/>
      <c r="R1" s="17"/>
      <c r="S1" s="27"/>
      <c r="T1" s="19"/>
      <c r="U1" s="28"/>
      <c r="V1" s="21"/>
      <c r="W1" s="21"/>
      <c r="X1" s="21"/>
    </row>
    <row r="2" spans="4:21" ht="15">
      <c r="D2" s="29"/>
      <c r="E2" s="30"/>
      <c r="G2" s="29"/>
      <c r="H2" s="31"/>
      <c r="I2" s="32" t="s">
        <v>11</v>
      </c>
      <c r="U2" s="33" t="s">
        <v>12</v>
      </c>
    </row>
    <row r="3" ht="15.75">
      <c r="A3" s="34" t="s">
        <v>13</v>
      </c>
    </row>
    <row r="4" spans="1:21" ht="18">
      <c r="A4" s="35"/>
      <c r="D4" s="29"/>
      <c r="E4" s="30"/>
      <c r="G4" s="36"/>
      <c r="H4" s="37"/>
      <c r="I4" s="38" t="s">
        <v>14</v>
      </c>
      <c r="J4" s="39" t="s">
        <v>15</v>
      </c>
      <c r="K4" s="39" t="s">
        <v>16</v>
      </c>
      <c r="L4" s="39" t="s">
        <v>17</v>
      </c>
      <c r="M4" s="39" t="s">
        <v>18</v>
      </c>
      <c r="N4" s="40" t="s">
        <v>19</v>
      </c>
      <c r="O4" s="39" t="s">
        <v>20</v>
      </c>
      <c r="P4" s="39" t="s">
        <v>21</v>
      </c>
      <c r="Q4" s="41"/>
      <c r="R4" s="31"/>
      <c r="S4" s="39" t="s">
        <v>22</v>
      </c>
      <c r="U4" s="42" t="s">
        <v>23</v>
      </c>
    </row>
    <row r="5" spans="1:22" ht="13.5" customHeight="1">
      <c r="A5" s="43"/>
      <c r="D5" s="44"/>
      <c r="E5" s="45"/>
      <c r="F5" s="46"/>
      <c r="G5" s="47"/>
      <c r="H5" s="48"/>
      <c r="I5" s="49" t="s">
        <v>24</v>
      </c>
      <c r="J5" s="39" t="s">
        <v>25</v>
      </c>
      <c r="K5" s="39" t="s">
        <v>26</v>
      </c>
      <c r="L5" s="39" t="s">
        <v>27</v>
      </c>
      <c r="M5" s="39" t="s">
        <v>28</v>
      </c>
      <c r="N5" s="38" t="s">
        <v>29</v>
      </c>
      <c r="O5" s="39" t="s">
        <v>30</v>
      </c>
      <c r="P5" s="39" t="s">
        <v>31</v>
      </c>
      <c r="Q5" s="41"/>
      <c r="R5" s="31"/>
      <c r="S5" s="39" t="s">
        <v>32</v>
      </c>
      <c r="T5" s="50"/>
      <c r="U5" s="42" t="s">
        <v>33</v>
      </c>
      <c r="V5" s="51" t="s">
        <v>34</v>
      </c>
    </row>
    <row r="6" spans="4:11" ht="15">
      <c r="D6" s="29"/>
      <c r="E6" s="30"/>
      <c r="G6" s="29"/>
      <c r="H6" s="31"/>
      <c r="I6" s="15"/>
      <c r="K6" s="15"/>
    </row>
    <row r="7" spans="1:24" s="67" customFormat="1" ht="13.5" customHeight="1">
      <c r="A7" s="52" t="s">
        <v>35</v>
      </c>
      <c r="B7" s="53"/>
      <c r="C7" s="53"/>
      <c r="D7" s="53"/>
      <c r="E7" s="54"/>
      <c r="F7" s="53"/>
      <c r="G7" s="55"/>
      <c r="H7" s="56"/>
      <c r="I7" s="57">
        <f>SUM(I8:I14)</f>
        <v>31124</v>
      </c>
      <c r="J7" s="57">
        <f>SUM(J8:J14)</f>
        <v>0</v>
      </c>
      <c r="K7" s="57">
        <f>SUM(K8:K14)</f>
        <v>-1053.6</v>
      </c>
      <c r="L7" s="57">
        <f>SUM(L8:L15)</f>
        <v>0</v>
      </c>
      <c r="M7" s="57">
        <f>SUM(M8:M15)</f>
        <v>100</v>
      </c>
      <c r="N7" s="58">
        <f>SUM(N8:N15)</f>
        <v>0</v>
      </c>
      <c r="O7" s="59">
        <f>SUM(O8:O15)</f>
        <v>-325</v>
      </c>
      <c r="P7" s="59">
        <f>SUM(P8:P15)</f>
        <v>-1297.614</v>
      </c>
      <c r="Q7" s="60">
        <f>SUM(Q8:Q15)</f>
        <v>0</v>
      </c>
      <c r="R7" s="61"/>
      <c r="S7" s="62">
        <f>SUM(S8:S15)</f>
        <v>28547.786</v>
      </c>
      <c r="T7" s="63"/>
      <c r="U7" s="64">
        <f>SUM(U8:U15)</f>
        <v>28547739.459999997</v>
      </c>
      <c r="V7" s="65">
        <f aca="true" t="shared" si="0" ref="V7:V14">SUM(U7/S7/1000)</f>
        <v>0.9999983697509851</v>
      </c>
      <c r="W7" s="66"/>
      <c r="X7" s="66"/>
    </row>
    <row r="8" spans="4:22" ht="13.5" customHeight="1">
      <c r="D8" s="68" t="s">
        <v>36</v>
      </c>
      <c r="E8" s="69"/>
      <c r="G8" s="70"/>
      <c r="H8" s="71"/>
      <c r="I8" s="72">
        <v>5824</v>
      </c>
      <c r="K8" s="15"/>
      <c r="P8" s="15">
        <v>-209</v>
      </c>
      <c r="S8" s="18">
        <f>SUM(I8+J8+K8+L8+M8+N8+O8+P8+Q8)</f>
        <v>5615</v>
      </c>
      <c r="U8" s="20">
        <v>5614956.18</v>
      </c>
      <c r="V8" s="73">
        <f t="shared" si="0"/>
        <v>0.9999921959038289</v>
      </c>
    </row>
    <row r="9" spans="4:22" ht="13.5" customHeight="1">
      <c r="D9" s="4" t="s">
        <v>37</v>
      </c>
      <c r="E9" s="69"/>
      <c r="G9" s="70"/>
      <c r="H9" s="71"/>
      <c r="I9" s="72">
        <v>500</v>
      </c>
      <c r="K9" s="15"/>
      <c r="M9" s="13">
        <v>100</v>
      </c>
      <c r="O9" s="15">
        <v>300</v>
      </c>
      <c r="P9" s="15">
        <v>13.915</v>
      </c>
      <c r="S9" s="18">
        <f aca="true" t="shared" si="1" ref="S9:S14">SUM(I9+J9+K9+L9+M9+N9+O9+P9+Q9)</f>
        <v>913.915</v>
      </c>
      <c r="U9" s="20">
        <v>913914.34</v>
      </c>
      <c r="V9" s="73">
        <f t="shared" si="0"/>
        <v>0.9999992778321836</v>
      </c>
    </row>
    <row r="10" spans="4:22" ht="12.75">
      <c r="D10" s="4" t="s">
        <v>38</v>
      </c>
      <c r="I10" s="72">
        <v>400</v>
      </c>
      <c r="K10" s="15"/>
      <c r="O10" s="15">
        <v>75</v>
      </c>
      <c r="P10" s="15">
        <v>8.699</v>
      </c>
      <c r="S10" s="18">
        <f t="shared" si="1"/>
        <v>483.699</v>
      </c>
      <c r="U10" s="20">
        <v>483698.7</v>
      </c>
      <c r="V10" s="73">
        <f t="shared" si="0"/>
        <v>0.9999993797795736</v>
      </c>
    </row>
    <row r="11" spans="4:22" ht="13.5" customHeight="1">
      <c r="D11" s="12" t="s">
        <v>39</v>
      </c>
      <c r="E11" s="69"/>
      <c r="G11" s="70" t="s">
        <v>40</v>
      </c>
      <c r="H11" s="71"/>
      <c r="I11" s="72">
        <v>6700</v>
      </c>
      <c r="K11" s="15"/>
      <c r="P11" s="15">
        <v>-803.676</v>
      </c>
      <c r="S11" s="18">
        <f t="shared" si="1"/>
        <v>5896.324</v>
      </c>
      <c r="U11" s="20">
        <v>5896323.28</v>
      </c>
      <c r="V11" s="73">
        <f t="shared" si="0"/>
        <v>0.999999877890021</v>
      </c>
    </row>
    <row r="12" spans="4:22" ht="12.75">
      <c r="D12" s="4" t="s">
        <v>41</v>
      </c>
      <c r="I12" s="72">
        <v>13100</v>
      </c>
      <c r="K12" s="15"/>
      <c r="P12" s="15">
        <v>-386.579</v>
      </c>
      <c r="S12" s="18">
        <f t="shared" si="1"/>
        <v>12713.421</v>
      </c>
      <c r="U12" s="20">
        <v>12713420.19</v>
      </c>
      <c r="V12" s="73">
        <f t="shared" si="0"/>
        <v>0.9999999362878016</v>
      </c>
    </row>
    <row r="13" spans="4:22" ht="13.5" customHeight="1">
      <c r="D13" s="4" t="s">
        <v>42</v>
      </c>
      <c r="E13" s="69"/>
      <c r="G13" s="70"/>
      <c r="H13" s="71"/>
      <c r="I13" s="72">
        <v>3000</v>
      </c>
      <c r="K13" s="15"/>
      <c r="O13" s="15">
        <v>-700</v>
      </c>
      <c r="P13" s="15">
        <v>79.027</v>
      </c>
      <c r="S13" s="18">
        <f t="shared" si="1"/>
        <v>2379.027</v>
      </c>
      <c r="U13" s="20">
        <v>2379026.77</v>
      </c>
      <c r="V13" s="73">
        <f t="shared" si="0"/>
        <v>0.9999999033218202</v>
      </c>
    </row>
    <row r="14" spans="4:22" ht="15">
      <c r="D14" s="4" t="s">
        <v>43</v>
      </c>
      <c r="G14" s="70"/>
      <c r="H14" s="71"/>
      <c r="I14" s="72">
        <v>1600</v>
      </c>
      <c r="J14" s="15"/>
      <c r="K14" s="15">
        <v>-1053.6</v>
      </c>
      <c r="S14" s="18">
        <f t="shared" si="1"/>
        <v>546.4000000000001</v>
      </c>
      <c r="T14" s="74"/>
      <c r="U14" s="20">
        <v>546400</v>
      </c>
      <c r="V14" s="73">
        <f t="shared" si="0"/>
        <v>0.9999999999999999</v>
      </c>
    </row>
    <row r="15" spans="8:22" ht="12.75">
      <c r="H15" s="21"/>
      <c r="K15" s="15"/>
      <c r="V15" s="73"/>
    </row>
    <row r="16" ht="12.75" hidden="1">
      <c r="K16" s="15"/>
    </row>
    <row r="17" spans="4:11" ht="12.75">
      <c r="D17" s="51" t="s">
        <v>44</v>
      </c>
      <c r="K17" s="15"/>
    </row>
    <row r="18" spans="4:11" ht="12.75">
      <c r="D18" s="21" t="s">
        <v>45</v>
      </c>
      <c r="K18" s="15"/>
    </row>
    <row r="19" spans="4:11" ht="12.75">
      <c r="D19" s="21"/>
      <c r="K19" s="15"/>
    </row>
    <row r="20" spans="7:22" ht="15">
      <c r="G20" s="70"/>
      <c r="H20" s="71"/>
      <c r="K20" s="15"/>
      <c r="V20" s="65"/>
    </row>
    <row r="21" spans="1:24" s="67" customFormat="1" ht="13.5" customHeight="1">
      <c r="A21" s="52" t="s">
        <v>46</v>
      </c>
      <c r="B21" s="53"/>
      <c r="C21" s="53"/>
      <c r="D21" s="53"/>
      <c r="E21" s="75"/>
      <c r="F21" s="53"/>
      <c r="G21" s="55"/>
      <c r="H21" s="56"/>
      <c r="I21" s="57">
        <f>SUM(I22:I31)</f>
        <v>3684</v>
      </c>
      <c r="J21" s="57">
        <f>SUM(J22:J31)</f>
        <v>0</v>
      </c>
      <c r="K21" s="57">
        <f>SUM(K22:K31)</f>
        <v>-81.367</v>
      </c>
      <c r="L21" s="57">
        <f>SUM(L22:L31)</f>
        <v>0</v>
      </c>
      <c r="M21" s="57">
        <f>SUM(M22:M31)</f>
        <v>0</v>
      </c>
      <c r="N21" s="58">
        <f>SUM(N22:N31)</f>
        <v>0.8</v>
      </c>
      <c r="O21" s="59">
        <f>SUM(O22:O31)</f>
        <v>1.3780000000000001</v>
      </c>
      <c r="P21" s="59">
        <f>SUM(P22:P31)</f>
        <v>-357.942</v>
      </c>
      <c r="Q21" s="60">
        <f>SUM(Q22:Q31)</f>
        <v>0</v>
      </c>
      <c r="R21" s="76"/>
      <c r="S21" s="62">
        <f>SUM(S22:S31)</f>
        <v>3246.869</v>
      </c>
      <c r="T21" s="63"/>
      <c r="U21" s="64">
        <f>SUM(U22:U31)</f>
        <v>3205708.4</v>
      </c>
      <c r="V21" s="65">
        <f>SUM(U21/S21/1000)</f>
        <v>0.9873229871608616</v>
      </c>
      <c r="W21" s="66"/>
      <c r="X21" s="66"/>
    </row>
    <row r="22" spans="4:22" ht="13.5" customHeight="1">
      <c r="D22" s="4" t="s">
        <v>47</v>
      </c>
      <c r="E22" s="69"/>
      <c r="G22" s="70"/>
      <c r="H22" s="77"/>
      <c r="I22" s="39">
        <v>630</v>
      </c>
      <c r="K22" s="15">
        <v>0.5</v>
      </c>
      <c r="O22" s="15">
        <v>0.3</v>
      </c>
      <c r="P22" s="15">
        <v>-95.45</v>
      </c>
      <c r="R22" s="78"/>
      <c r="S22" s="18">
        <f aca="true" t="shared" si="2" ref="S22:S31">SUM(I22+J22+K22+L22+M22+N22+O22+P22+Q22)</f>
        <v>535.3499999999999</v>
      </c>
      <c r="U22" s="20">
        <v>497350</v>
      </c>
      <c r="V22" s="73">
        <f>SUM(U22/S22/1000)</f>
        <v>0.929018399178108</v>
      </c>
    </row>
    <row r="23" spans="4:22" ht="13.5" customHeight="1">
      <c r="D23" s="4" t="s">
        <v>48</v>
      </c>
      <c r="G23" s="70"/>
      <c r="H23" s="71"/>
      <c r="I23" s="72">
        <v>89</v>
      </c>
      <c r="K23" s="15"/>
      <c r="P23" s="15">
        <v>1</v>
      </c>
      <c r="R23" s="78"/>
      <c r="S23" s="18">
        <f t="shared" si="2"/>
        <v>90</v>
      </c>
      <c r="U23" s="20">
        <v>89998</v>
      </c>
      <c r="V23" s="73">
        <f aca="true" t="shared" si="3" ref="V23:V28">SUM(U23/S23/1000)</f>
        <v>0.9999777777777777</v>
      </c>
    </row>
    <row r="24" spans="4:22" ht="13.5" customHeight="1">
      <c r="D24" s="4" t="s">
        <v>49</v>
      </c>
      <c r="G24" s="70"/>
      <c r="H24" s="71"/>
      <c r="I24" s="72">
        <v>50</v>
      </c>
      <c r="K24" s="15"/>
      <c r="P24" s="15">
        <v>-16.704</v>
      </c>
      <c r="R24" s="78"/>
      <c r="S24" s="18">
        <f t="shared" si="2"/>
        <v>33.296</v>
      </c>
      <c r="U24" s="20">
        <v>37616</v>
      </c>
      <c r="V24" s="73">
        <f t="shared" si="3"/>
        <v>1.1297453147525227</v>
      </c>
    </row>
    <row r="25" spans="4:22" ht="13.5" customHeight="1">
      <c r="D25" s="4" t="s">
        <v>50</v>
      </c>
      <c r="G25" s="70"/>
      <c r="H25" s="71"/>
      <c r="I25" s="72">
        <v>7</v>
      </c>
      <c r="K25" s="15"/>
      <c r="N25" s="14">
        <v>0.5</v>
      </c>
      <c r="P25" s="15">
        <v>-0.212</v>
      </c>
      <c r="R25" s="78"/>
      <c r="S25" s="18">
        <f t="shared" si="2"/>
        <v>7.288</v>
      </c>
      <c r="U25" s="20">
        <v>7288</v>
      </c>
      <c r="V25" s="73">
        <f t="shared" si="3"/>
        <v>1</v>
      </c>
    </row>
    <row r="26" spans="4:22" ht="13.5" customHeight="1">
      <c r="D26" s="4" t="s">
        <v>51</v>
      </c>
      <c r="G26" s="70"/>
      <c r="H26" s="71"/>
      <c r="I26" s="72">
        <v>500</v>
      </c>
      <c r="K26" s="15"/>
      <c r="P26" s="15">
        <v>-96.239</v>
      </c>
      <c r="R26" s="78"/>
      <c r="S26" s="18">
        <f t="shared" si="2"/>
        <v>403.76099999999997</v>
      </c>
      <c r="U26" s="20">
        <v>397761</v>
      </c>
      <c r="V26" s="73">
        <f t="shared" si="3"/>
        <v>0.9851397237474646</v>
      </c>
    </row>
    <row r="27" spans="4:22" ht="13.5" customHeight="1">
      <c r="D27" s="4" t="s">
        <v>52</v>
      </c>
      <c r="G27" s="70"/>
      <c r="H27" s="71"/>
      <c r="I27" s="72">
        <v>9</v>
      </c>
      <c r="K27" s="15">
        <v>1</v>
      </c>
      <c r="P27" s="15">
        <v>-0.507</v>
      </c>
      <c r="R27" s="78"/>
      <c r="S27" s="18">
        <f t="shared" si="2"/>
        <v>9.493</v>
      </c>
      <c r="U27" s="20">
        <v>9493</v>
      </c>
      <c r="V27" s="73">
        <f t="shared" si="3"/>
        <v>1</v>
      </c>
    </row>
    <row r="28" spans="4:22" ht="13.5" customHeight="1">
      <c r="D28" s="4" t="s">
        <v>53</v>
      </c>
      <c r="G28" s="70"/>
      <c r="H28" s="71"/>
      <c r="I28" s="72">
        <v>1</v>
      </c>
      <c r="K28" s="15"/>
      <c r="N28" s="14">
        <v>0.3</v>
      </c>
      <c r="P28" s="15">
        <v>-0.08</v>
      </c>
      <c r="R28" s="78"/>
      <c r="S28" s="18">
        <f t="shared" si="2"/>
        <v>1.22</v>
      </c>
      <c r="U28" s="20">
        <v>1220</v>
      </c>
      <c r="V28" s="73">
        <f t="shared" si="3"/>
        <v>1</v>
      </c>
    </row>
    <row r="29" spans="4:22" ht="13.5" customHeight="1">
      <c r="D29" s="4" t="s">
        <v>54</v>
      </c>
      <c r="G29" s="70"/>
      <c r="H29" s="71"/>
      <c r="I29" s="72">
        <v>300</v>
      </c>
      <c r="K29" s="15">
        <v>-82.867</v>
      </c>
      <c r="R29" s="78"/>
      <c r="S29" s="18">
        <f t="shared" si="2"/>
        <v>217.13299999999998</v>
      </c>
      <c r="U29" s="20">
        <v>217133</v>
      </c>
      <c r="V29" s="73">
        <f>SUM(U29/S29/1000)</f>
        <v>1.0000000000000002</v>
      </c>
    </row>
    <row r="30" spans="4:22" ht="13.5" customHeight="1">
      <c r="D30" s="4" t="s">
        <v>55</v>
      </c>
      <c r="G30" s="70"/>
      <c r="H30" s="71"/>
      <c r="I30" s="72"/>
      <c r="K30" s="15"/>
      <c r="O30" s="15">
        <v>1.078</v>
      </c>
      <c r="P30" s="15">
        <v>0.25</v>
      </c>
      <c r="R30" s="78"/>
      <c r="S30" s="18">
        <f t="shared" si="2"/>
        <v>1.328</v>
      </c>
      <c r="U30" s="20">
        <v>1328</v>
      </c>
      <c r="V30" s="73">
        <f>SUM(U30/S30/1000)</f>
        <v>1</v>
      </c>
    </row>
    <row r="31" spans="4:22" ht="13.5" customHeight="1">
      <c r="D31" s="4" t="s">
        <v>56</v>
      </c>
      <c r="G31" s="70"/>
      <c r="H31" s="71"/>
      <c r="I31" s="72">
        <v>2098</v>
      </c>
      <c r="K31" s="15"/>
      <c r="P31" s="15">
        <v>-150</v>
      </c>
      <c r="R31" s="78"/>
      <c r="S31" s="18">
        <f t="shared" si="2"/>
        <v>1948</v>
      </c>
      <c r="U31" s="20">
        <v>1946521.4</v>
      </c>
      <c r="V31" s="73">
        <f>SUM(U31/S31/1000)</f>
        <v>0.9992409650924025</v>
      </c>
    </row>
    <row r="32" spans="1:22" ht="15">
      <c r="A32" s="79" t="s">
        <v>57</v>
      </c>
      <c r="B32" s="80"/>
      <c r="C32" s="80"/>
      <c r="D32" s="80"/>
      <c r="E32" s="80"/>
      <c r="F32" s="80"/>
      <c r="G32" s="81"/>
      <c r="H32" s="82"/>
      <c r="I32" s="83"/>
      <c r="J32" s="83">
        <f aca="true" t="shared" si="4" ref="J32:Q32">SUM(J7+J21)</f>
        <v>0</v>
      </c>
      <c r="K32" s="83">
        <f t="shared" si="4"/>
        <v>-1134.9669999999999</v>
      </c>
      <c r="L32" s="83">
        <f t="shared" si="4"/>
        <v>0</v>
      </c>
      <c r="M32" s="83">
        <f t="shared" si="4"/>
        <v>100</v>
      </c>
      <c r="N32" s="84">
        <f t="shared" si="4"/>
        <v>0.8</v>
      </c>
      <c r="O32" s="85">
        <f t="shared" si="4"/>
        <v>-323.622</v>
      </c>
      <c r="P32" s="85">
        <f t="shared" si="4"/>
        <v>-1655.556</v>
      </c>
      <c r="Q32" s="86">
        <f t="shared" si="4"/>
        <v>0</v>
      </c>
      <c r="R32" s="87"/>
      <c r="S32" s="88">
        <f>SUM(S7+S21)</f>
        <v>31794.655</v>
      </c>
      <c r="T32" s="89"/>
      <c r="U32" s="90">
        <f>SUM(U7+U21)</f>
        <v>31753447.859999996</v>
      </c>
      <c r="V32" s="73">
        <f>SUM(U32/S32/1000)</f>
        <v>0.9987039601467604</v>
      </c>
    </row>
    <row r="33" spans="1:24" ht="12.75">
      <c r="A33" s="4"/>
      <c r="I33" s="18"/>
      <c r="J33" s="91"/>
      <c r="K33" s="92"/>
      <c r="L33" s="91"/>
      <c r="M33" s="91"/>
      <c r="N33" s="93"/>
      <c r="O33" s="94"/>
      <c r="P33" s="92"/>
      <c r="Q33" s="95"/>
      <c r="R33" s="4"/>
      <c r="T33" s="96"/>
      <c r="V33" s="4"/>
      <c r="W33" s="4"/>
      <c r="X33" s="4"/>
    </row>
    <row r="34" spans="1:24" ht="12.75">
      <c r="A34" s="4"/>
      <c r="D34" s="51" t="s">
        <v>44</v>
      </c>
      <c r="I34" s="18"/>
      <c r="J34" s="91"/>
      <c r="K34" s="92"/>
      <c r="L34" s="91"/>
      <c r="M34" s="91"/>
      <c r="N34" s="93"/>
      <c r="O34" s="94"/>
      <c r="P34" s="92"/>
      <c r="Q34" s="95"/>
      <c r="R34" s="4"/>
      <c r="T34" s="96"/>
      <c r="V34" s="4"/>
      <c r="W34" s="4"/>
      <c r="X34" s="4"/>
    </row>
    <row r="35" spans="1:24" ht="12.75" hidden="1">
      <c r="A35" s="4"/>
      <c r="D35" s="21"/>
      <c r="E35" s="21"/>
      <c r="F35" s="21"/>
      <c r="G35" s="21"/>
      <c r="H35" s="21"/>
      <c r="K35" s="15"/>
      <c r="R35" s="21"/>
      <c r="S35" s="13"/>
      <c r="T35" s="97"/>
      <c r="U35" s="98"/>
      <c r="V35" s="4"/>
      <c r="W35" s="4"/>
      <c r="X35" s="4"/>
    </row>
    <row r="36" spans="1:25" ht="12.75">
      <c r="A36" s="4"/>
      <c r="D36" s="21" t="s">
        <v>47</v>
      </c>
      <c r="E36" s="21"/>
      <c r="F36" s="21"/>
      <c r="G36" s="21"/>
      <c r="H36" s="21" t="s">
        <v>58</v>
      </c>
      <c r="J36" s="13">
        <v>40.2</v>
      </c>
      <c r="K36" s="99">
        <v>40200</v>
      </c>
      <c r="M36" s="13" t="s">
        <v>59</v>
      </c>
      <c r="S36" s="13"/>
      <c r="T36" s="100"/>
      <c r="U36" s="98"/>
      <c r="V36" s="101"/>
      <c r="X36" s="102"/>
      <c r="Y36" s="21"/>
    </row>
    <row r="37" spans="1:25" ht="12.75">
      <c r="A37" s="4"/>
      <c r="D37" s="21"/>
      <c r="E37" s="21"/>
      <c r="F37" s="21"/>
      <c r="G37" s="21"/>
      <c r="H37" s="21" t="s">
        <v>60</v>
      </c>
      <c r="J37" s="13">
        <v>107.83</v>
      </c>
      <c r="K37" s="99">
        <v>107830</v>
      </c>
      <c r="M37" s="13" t="s">
        <v>61</v>
      </c>
      <c r="S37" s="13"/>
      <c r="T37" s="100"/>
      <c r="U37" s="98"/>
      <c r="V37" s="101"/>
      <c r="X37" s="102"/>
      <c r="Y37" s="21"/>
    </row>
    <row r="38" spans="1:25" ht="12.75" hidden="1">
      <c r="A38" s="4"/>
      <c r="D38" s="21"/>
      <c r="E38" s="21"/>
      <c r="F38" s="21"/>
      <c r="G38" s="21"/>
      <c r="H38" s="21"/>
      <c r="K38" s="99"/>
      <c r="S38" s="13"/>
      <c r="T38" s="100"/>
      <c r="U38" s="98"/>
      <c r="V38" s="101"/>
      <c r="X38" s="102"/>
      <c r="Y38" s="21"/>
    </row>
    <row r="39" spans="1:25" ht="12.75">
      <c r="A39" s="4"/>
      <c r="D39" s="21"/>
      <c r="E39" s="21"/>
      <c r="F39" s="21"/>
      <c r="G39" s="21"/>
      <c r="H39" s="21" t="s">
        <v>62</v>
      </c>
      <c r="J39" s="13">
        <v>16.1</v>
      </c>
      <c r="K39" s="99">
        <v>16100</v>
      </c>
      <c r="S39" s="13"/>
      <c r="T39" s="100"/>
      <c r="U39" s="98"/>
      <c r="V39" s="101"/>
      <c r="X39" s="102"/>
      <c r="Y39" s="21"/>
    </row>
    <row r="40" spans="1:25" ht="12.75">
      <c r="A40" s="4"/>
      <c r="D40" s="21"/>
      <c r="E40" s="21"/>
      <c r="F40" s="21"/>
      <c r="G40" s="21"/>
      <c r="H40" s="21" t="s">
        <v>63</v>
      </c>
      <c r="J40" s="13">
        <v>6.75</v>
      </c>
      <c r="K40" s="99">
        <v>6750</v>
      </c>
      <c r="S40" s="13"/>
      <c r="T40" s="100"/>
      <c r="U40" s="98"/>
      <c r="V40" s="101"/>
      <c r="X40" s="102"/>
      <c r="Y40" s="21"/>
    </row>
    <row r="41" spans="1:25" ht="12.75">
      <c r="A41" s="4"/>
      <c r="D41" s="21"/>
      <c r="E41" s="21"/>
      <c r="F41" s="21"/>
      <c r="G41" s="21"/>
      <c r="H41" s="21" t="s">
        <v>64</v>
      </c>
      <c r="J41" s="13">
        <v>1.95</v>
      </c>
      <c r="K41" s="99">
        <v>1950</v>
      </c>
      <c r="S41" s="13"/>
      <c r="T41" s="100"/>
      <c r="U41" s="98"/>
      <c r="V41" s="101"/>
      <c r="X41" s="102"/>
      <c r="Y41" s="21"/>
    </row>
    <row r="42" spans="1:25" ht="12.75">
      <c r="A42" s="4"/>
      <c r="D42" s="21"/>
      <c r="E42" s="21"/>
      <c r="F42" s="21"/>
      <c r="G42" s="21"/>
      <c r="H42" s="21" t="s">
        <v>65</v>
      </c>
      <c r="J42" s="13">
        <v>2.1</v>
      </c>
      <c r="K42" s="99">
        <v>2100</v>
      </c>
      <c r="S42" s="13"/>
      <c r="T42" s="100"/>
      <c r="U42" s="98"/>
      <c r="V42" s="101"/>
      <c r="X42" s="102"/>
      <c r="Y42" s="21"/>
    </row>
    <row r="43" spans="1:25" ht="12.75">
      <c r="A43" s="4"/>
      <c r="D43" s="21"/>
      <c r="E43" s="21"/>
      <c r="F43" s="21"/>
      <c r="G43" s="21"/>
      <c r="H43" s="21" t="s">
        <v>66</v>
      </c>
      <c r="J43" s="13">
        <v>0.3</v>
      </c>
      <c r="K43" s="99">
        <v>300</v>
      </c>
      <c r="S43" s="13"/>
      <c r="T43" s="100"/>
      <c r="U43" s="98"/>
      <c r="V43" s="101"/>
      <c r="X43" s="102"/>
      <c r="Y43" s="21"/>
    </row>
    <row r="44" spans="1:25" ht="12.75">
      <c r="A44" s="4"/>
      <c r="D44" s="21"/>
      <c r="E44" s="21"/>
      <c r="F44" s="21"/>
      <c r="G44" s="21"/>
      <c r="H44" s="21" t="s">
        <v>67</v>
      </c>
      <c r="J44" s="13">
        <v>0.12</v>
      </c>
      <c r="K44" s="99">
        <v>120</v>
      </c>
      <c r="S44" s="13"/>
      <c r="T44" s="100"/>
      <c r="U44" s="98"/>
      <c r="V44" s="101"/>
      <c r="X44" s="102"/>
      <c r="Y44" s="21"/>
    </row>
    <row r="45" spans="1:25" ht="12.75">
      <c r="A45" s="4"/>
      <c r="D45" s="21"/>
      <c r="E45" s="21"/>
      <c r="F45" s="21"/>
      <c r="G45" s="21"/>
      <c r="H45" s="21" t="s">
        <v>68</v>
      </c>
      <c r="I45" s="18"/>
      <c r="J45" s="13">
        <v>360</v>
      </c>
      <c r="K45" s="103">
        <v>322000</v>
      </c>
      <c r="M45" s="13" t="s">
        <v>69</v>
      </c>
      <c r="S45" s="13"/>
      <c r="T45" s="100"/>
      <c r="U45" s="98"/>
      <c r="V45" s="101"/>
      <c r="X45" s="102"/>
      <c r="Y45" s="21"/>
    </row>
    <row r="46" spans="1:24" ht="12.75">
      <c r="A46" s="4"/>
      <c r="H46" s="21"/>
      <c r="I46" s="18"/>
      <c r="J46" s="104">
        <f>SUM(J36:J45)</f>
        <v>535.35</v>
      </c>
      <c r="K46" s="99">
        <f>SUM(K36:K45)</f>
        <v>497350</v>
      </c>
      <c r="L46" s="91"/>
      <c r="N46" s="93"/>
      <c r="O46" s="94"/>
      <c r="P46" s="92"/>
      <c r="Q46" s="95"/>
      <c r="R46" s="4"/>
      <c r="T46" s="96"/>
      <c r="V46" s="4"/>
      <c r="W46" s="4"/>
      <c r="X46" s="4"/>
    </row>
    <row r="47" spans="4:21" ht="12.75">
      <c r="D47" s="21"/>
      <c r="E47" s="21"/>
      <c r="F47" s="21"/>
      <c r="G47" s="21"/>
      <c r="H47" s="21"/>
      <c r="K47" s="15"/>
      <c r="S47" s="13"/>
      <c r="U47" s="98"/>
    </row>
    <row r="48" spans="4:21" ht="12.75">
      <c r="D48" s="21"/>
      <c r="E48" s="21"/>
      <c r="F48" s="21"/>
      <c r="G48" s="21"/>
      <c r="H48" s="21"/>
      <c r="J48" s="105"/>
      <c r="K48" s="15"/>
      <c r="S48" s="13"/>
      <c r="U48" s="98"/>
    </row>
    <row r="49" ht="12.75">
      <c r="K49" s="15"/>
    </row>
    <row r="50" spans="4:21" ht="12.75" hidden="1">
      <c r="D50" s="21"/>
      <c r="E50" s="21"/>
      <c r="F50" s="21"/>
      <c r="G50" s="21"/>
      <c r="H50" s="21"/>
      <c r="K50" s="15"/>
      <c r="S50" s="13"/>
      <c r="U50" s="98"/>
    </row>
    <row r="51" spans="4:21" ht="12.75" hidden="1">
      <c r="D51" s="21"/>
      <c r="E51" s="21"/>
      <c r="F51" s="21"/>
      <c r="G51" s="21"/>
      <c r="H51" s="21"/>
      <c r="K51" s="15"/>
      <c r="S51" s="13"/>
      <c r="U51" s="98"/>
    </row>
    <row r="52" spans="4:21" ht="12.75" hidden="1">
      <c r="D52" s="21"/>
      <c r="E52" s="21"/>
      <c r="F52" s="21"/>
      <c r="G52" s="21"/>
      <c r="H52" s="21"/>
      <c r="K52" s="15"/>
      <c r="S52" s="13"/>
      <c r="U52" s="98"/>
    </row>
    <row r="53" spans="4:21" ht="12.75" hidden="1">
      <c r="D53" s="21"/>
      <c r="E53" s="21"/>
      <c r="F53" s="21"/>
      <c r="G53" s="21"/>
      <c r="H53" s="21"/>
      <c r="K53" s="15"/>
      <c r="S53" s="13"/>
      <c r="U53" s="98"/>
    </row>
    <row r="54" spans="4:21" ht="12.75" hidden="1">
      <c r="D54" s="21"/>
      <c r="E54" s="21"/>
      <c r="F54" s="21"/>
      <c r="G54" s="21"/>
      <c r="H54" s="21"/>
      <c r="K54" s="15"/>
      <c r="S54" s="13"/>
      <c r="U54" s="98"/>
    </row>
    <row r="55" spans="4:21" ht="12.75" hidden="1">
      <c r="D55" s="21"/>
      <c r="E55" s="21"/>
      <c r="F55" s="21"/>
      <c r="G55" s="21"/>
      <c r="H55" s="21"/>
      <c r="K55" s="15"/>
      <c r="S55" s="13"/>
      <c r="U55" s="98"/>
    </row>
    <row r="56" spans="4:21" ht="12.75" hidden="1">
      <c r="D56" s="21"/>
      <c r="E56" s="21"/>
      <c r="F56" s="21"/>
      <c r="G56" s="21"/>
      <c r="H56" s="21"/>
      <c r="K56" s="15"/>
      <c r="S56" s="13"/>
      <c r="U56" s="98"/>
    </row>
    <row r="57" spans="4:21" ht="12.75" hidden="1">
      <c r="D57" s="21"/>
      <c r="E57" s="21"/>
      <c r="F57" s="21"/>
      <c r="G57" s="21"/>
      <c r="H57" s="21"/>
      <c r="K57" s="15"/>
      <c r="S57" s="13"/>
      <c r="U57" s="98"/>
    </row>
    <row r="58" spans="1:22" ht="16.5">
      <c r="A58" s="52" t="s">
        <v>70</v>
      </c>
      <c r="B58" s="106"/>
      <c r="C58" s="106"/>
      <c r="D58" s="107"/>
      <c r="E58" s="54"/>
      <c r="F58" s="106"/>
      <c r="G58" s="55"/>
      <c r="H58" s="56"/>
      <c r="I58" s="57">
        <f>SUM(I59:I147)</f>
        <v>1391.3000000000002</v>
      </c>
      <c r="J58" s="57">
        <f>SUM(J59:J146)</f>
        <v>0</v>
      </c>
      <c r="K58" s="57">
        <f>SUM(K59:K149)</f>
        <v>3683.754</v>
      </c>
      <c r="L58" s="57">
        <f>SUM(L59:L146)</f>
        <v>179.13299999999998</v>
      </c>
      <c r="M58" s="57">
        <f>SUM(M59:M146)</f>
        <v>82.303</v>
      </c>
      <c r="N58" s="58">
        <f>SUM(N59:N146)</f>
        <v>-167.5</v>
      </c>
      <c r="O58" s="59">
        <f>SUM(O59:O146)</f>
        <v>7.5</v>
      </c>
      <c r="P58" s="59">
        <f>SUM(P59:P149)</f>
        <v>51.96099999999998</v>
      </c>
      <c r="Q58" s="60">
        <f>SUM(Q59:Q146)</f>
        <v>0</v>
      </c>
      <c r="R58" s="61"/>
      <c r="S58" s="62">
        <f>SUM(S59:S151)</f>
        <v>5228.451</v>
      </c>
      <c r="T58" s="108"/>
      <c r="U58" s="64">
        <f>SUM(U59:U151)</f>
        <v>5212878.95</v>
      </c>
      <c r="V58" s="65">
        <f>SUM(U58/S58/1000)</f>
        <v>0.997021670471809</v>
      </c>
    </row>
    <row r="59" spans="7:23" ht="15">
      <c r="G59" s="70"/>
      <c r="H59" s="71"/>
      <c r="K59" s="15"/>
      <c r="R59" s="78"/>
      <c r="V59" s="73"/>
      <c r="W59" s="109"/>
    </row>
    <row r="60" spans="1:23" ht="15">
      <c r="A60" s="110">
        <v>10</v>
      </c>
      <c r="D60" s="9" t="s">
        <v>71</v>
      </c>
      <c r="G60" s="70"/>
      <c r="H60" s="71"/>
      <c r="I60" s="72"/>
      <c r="K60" s="15"/>
      <c r="R60" s="78"/>
      <c r="V60" s="73"/>
      <c r="W60" s="109"/>
    </row>
    <row r="61" spans="1:23" ht="13.5" customHeight="1">
      <c r="A61" s="110"/>
      <c r="D61" s="4" t="s">
        <v>72</v>
      </c>
      <c r="E61" s="4"/>
      <c r="G61" s="70"/>
      <c r="H61" s="71"/>
      <c r="K61" s="15"/>
      <c r="L61" s="13">
        <v>2.4</v>
      </c>
      <c r="R61" s="78"/>
      <c r="S61" s="18">
        <f>SUM(I61+J61+K61+L61+M61+N61+O61+P61+Q61)</f>
        <v>2.4</v>
      </c>
      <c r="U61" s="20">
        <v>2400</v>
      </c>
      <c r="V61" s="73">
        <f>SUM(U61/S61/1000)</f>
        <v>1</v>
      </c>
      <c r="W61" s="109"/>
    </row>
    <row r="62" spans="1:23" ht="11.25" customHeight="1">
      <c r="A62" s="110"/>
      <c r="D62" s="4"/>
      <c r="E62" s="4"/>
      <c r="G62" s="70"/>
      <c r="H62" s="71"/>
      <c r="K62" s="15"/>
      <c r="R62" s="78"/>
      <c r="V62" s="73"/>
      <c r="W62" s="109"/>
    </row>
    <row r="63" spans="1:23" ht="15">
      <c r="A63" s="110">
        <v>21</v>
      </c>
      <c r="D63" s="4" t="s">
        <v>73</v>
      </c>
      <c r="E63" s="4"/>
      <c r="G63" s="70"/>
      <c r="H63" s="71"/>
      <c r="K63" s="15"/>
      <c r="R63" s="78"/>
      <c r="V63" s="73"/>
      <c r="W63" s="109"/>
    </row>
    <row r="64" spans="1:23" ht="15">
      <c r="A64" s="110"/>
      <c r="D64" s="4"/>
      <c r="E64" s="4"/>
      <c r="G64" s="70"/>
      <c r="H64" s="71"/>
      <c r="K64" s="15"/>
      <c r="R64" s="78"/>
      <c r="V64" s="73"/>
      <c r="W64" s="109"/>
    </row>
    <row r="65" spans="1:23" ht="15">
      <c r="A65" s="110">
        <v>22</v>
      </c>
      <c r="D65" s="9" t="s">
        <v>74</v>
      </c>
      <c r="G65" s="70"/>
      <c r="H65" s="71"/>
      <c r="K65" s="15"/>
      <c r="R65" s="78"/>
      <c r="V65" s="73"/>
      <c r="W65" s="109"/>
    </row>
    <row r="66" spans="6:23" ht="13.5" customHeight="1">
      <c r="F66" s="21"/>
      <c r="G66" s="70"/>
      <c r="H66" s="77"/>
      <c r="I66" s="15"/>
      <c r="K66" s="15"/>
      <c r="R66" s="78"/>
      <c r="V66" s="73"/>
      <c r="W66" s="109"/>
    </row>
    <row r="67" spans="1:23" ht="15">
      <c r="A67" s="110">
        <v>23</v>
      </c>
      <c r="D67" s="9" t="s">
        <v>75</v>
      </c>
      <c r="G67" s="70"/>
      <c r="H67" s="71"/>
      <c r="K67" s="15"/>
      <c r="R67" s="78"/>
      <c r="V67" s="73"/>
      <c r="W67" s="109"/>
    </row>
    <row r="68" spans="4:23" ht="13.5" customHeight="1">
      <c r="D68" s="4" t="s">
        <v>76</v>
      </c>
      <c r="F68" s="21"/>
      <c r="G68" s="70"/>
      <c r="H68" s="77"/>
      <c r="I68" s="39"/>
      <c r="K68" s="15">
        <v>24</v>
      </c>
      <c r="Q68" s="41"/>
      <c r="R68" s="78"/>
      <c r="S68" s="18">
        <f>SUM(I68+J68+K68+L68+M68+N68+O68+P68+Q68)</f>
        <v>24</v>
      </c>
      <c r="U68" s="20">
        <v>24000</v>
      </c>
      <c r="V68" s="73">
        <f>SUM(U68/S68/1000)</f>
        <v>1</v>
      </c>
      <c r="W68" s="109"/>
    </row>
    <row r="69" spans="4:23" ht="13.5" customHeight="1">
      <c r="D69" s="4" t="s">
        <v>77</v>
      </c>
      <c r="E69" s="111"/>
      <c r="G69" s="70"/>
      <c r="H69" s="77"/>
      <c r="I69" s="39"/>
      <c r="K69" s="15"/>
      <c r="L69" s="13">
        <v>100</v>
      </c>
      <c r="Q69" s="41"/>
      <c r="R69" s="78"/>
      <c r="S69" s="18">
        <f>SUM(I69+J69+K69+L69+M69+N69+O69+P69+Q69)</f>
        <v>100</v>
      </c>
      <c r="U69" s="20">
        <v>100000</v>
      </c>
      <c r="V69" s="73">
        <f>SUM(U69/S69/1000)</f>
        <v>1</v>
      </c>
      <c r="W69" s="109"/>
    </row>
    <row r="70" spans="7:22" ht="15">
      <c r="G70" s="70"/>
      <c r="H70" s="71"/>
      <c r="K70" s="15"/>
      <c r="R70" s="78"/>
      <c r="V70" s="73"/>
    </row>
    <row r="71" spans="1:22" ht="15">
      <c r="A71" s="110">
        <v>31</v>
      </c>
      <c r="D71" s="9" t="s">
        <v>78</v>
      </c>
      <c r="G71" s="70"/>
      <c r="H71" s="71"/>
      <c r="K71" s="15"/>
      <c r="R71" s="78"/>
      <c r="V71" s="73"/>
    </row>
    <row r="72" spans="5:22" ht="13.5" customHeight="1">
      <c r="E72" s="111"/>
      <c r="G72" s="70"/>
      <c r="H72" s="77"/>
      <c r="I72" s="15"/>
      <c r="K72" s="15"/>
      <c r="R72" s="78"/>
      <c r="V72" s="73"/>
    </row>
    <row r="73" spans="4:23" ht="15">
      <c r="D73" s="4" t="s">
        <v>79</v>
      </c>
      <c r="G73" s="70"/>
      <c r="H73" s="112"/>
      <c r="I73" s="72"/>
      <c r="K73" s="15"/>
      <c r="L73" s="13">
        <v>26.835</v>
      </c>
      <c r="R73" s="78"/>
      <c r="S73" s="18">
        <f>SUM(I73+J73+K73+L73+M73+N73+O73+P73+Q73)</f>
        <v>26.835</v>
      </c>
      <c r="U73" s="20">
        <v>26835</v>
      </c>
      <c r="V73" s="73">
        <f>SUM(U73/S73/1000)</f>
        <v>1</v>
      </c>
      <c r="W73" s="109"/>
    </row>
    <row r="74" spans="4:22" ht="12.75">
      <c r="D74" s="4" t="s">
        <v>80</v>
      </c>
      <c r="I74" s="72">
        <v>700</v>
      </c>
      <c r="K74" s="15"/>
      <c r="R74" s="78"/>
      <c r="S74" s="18">
        <f>SUM(I74+J74+K74+L74+M74+N74+O74+P74+Q74)</f>
        <v>700</v>
      </c>
      <c r="U74" s="20">
        <v>700000</v>
      </c>
      <c r="V74" s="73">
        <f>SUM(U74/S74/1000)</f>
        <v>1</v>
      </c>
    </row>
    <row r="75" spans="11:22" ht="12.75">
      <c r="K75" s="15"/>
      <c r="R75" s="78"/>
      <c r="V75" s="73"/>
    </row>
    <row r="76" spans="1:22" ht="15">
      <c r="A76" s="110">
        <v>33</v>
      </c>
      <c r="D76" s="9" t="s">
        <v>81</v>
      </c>
      <c r="G76" s="70"/>
      <c r="H76" s="71"/>
      <c r="K76" s="15"/>
      <c r="R76" s="78"/>
      <c r="V76" s="73"/>
    </row>
    <row r="77" spans="4:23" ht="12.75">
      <c r="D77" s="4" t="s">
        <v>82</v>
      </c>
      <c r="I77" s="39">
        <v>20</v>
      </c>
      <c r="K77" s="15"/>
      <c r="P77" s="15">
        <v>-4.461</v>
      </c>
      <c r="R77" s="78"/>
      <c r="S77" s="18">
        <f>SUM(I77+J77+K77+L77+M77+N77+O77+P77+Q77)</f>
        <v>15.539</v>
      </c>
      <c r="U77" s="20">
        <v>15539</v>
      </c>
      <c r="V77" s="73">
        <f>SUM(U77/S77/1000)</f>
        <v>1</v>
      </c>
      <c r="W77" s="113"/>
    </row>
    <row r="78" spans="4:23" ht="12.75">
      <c r="D78" s="4" t="s">
        <v>83</v>
      </c>
      <c r="G78" s="21"/>
      <c r="I78" s="72">
        <v>190</v>
      </c>
      <c r="K78" s="15"/>
      <c r="P78" s="15">
        <v>8.44</v>
      </c>
      <c r="R78" s="78"/>
      <c r="S78" s="18">
        <f>SUM(I78+J78+K78+L78+M78+N78+O78+P78+Q78)</f>
        <v>198.44</v>
      </c>
      <c r="U78" s="20">
        <v>198440</v>
      </c>
      <c r="V78" s="73">
        <f>SUM(U78/S78/1000)</f>
        <v>1</v>
      </c>
      <c r="W78" s="109"/>
    </row>
    <row r="79" spans="4:23" ht="12.75">
      <c r="D79" s="4" t="s">
        <v>84</v>
      </c>
      <c r="G79" s="21"/>
      <c r="I79" s="72"/>
      <c r="K79" s="15"/>
      <c r="L79" s="13">
        <v>30</v>
      </c>
      <c r="O79" s="15">
        <v>-10.5</v>
      </c>
      <c r="Q79" s="41"/>
      <c r="R79" s="78"/>
      <c r="S79" s="18">
        <f>SUM(I79+J79+K79+L79+M79+N79+O79+P79+Q79)</f>
        <v>19.5</v>
      </c>
      <c r="U79" s="20">
        <v>19500</v>
      </c>
      <c r="V79" s="73">
        <f>SUM(U79/S79/1000)</f>
        <v>1</v>
      </c>
      <c r="W79" s="109"/>
    </row>
    <row r="80" spans="4:23" ht="12.75">
      <c r="D80" s="4" t="s">
        <v>85</v>
      </c>
      <c r="G80" s="21"/>
      <c r="I80" s="72"/>
      <c r="K80" s="15"/>
      <c r="P80" s="15">
        <v>75.705</v>
      </c>
      <c r="Q80" s="41"/>
      <c r="R80" s="78"/>
      <c r="S80" s="18">
        <f>SUM(I80+J80+K80+L80+M80+N80+O80+P80+Q80)</f>
        <v>75.705</v>
      </c>
      <c r="U80" s="20">
        <v>75705</v>
      </c>
      <c r="V80" s="73">
        <f>SUM(U80/S80/1000)</f>
        <v>1</v>
      </c>
      <c r="W80" s="109"/>
    </row>
    <row r="81" spans="7:23" ht="12.75">
      <c r="G81" s="21"/>
      <c r="K81" s="15"/>
      <c r="R81" s="78"/>
      <c r="V81" s="73"/>
      <c r="W81" s="109"/>
    </row>
    <row r="82" spans="1:23" ht="12.75">
      <c r="A82" s="110">
        <v>34</v>
      </c>
      <c r="B82" s="9"/>
      <c r="C82" s="9"/>
      <c r="D82" s="9" t="s">
        <v>86</v>
      </c>
      <c r="E82" s="9"/>
      <c r="F82" s="9"/>
      <c r="G82" s="21"/>
      <c r="K82" s="15"/>
      <c r="R82" s="78"/>
      <c r="V82" s="73"/>
      <c r="W82" s="109"/>
    </row>
    <row r="83" spans="4:23" ht="12.75">
      <c r="D83" s="4" t="s">
        <v>87</v>
      </c>
      <c r="G83" s="21"/>
      <c r="K83" s="15">
        <v>0.422</v>
      </c>
      <c r="R83" s="78"/>
      <c r="S83" s="18">
        <f>SUM(I83+J83+K83+L83+M83+N83+O83+P83+Q83)</f>
        <v>0.422</v>
      </c>
      <c r="U83" s="20">
        <v>422</v>
      </c>
      <c r="V83" s="73">
        <f>SUM(U83/S83/1000)</f>
        <v>1</v>
      </c>
      <c r="W83" s="109"/>
    </row>
    <row r="84" spans="4:23" ht="12.75">
      <c r="D84" s="4" t="s">
        <v>88</v>
      </c>
      <c r="G84" s="21"/>
      <c r="K84" s="15">
        <v>0.5</v>
      </c>
      <c r="P84" s="15">
        <v>0.65</v>
      </c>
      <c r="R84" s="78"/>
      <c r="S84" s="18">
        <f>SUM(I84+J84+K84+L84+M84+N84+O84+P84+Q84)</f>
        <v>1.15</v>
      </c>
      <c r="U84" s="20">
        <v>1150</v>
      </c>
      <c r="V84" s="73">
        <f>SUM(U84/S84/1000)</f>
        <v>1.0000000000000002</v>
      </c>
      <c r="W84" s="109"/>
    </row>
    <row r="85" spans="4:23" ht="12.75">
      <c r="D85" s="4" t="s">
        <v>89</v>
      </c>
      <c r="G85" s="21"/>
      <c r="K85" s="15"/>
      <c r="M85" s="13">
        <v>63.922</v>
      </c>
      <c r="R85" s="78"/>
      <c r="S85" s="18">
        <f>SUM(I85+J85+K85+L85+M85+N85+O85+P85+Q85)</f>
        <v>63.922</v>
      </c>
      <c r="U85" s="20">
        <v>63922</v>
      </c>
      <c r="V85" s="73">
        <f>SUM(U85/S85/1000)</f>
        <v>1</v>
      </c>
      <c r="W85" s="109"/>
    </row>
    <row r="86" spans="11:18" ht="12.75">
      <c r="K86" s="15"/>
      <c r="R86" s="78"/>
    </row>
    <row r="87" spans="1:24" s="114" customFormat="1" ht="15.75">
      <c r="A87" s="110">
        <v>36</v>
      </c>
      <c r="D87" s="110" t="s">
        <v>90</v>
      </c>
      <c r="G87" s="115"/>
      <c r="H87" s="116"/>
      <c r="I87" s="38"/>
      <c r="J87" s="38"/>
      <c r="K87" s="39"/>
      <c r="L87" s="38"/>
      <c r="M87" s="38"/>
      <c r="N87" s="40"/>
      <c r="O87" s="39"/>
      <c r="P87" s="39"/>
      <c r="Q87" s="41"/>
      <c r="R87" s="117"/>
      <c r="S87" s="18"/>
      <c r="T87" s="118"/>
      <c r="U87" s="119"/>
      <c r="V87" s="73"/>
      <c r="W87" s="120"/>
      <c r="X87" s="120"/>
    </row>
    <row r="88" spans="4:22" ht="12.75">
      <c r="D88" s="4" t="s">
        <v>91</v>
      </c>
      <c r="H88" s="112"/>
      <c r="I88" s="72">
        <v>4</v>
      </c>
      <c r="K88" s="15">
        <v>6</v>
      </c>
      <c r="L88" s="13">
        <v>8</v>
      </c>
      <c r="N88" s="14">
        <v>8</v>
      </c>
      <c r="O88" s="15">
        <v>8</v>
      </c>
      <c r="P88" s="15">
        <v>-1.114</v>
      </c>
      <c r="R88" s="78"/>
      <c r="S88" s="18">
        <f aca="true" t="shared" si="5" ref="S88:S95">SUM(I88+J88+K88+L88+M88+N88+O88+P88+Q88)</f>
        <v>32.886</v>
      </c>
      <c r="U88" s="20">
        <v>32886</v>
      </c>
      <c r="V88" s="73">
        <f aca="true" t="shared" si="6" ref="V88:V95">SUM(U88/S88/1000)</f>
        <v>0.9999999999999999</v>
      </c>
    </row>
    <row r="89" spans="4:22" ht="12.75">
      <c r="D89" s="4" t="s">
        <v>92</v>
      </c>
      <c r="H89" s="112"/>
      <c r="I89" s="72">
        <v>6</v>
      </c>
      <c r="K89" s="15"/>
      <c r="O89" s="15">
        <v>-4</v>
      </c>
      <c r="P89" s="15">
        <v>-0.793</v>
      </c>
      <c r="R89" s="78"/>
      <c r="S89" s="18">
        <f t="shared" si="5"/>
        <v>1.2069999999999999</v>
      </c>
      <c r="U89" s="20">
        <v>1207</v>
      </c>
      <c r="V89" s="73">
        <f t="shared" si="6"/>
        <v>1.0000000000000002</v>
      </c>
    </row>
    <row r="90" spans="4:22" ht="13.5" customHeight="1">
      <c r="D90" s="4" t="s">
        <v>93</v>
      </c>
      <c r="G90" s="70"/>
      <c r="H90" s="77"/>
      <c r="I90" s="39">
        <v>20</v>
      </c>
      <c r="K90" s="15"/>
      <c r="P90" s="15">
        <v>-20</v>
      </c>
      <c r="R90" s="78"/>
      <c r="S90" s="18">
        <f t="shared" si="5"/>
        <v>0</v>
      </c>
      <c r="U90" s="20">
        <v>0</v>
      </c>
      <c r="V90" s="73"/>
    </row>
    <row r="91" spans="4:22" ht="13.5" customHeight="1">
      <c r="D91" s="4" t="s">
        <v>94</v>
      </c>
      <c r="G91" s="70"/>
      <c r="H91" s="77"/>
      <c r="I91" s="39"/>
      <c r="K91" s="15"/>
      <c r="M91" s="13">
        <v>10.741</v>
      </c>
      <c r="R91" s="78"/>
      <c r="S91" s="18">
        <f t="shared" si="5"/>
        <v>10.741</v>
      </c>
      <c r="U91" s="20">
        <v>10741</v>
      </c>
      <c r="V91" s="73">
        <f t="shared" si="6"/>
        <v>1</v>
      </c>
    </row>
    <row r="92" spans="4:22" ht="13.5" customHeight="1">
      <c r="D92" s="4" t="s">
        <v>95</v>
      </c>
      <c r="E92" s="111"/>
      <c r="G92" s="70"/>
      <c r="H92" s="77"/>
      <c r="I92" s="39"/>
      <c r="K92" s="15"/>
      <c r="L92" s="13">
        <v>2</v>
      </c>
      <c r="M92" s="13">
        <v>2.64</v>
      </c>
      <c r="R92" s="78"/>
      <c r="S92" s="18">
        <f t="shared" si="5"/>
        <v>4.640000000000001</v>
      </c>
      <c r="U92" s="20">
        <v>4640</v>
      </c>
      <c r="V92" s="73">
        <f t="shared" si="6"/>
        <v>0.9999999999999999</v>
      </c>
    </row>
    <row r="93" spans="4:22" ht="13.5" customHeight="1">
      <c r="D93" s="4" t="s">
        <v>96</v>
      </c>
      <c r="E93" s="111"/>
      <c r="G93" s="70"/>
      <c r="H93" s="77"/>
      <c r="I93" s="39"/>
      <c r="K93" s="15">
        <v>1.5</v>
      </c>
      <c r="N93" s="14">
        <v>16</v>
      </c>
      <c r="O93" s="15">
        <v>14</v>
      </c>
      <c r="P93" s="15">
        <v>-0.212</v>
      </c>
      <c r="Q93" s="41"/>
      <c r="R93" s="78"/>
      <c r="S93" s="18">
        <f t="shared" si="5"/>
        <v>31.288</v>
      </c>
      <c r="U93" s="20">
        <v>31288</v>
      </c>
      <c r="V93" s="73">
        <f t="shared" si="6"/>
        <v>1</v>
      </c>
    </row>
    <row r="94" spans="4:22" ht="15">
      <c r="D94" s="4" t="s">
        <v>97</v>
      </c>
      <c r="F94" s="21"/>
      <c r="G94" s="70"/>
      <c r="H94" s="77"/>
      <c r="I94" s="39"/>
      <c r="K94" s="15">
        <v>8.926</v>
      </c>
      <c r="R94" s="78"/>
      <c r="S94" s="18">
        <f t="shared" si="5"/>
        <v>8.926</v>
      </c>
      <c r="U94" s="20">
        <v>8926</v>
      </c>
      <c r="V94" s="73">
        <f t="shared" si="6"/>
        <v>1</v>
      </c>
    </row>
    <row r="95" spans="4:22" ht="15">
      <c r="D95" s="4" t="s">
        <v>98</v>
      </c>
      <c r="F95" s="21"/>
      <c r="G95" s="70"/>
      <c r="H95" s="77"/>
      <c r="I95" s="15"/>
      <c r="K95" s="15"/>
      <c r="L95" s="13">
        <v>1.069</v>
      </c>
      <c r="R95" s="78"/>
      <c r="S95" s="18">
        <f t="shared" si="5"/>
        <v>1.069</v>
      </c>
      <c r="U95" s="20">
        <v>1069</v>
      </c>
      <c r="V95" s="73">
        <f t="shared" si="6"/>
        <v>1</v>
      </c>
    </row>
    <row r="96" spans="7:22" ht="12" customHeight="1">
      <c r="G96" s="21"/>
      <c r="K96" s="15"/>
      <c r="R96" s="78"/>
      <c r="V96" s="73"/>
    </row>
    <row r="97" spans="8:22" ht="12.75" hidden="1">
      <c r="H97" s="21"/>
      <c r="K97" s="15"/>
      <c r="R97" s="78"/>
      <c r="S97" s="18">
        <f>SUM(I97+J97+K97+L97+M97+N97+O97+Q97)</f>
        <v>0</v>
      </c>
      <c r="V97" s="73"/>
    </row>
    <row r="98" spans="7:22" ht="12.75" hidden="1">
      <c r="G98" s="121"/>
      <c r="H98" s="17"/>
      <c r="K98" s="15"/>
      <c r="R98" s="78"/>
      <c r="S98" s="18">
        <f>SUM(I98+J98+K98+L98+M98+N98+O98+Q98)</f>
        <v>0</v>
      </c>
      <c r="V98" s="73"/>
    </row>
    <row r="99" spans="7:19" ht="12.75" hidden="1">
      <c r="G99" s="21"/>
      <c r="K99" s="15"/>
      <c r="R99" s="78"/>
      <c r="S99" s="18">
        <f>SUM(I99+J99+K99+L99+M99+N99+O99+Q99)</f>
        <v>0</v>
      </c>
    </row>
    <row r="100" spans="8:19" ht="12.75" hidden="1">
      <c r="H100" s="21"/>
      <c r="K100" s="15"/>
      <c r="R100" s="78"/>
      <c r="S100" s="18">
        <f>SUM(I100+J100+K100+L100+M100+N100+O100+Q100)</f>
        <v>0</v>
      </c>
    </row>
    <row r="101" spans="1:18" ht="12.75">
      <c r="A101" s="110">
        <v>37</v>
      </c>
      <c r="B101" s="9"/>
      <c r="C101" s="9"/>
      <c r="D101" s="9" t="s">
        <v>99</v>
      </c>
      <c r="E101" s="9"/>
      <c r="F101" s="9"/>
      <c r="H101" s="21"/>
      <c r="K101" s="15"/>
      <c r="R101" s="78"/>
    </row>
    <row r="102" spans="4:22" ht="12.75">
      <c r="D102" s="4" t="s">
        <v>100</v>
      </c>
      <c r="H102" s="21"/>
      <c r="I102" s="72">
        <v>70</v>
      </c>
      <c r="K102" s="15"/>
      <c r="N102" s="14">
        <v>51</v>
      </c>
      <c r="P102" s="15">
        <v>5.29</v>
      </c>
      <c r="R102" s="78"/>
      <c r="S102" s="18">
        <f>SUM(I102+J102+K102+L102+M102+N102+O102+P102+Q102)</f>
        <v>126.29</v>
      </c>
      <c r="U102" s="20">
        <v>126290</v>
      </c>
      <c r="V102" s="73">
        <f>SUM(U102/S102/1000)</f>
        <v>1</v>
      </c>
    </row>
    <row r="103" spans="4:22" ht="12.75">
      <c r="D103" s="4" t="s">
        <v>101</v>
      </c>
      <c r="I103" s="72">
        <v>4</v>
      </c>
      <c r="K103" s="15"/>
      <c r="L103" s="13">
        <v>1.5</v>
      </c>
      <c r="N103" s="14">
        <v>1.5</v>
      </c>
      <c r="P103" s="15">
        <v>0.228</v>
      </c>
      <c r="R103" s="78"/>
      <c r="S103" s="18">
        <f>SUM(I103+J103+K103+L103+M103+N103+O103+P103+Q103)</f>
        <v>7.228</v>
      </c>
      <c r="U103" s="20">
        <v>7228</v>
      </c>
      <c r="V103" s="73">
        <f>SUM(U103/S103/1000)</f>
        <v>1</v>
      </c>
    </row>
    <row r="104" spans="9:22" ht="12.75">
      <c r="I104" s="72"/>
      <c r="K104" s="15"/>
      <c r="R104" s="78"/>
      <c r="V104" s="73"/>
    </row>
    <row r="105" spans="11:22" ht="12.75">
      <c r="K105" s="15"/>
      <c r="R105" s="78"/>
      <c r="V105" s="73"/>
    </row>
    <row r="106" spans="4:22" ht="15" hidden="1">
      <c r="D106" s="9"/>
      <c r="G106" s="70"/>
      <c r="H106" s="112"/>
      <c r="K106" s="15"/>
      <c r="R106" s="78"/>
      <c r="V106" s="73"/>
    </row>
    <row r="107" spans="7:22" ht="15" hidden="1">
      <c r="G107" s="70"/>
      <c r="H107" s="122"/>
      <c r="I107" s="15"/>
      <c r="K107" s="15"/>
      <c r="R107" s="78"/>
      <c r="V107" s="73"/>
    </row>
    <row r="108" spans="1:22" ht="12.75" hidden="1">
      <c r="A108" s="110"/>
      <c r="E108" s="21"/>
      <c r="I108" s="15"/>
      <c r="K108" s="15"/>
      <c r="R108" s="78"/>
      <c r="V108" s="73"/>
    </row>
    <row r="109" spans="7:23" ht="15" hidden="1">
      <c r="G109" s="21"/>
      <c r="H109" s="123"/>
      <c r="K109" s="15"/>
      <c r="R109" s="78"/>
      <c r="V109" s="73"/>
      <c r="W109" s="109"/>
    </row>
    <row r="110" spans="11:23" ht="12.75" hidden="1">
      <c r="K110" s="15"/>
      <c r="R110" s="78"/>
      <c r="V110" s="73"/>
      <c r="W110" s="109"/>
    </row>
    <row r="111" spans="1:22" ht="15" hidden="1">
      <c r="A111" s="110"/>
      <c r="D111" s="9"/>
      <c r="G111" s="70"/>
      <c r="H111" s="112"/>
      <c r="K111" s="15"/>
      <c r="R111" s="78"/>
      <c r="V111" s="73"/>
    </row>
    <row r="112" spans="7:18" ht="15" hidden="1">
      <c r="G112" s="70"/>
      <c r="H112" s="122"/>
      <c r="I112" s="15"/>
      <c r="K112" s="15"/>
      <c r="R112" s="78"/>
    </row>
    <row r="113" spans="7:22" ht="15" hidden="1">
      <c r="G113" s="70"/>
      <c r="H113" s="112"/>
      <c r="K113" s="15"/>
      <c r="R113" s="78"/>
      <c r="V113" s="4"/>
    </row>
    <row r="114" spans="1:22" ht="15">
      <c r="A114" s="110">
        <v>43</v>
      </c>
      <c r="D114" s="9" t="s">
        <v>102</v>
      </c>
      <c r="G114" s="70"/>
      <c r="H114" s="71"/>
      <c r="K114" s="15"/>
      <c r="R114" s="78"/>
      <c r="V114" s="4"/>
    </row>
    <row r="115" spans="7:22" ht="14.25" customHeight="1">
      <c r="G115" s="70"/>
      <c r="H115" s="112"/>
      <c r="I115" s="15"/>
      <c r="K115" s="15"/>
      <c r="R115" s="78"/>
      <c r="V115" s="73"/>
    </row>
    <row r="116" spans="7:22" ht="15" hidden="1">
      <c r="G116" s="70"/>
      <c r="H116" s="71"/>
      <c r="K116" s="15"/>
      <c r="R116" s="78"/>
      <c r="V116" s="73"/>
    </row>
    <row r="117" spans="1:22" ht="15" hidden="1">
      <c r="A117" s="110"/>
      <c r="D117" s="9"/>
      <c r="G117" s="70"/>
      <c r="H117" s="71"/>
      <c r="K117" s="15"/>
      <c r="R117" s="78"/>
      <c r="V117" s="73"/>
    </row>
    <row r="118" spans="5:22" ht="13.5" customHeight="1" hidden="1">
      <c r="E118" s="111"/>
      <c r="G118" s="70"/>
      <c r="H118" s="77"/>
      <c r="I118" s="15"/>
      <c r="K118" s="15"/>
      <c r="R118" s="78"/>
      <c r="V118" s="73"/>
    </row>
    <row r="119" spans="11:22" ht="12.75" hidden="1">
      <c r="K119" s="15"/>
      <c r="R119" s="78"/>
      <c r="V119" s="73"/>
    </row>
    <row r="120" spans="1:22" ht="12.75" hidden="1">
      <c r="A120" s="110"/>
      <c r="D120" s="9"/>
      <c r="K120" s="15"/>
      <c r="R120" s="78"/>
      <c r="V120" s="73"/>
    </row>
    <row r="121" spans="11:22" ht="12.75" hidden="1">
      <c r="K121" s="15"/>
      <c r="R121" s="78"/>
      <c r="V121" s="73"/>
    </row>
    <row r="122" spans="1:22" ht="12.75">
      <c r="A122" s="110">
        <v>53</v>
      </c>
      <c r="B122" s="9"/>
      <c r="C122" s="9"/>
      <c r="D122" s="9" t="s">
        <v>103</v>
      </c>
      <c r="E122" s="9"/>
      <c r="F122" s="9"/>
      <c r="K122" s="15"/>
      <c r="R122" s="78"/>
      <c r="V122" s="73"/>
    </row>
    <row r="123" spans="4:22" ht="12.75">
      <c r="D123" s="4" t="s">
        <v>104</v>
      </c>
      <c r="I123" s="72">
        <v>10</v>
      </c>
      <c r="K123" s="15"/>
      <c r="P123" s="15">
        <v>-7.6</v>
      </c>
      <c r="R123" s="78"/>
      <c r="S123" s="18">
        <f>SUM(I123+J123+K123+L123+M123+N123+O123+P123+Q123)</f>
        <v>2.4000000000000004</v>
      </c>
      <c r="U123" s="20">
        <v>2400</v>
      </c>
      <c r="V123" s="73">
        <f>SUM(U123/S123/1000)</f>
        <v>0.9999999999999999</v>
      </c>
    </row>
    <row r="124" spans="4:22" ht="12.75">
      <c r="D124" s="4" t="s">
        <v>105</v>
      </c>
      <c r="I124" s="72"/>
      <c r="K124" s="15"/>
      <c r="R124" s="78"/>
      <c r="S124" s="18">
        <f>SUM(I124+J124+K124+L124+M124+N124+O124+P124+Q124)</f>
        <v>0</v>
      </c>
      <c r="U124" s="20">
        <v>0</v>
      </c>
      <c r="V124" s="73"/>
    </row>
    <row r="125" spans="11:22" ht="12.75">
      <c r="K125" s="15"/>
      <c r="R125" s="78"/>
      <c r="V125" s="73"/>
    </row>
    <row r="126" spans="1:22" ht="12.75">
      <c r="A126" s="110">
        <v>55</v>
      </c>
      <c r="D126" s="9" t="s">
        <v>106</v>
      </c>
      <c r="E126" s="9"/>
      <c r="K126" s="15"/>
      <c r="R126" s="78"/>
      <c r="V126" s="73"/>
    </row>
    <row r="127" spans="1:22" ht="12.75">
      <c r="A127" s="110"/>
      <c r="D127" s="4" t="s">
        <v>107</v>
      </c>
      <c r="E127" s="4"/>
      <c r="F127" s="4"/>
      <c r="K127" s="15"/>
      <c r="P127" s="15">
        <v>10.152</v>
      </c>
      <c r="R127" s="78"/>
      <c r="S127" s="18">
        <f>SUM(I127+J127+K127+L127+M127+N127+O127+P127+Q127)</f>
        <v>10.152</v>
      </c>
      <c r="U127" s="20">
        <v>10152</v>
      </c>
      <c r="V127" s="73">
        <f>SUM(U127/S127/1000)</f>
        <v>1.0000000000000002</v>
      </c>
    </row>
    <row r="128" spans="4:22" ht="12.75">
      <c r="D128" s="4" t="s">
        <v>108</v>
      </c>
      <c r="I128" s="72"/>
      <c r="K128" s="15"/>
      <c r="L128" s="13">
        <v>1.2</v>
      </c>
      <c r="M128" s="13">
        <v>5</v>
      </c>
      <c r="P128" s="15">
        <v>0.3</v>
      </c>
      <c r="Q128" s="41"/>
      <c r="R128" s="78"/>
      <c r="S128" s="18">
        <f>SUM(I128+J128+K128+L128+M128+N128+O128+P128+Q128)</f>
        <v>6.5</v>
      </c>
      <c r="U128" s="20">
        <v>6500</v>
      </c>
      <c r="V128" s="73">
        <f>SUM(U128/S128/1000)</f>
        <v>1</v>
      </c>
    </row>
    <row r="129" spans="4:22" ht="12.75">
      <c r="D129" s="4" t="s">
        <v>109</v>
      </c>
      <c r="I129" s="72"/>
      <c r="K129" s="15">
        <v>0.033</v>
      </c>
      <c r="Q129" s="41"/>
      <c r="R129" s="78"/>
      <c r="S129" s="18">
        <f>SUM(I129+J129+K129+L129+M129+N129+O129+P129+Q129)</f>
        <v>0.033</v>
      </c>
      <c r="U129" s="20">
        <v>33</v>
      </c>
      <c r="V129" s="73">
        <f>SUM(U129/S129/1000)</f>
        <v>1</v>
      </c>
    </row>
    <row r="130" spans="11:22" ht="12.75">
      <c r="K130" s="15"/>
      <c r="R130" s="78"/>
      <c r="V130" s="73"/>
    </row>
    <row r="131" spans="1:22" ht="15">
      <c r="A131" s="110">
        <v>61</v>
      </c>
      <c r="D131" s="9" t="s">
        <v>110</v>
      </c>
      <c r="G131" s="70"/>
      <c r="H131" s="71"/>
      <c r="K131" s="15"/>
      <c r="R131" s="78"/>
      <c r="V131" s="73"/>
    </row>
    <row r="132" spans="4:22" ht="12.75">
      <c r="D132" s="4" t="s">
        <v>111</v>
      </c>
      <c r="F132" s="21"/>
      <c r="G132" s="21"/>
      <c r="I132" s="39">
        <v>15</v>
      </c>
      <c r="K132" s="15"/>
      <c r="P132" s="15">
        <v>-14.744</v>
      </c>
      <c r="R132" s="78"/>
      <c r="S132" s="18">
        <f aca="true" t="shared" si="7" ref="S132:S137">SUM(I132+J132+K132+L132+M132+N132+O132+P132+Q132)</f>
        <v>0.2560000000000002</v>
      </c>
      <c r="U132" s="20">
        <v>256</v>
      </c>
      <c r="V132" s="73">
        <f aca="true" t="shared" si="8" ref="V132:V137">SUM(U132/S132/1000)</f>
        <v>0.9999999999999991</v>
      </c>
    </row>
    <row r="133" spans="4:22" ht="12.75">
      <c r="D133" s="4" t="s">
        <v>112</v>
      </c>
      <c r="F133" s="21"/>
      <c r="G133" s="21"/>
      <c r="I133" s="72"/>
      <c r="K133" s="15"/>
      <c r="P133" s="15">
        <v>0.005</v>
      </c>
      <c r="R133" s="78"/>
      <c r="S133" s="18">
        <f t="shared" si="7"/>
        <v>0.005</v>
      </c>
      <c r="U133" s="20">
        <v>5</v>
      </c>
      <c r="V133" s="73">
        <f t="shared" si="8"/>
        <v>1</v>
      </c>
    </row>
    <row r="134" spans="4:22" ht="12.75">
      <c r="D134" s="4" t="s">
        <v>113</v>
      </c>
      <c r="F134" s="21"/>
      <c r="G134" s="21"/>
      <c r="I134" s="72"/>
      <c r="K134" s="15">
        <v>0.1</v>
      </c>
      <c r="N134" s="14">
        <v>0.5</v>
      </c>
      <c r="P134" s="15">
        <v>1.535</v>
      </c>
      <c r="R134" s="78"/>
      <c r="S134" s="18">
        <f t="shared" si="7"/>
        <v>2.135</v>
      </c>
      <c r="U134" s="20">
        <v>2135</v>
      </c>
      <c r="V134" s="73">
        <f t="shared" si="8"/>
        <v>1.0000000000000002</v>
      </c>
    </row>
    <row r="135" spans="4:23" ht="13.5" customHeight="1">
      <c r="D135" s="4" t="s">
        <v>114</v>
      </c>
      <c r="E135" s="111"/>
      <c r="F135" s="21"/>
      <c r="G135" s="21"/>
      <c r="I135" s="39">
        <v>1</v>
      </c>
      <c r="K135" s="15"/>
      <c r="P135" s="15">
        <v>-0.97</v>
      </c>
      <c r="R135" s="78"/>
      <c r="S135" s="18">
        <f t="shared" si="7"/>
        <v>0.030000000000000027</v>
      </c>
      <c r="U135" s="20">
        <v>30</v>
      </c>
      <c r="V135" s="73">
        <f t="shared" si="8"/>
        <v>0.9999999999999991</v>
      </c>
      <c r="W135" s="109"/>
    </row>
    <row r="136" spans="4:23" ht="13.5" customHeight="1">
      <c r="D136" s="4" t="s">
        <v>115</v>
      </c>
      <c r="E136" s="111"/>
      <c r="F136" s="21"/>
      <c r="G136" s="21"/>
      <c r="I136" s="39">
        <v>160</v>
      </c>
      <c r="K136" s="15"/>
      <c r="N136" s="14">
        <v>-155</v>
      </c>
      <c r="P136" s="15">
        <v>-0.45</v>
      </c>
      <c r="R136" s="78"/>
      <c r="S136" s="18">
        <f t="shared" si="7"/>
        <v>4.55</v>
      </c>
      <c r="U136" s="20">
        <v>4550</v>
      </c>
      <c r="V136" s="73">
        <f t="shared" si="8"/>
        <v>1</v>
      </c>
      <c r="W136" s="109"/>
    </row>
    <row r="137" spans="4:23" ht="13.5" customHeight="1">
      <c r="D137" s="4" t="s">
        <v>116</v>
      </c>
      <c r="E137" s="111"/>
      <c r="F137" s="21"/>
      <c r="G137" s="21"/>
      <c r="I137" s="39">
        <v>11</v>
      </c>
      <c r="K137" s="15">
        <v>4.73</v>
      </c>
      <c r="L137" s="13">
        <v>6.129</v>
      </c>
      <c r="R137" s="78"/>
      <c r="S137" s="18">
        <f t="shared" si="7"/>
        <v>21.859</v>
      </c>
      <c r="U137" s="20">
        <v>21859</v>
      </c>
      <c r="V137" s="73">
        <f t="shared" si="8"/>
        <v>0.9999999999999999</v>
      </c>
      <c r="W137" s="109"/>
    </row>
    <row r="138" spans="7:22" ht="15">
      <c r="G138" s="70"/>
      <c r="H138" s="112"/>
      <c r="K138" s="15"/>
      <c r="R138" s="78"/>
      <c r="V138" s="73"/>
    </row>
    <row r="139" spans="1:24" s="114" customFormat="1" ht="15.75">
      <c r="A139" s="110">
        <v>63</v>
      </c>
      <c r="D139" s="110" t="s">
        <v>117</v>
      </c>
      <c r="G139" s="115"/>
      <c r="H139" s="116"/>
      <c r="I139" s="38"/>
      <c r="J139" s="38"/>
      <c r="K139" s="39"/>
      <c r="L139" s="38"/>
      <c r="M139" s="38"/>
      <c r="N139" s="40"/>
      <c r="O139" s="39"/>
      <c r="P139" s="39"/>
      <c r="Q139" s="16"/>
      <c r="R139" s="117"/>
      <c r="S139" s="18"/>
      <c r="T139" s="118"/>
      <c r="U139" s="119"/>
      <c r="V139" s="73"/>
      <c r="W139" s="120"/>
      <c r="X139" s="120"/>
    </row>
    <row r="140" spans="4:22" ht="13.5" customHeight="1">
      <c r="D140" s="4" t="s">
        <v>118</v>
      </c>
      <c r="G140" s="70"/>
      <c r="H140" s="77"/>
      <c r="I140" s="39">
        <v>180</v>
      </c>
      <c r="K140" s="15"/>
      <c r="N140" s="14">
        <v>-90</v>
      </c>
      <c r="R140" s="78"/>
      <c r="S140" s="18">
        <f>SUM(I140+J140+K140+L140+M140+N140+O140+P140+Q140)</f>
        <v>90</v>
      </c>
      <c r="U140" s="20">
        <v>74149.01</v>
      </c>
      <c r="V140" s="73">
        <f>SUM(U140/S140/1000)</f>
        <v>0.8238778888888888</v>
      </c>
    </row>
    <row r="141" spans="4:22" ht="13.5" customHeight="1">
      <c r="D141" s="4" t="s">
        <v>119</v>
      </c>
      <c r="G141" s="70"/>
      <c r="H141" s="77"/>
      <c r="I141" s="39">
        <v>0.1</v>
      </c>
      <c r="K141" s="15"/>
      <c r="R141" s="78"/>
      <c r="S141" s="18">
        <f>SUM(I141+J141+K141+L141+M141+N141+O141+P141+Q141)</f>
        <v>0.1</v>
      </c>
      <c r="U141" s="20">
        <v>44.07</v>
      </c>
      <c r="V141" s="73">
        <f>SUM(U141/S141/1000)</f>
        <v>0.4407</v>
      </c>
    </row>
    <row r="142" spans="4:22" ht="13.5" customHeight="1">
      <c r="D142" s="4" t="s">
        <v>120</v>
      </c>
      <c r="G142" s="70"/>
      <c r="H142" s="77"/>
      <c r="I142" s="39">
        <v>0.2</v>
      </c>
      <c r="K142" s="15"/>
      <c r="N142" s="14">
        <v>0.5</v>
      </c>
      <c r="R142" s="78"/>
      <c r="S142" s="18">
        <f>SUM(I142+J142+K142+L142+M142+N142+O142+P142+Q142)</f>
        <v>0.7</v>
      </c>
      <c r="U142" s="20">
        <v>1035.1</v>
      </c>
      <c r="V142" s="73">
        <f>SUM(U142/S142/1000)</f>
        <v>1.4787142857142859</v>
      </c>
    </row>
    <row r="143" spans="7:22" ht="13.5" customHeight="1">
      <c r="G143" s="70"/>
      <c r="H143" s="77"/>
      <c r="I143" s="39"/>
      <c r="K143" s="15"/>
      <c r="R143" s="78"/>
      <c r="V143" s="73"/>
    </row>
    <row r="144" spans="7:22" ht="12.75" customHeight="1">
      <c r="G144" s="70"/>
      <c r="H144" s="77"/>
      <c r="I144" s="15"/>
      <c r="K144" s="15"/>
      <c r="R144" s="78"/>
      <c r="V144" s="73"/>
    </row>
    <row r="145" spans="11:18" ht="12.75" hidden="1">
      <c r="K145" s="15"/>
      <c r="R145" s="78"/>
    </row>
    <row r="146" spans="1:24" s="9" customFormat="1" ht="13.5" customHeight="1">
      <c r="A146" s="110">
        <v>64</v>
      </c>
      <c r="D146" s="9" t="s">
        <v>121</v>
      </c>
      <c r="G146" s="124"/>
      <c r="H146" s="125"/>
      <c r="I146" s="39"/>
      <c r="J146" s="72"/>
      <c r="K146" s="39"/>
      <c r="L146" s="72"/>
      <c r="M146" s="72"/>
      <c r="N146" s="40"/>
      <c r="O146" s="39"/>
      <c r="P146" s="39"/>
      <c r="Q146" s="16"/>
      <c r="R146" s="126"/>
      <c r="S146" s="18"/>
      <c r="T146" s="118"/>
      <c r="U146" s="127"/>
      <c r="V146" s="65"/>
      <c r="W146" s="120"/>
      <c r="X146" s="66"/>
    </row>
    <row r="147" spans="1:22" ht="12.75" customHeight="1">
      <c r="A147" s="113"/>
      <c r="B147" s="21"/>
      <c r="C147" s="21"/>
      <c r="D147" s="4" t="s">
        <v>122</v>
      </c>
      <c r="E147" s="4"/>
      <c r="F147" s="4"/>
      <c r="G147" s="128"/>
      <c r="H147" s="17"/>
      <c r="I147" s="72"/>
      <c r="K147" s="15"/>
      <c r="R147" s="78"/>
      <c r="S147" s="18">
        <f>SUM(I147+J147+K147+L147+M147+N147+O147+P147+Q147)</f>
        <v>0</v>
      </c>
      <c r="U147" s="20">
        <v>0</v>
      </c>
      <c r="V147" s="73"/>
    </row>
    <row r="148" spans="1:22" ht="12.75" customHeight="1">
      <c r="A148" s="113"/>
      <c r="B148" s="21"/>
      <c r="C148" s="21"/>
      <c r="D148" s="4" t="s">
        <v>77</v>
      </c>
      <c r="E148" s="4"/>
      <c r="F148" s="4"/>
      <c r="G148" s="128"/>
      <c r="H148" s="17"/>
      <c r="K148" s="15"/>
      <c r="R148" s="78"/>
      <c r="S148" s="18">
        <f>SUM(I148+J148+K148+L148+M148+N148+O148+P148+Q148)</f>
        <v>0</v>
      </c>
      <c r="U148" s="20">
        <v>0</v>
      </c>
      <c r="V148" s="73"/>
    </row>
    <row r="149" spans="1:22" ht="12.75" customHeight="1">
      <c r="A149" s="113"/>
      <c r="B149" s="21"/>
      <c r="C149" s="21"/>
      <c r="D149" s="4" t="s">
        <v>123</v>
      </c>
      <c r="E149" s="4"/>
      <c r="F149" s="4"/>
      <c r="G149" s="128"/>
      <c r="H149" s="17"/>
      <c r="K149" s="15">
        <v>3637.543</v>
      </c>
      <c r="R149" s="78"/>
      <c r="S149" s="18">
        <f>SUM(I149+J149+K149+L149+M149+N149+O149+P149+Q149)</f>
        <v>3637.543</v>
      </c>
      <c r="U149" s="20">
        <v>3637542.77</v>
      </c>
      <c r="V149" s="73">
        <f>SUM(U149/S149/1000)</f>
        <v>0.9999999367705069</v>
      </c>
    </row>
    <row r="150" spans="1:22" ht="12.75" customHeight="1">
      <c r="A150" s="113"/>
      <c r="B150" s="21"/>
      <c r="C150" s="21"/>
      <c r="D150" s="4"/>
      <c r="E150" s="4"/>
      <c r="F150" s="4"/>
      <c r="G150" s="128"/>
      <c r="H150" s="17"/>
      <c r="K150" s="15"/>
      <c r="R150" s="78"/>
      <c r="V150" s="73"/>
    </row>
    <row r="151" spans="1:22" ht="12.75" customHeight="1">
      <c r="A151" s="113"/>
      <c r="B151" s="21"/>
      <c r="C151" s="21"/>
      <c r="D151" s="21"/>
      <c r="E151" s="21"/>
      <c r="F151" s="21"/>
      <c r="G151" s="128"/>
      <c r="H151" s="17"/>
      <c r="K151" s="15"/>
      <c r="R151" s="78"/>
      <c r="S151" s="13"/>
      <c r="U151" s="98"/>
      <c r="V151" s="73"/>
    </row>
    <row r="152" spans="1:24" s="29" customFormat="1" ht="16.5">
      <c r="A152" s="52" t="s">
        <v>124</v>
      </c>
      <c r="B152" s="107"/>
      <c r="C152" s="107"/>
      <c r="D152" s="107"/>
      <c r="E152" s="75"/>
      <c r="F152" s="107"/>
      <c r="G152" s="55"/>
      <c r="H152" s="56"/>
      <c r="I152" s="57">
        <f>SUM(I154+I155)</f>
        <v>20</v>
      </c>
      <c r="J152" s="57">
        <f>SUM(J153:J155)</f>
        <v>0</v>
      </c>
      <c r="K152" s="59"/>
      <c r="L152" s="57">
        <f>L154+L155</f>
        <v>0</v>
      </c>
      <c r="M152" s="129">
        <f>SUM(M154+M155)</f>
        <v>10</v>
      </c>
      <c r="N152" s="58">
        <f>SUM(N154:N155)</f>
        <v>0</v>
      </c>
      <c r="O152" s="59">
        <v>0</v>
      </c>
      <c r="P152" s="57">
        <f>SUM(P154:P155)</f>
        <v>-1.339</v>
      </c>
      <c r="Q152" s="60">
        <f>SUM(Q154+Q155)</f>
        <v>0</v>
      </c>
      <c r="R152" s="76"/>
      <c r="S152" s="62">
        <f>SUM(I152:R152)</f>
        <v>28.661</v>
      </c>
      <c r="T152" s="108"/>
      <c r="U152" s="64">
        <f>U153+U154+U155</f>
        <v>28172.9</v>
      </c>
      <c r="V152" s="73">
        <f>SUM(U152/S152/1000)</f>
        <v>0.9829698893967412</v>
      </c>
      <c r="W152" s="21"/>
      <c r="X152" s="21"/>
    </row>
    <row r="153" spans="7:22" ht="15">
      <c r="G153" s="70"/>
      <c r="H153" s="77"/>
      <c r="I153" s="15"/>
      <c r="K153" s="15"/>
      <c r="R153" s="78"/>
      <c r="V153" s="73"/>
    </row>
    <row r="154" spans="7:22" ht="15">
      <c r="G154" s="70"/>
      <c r="H154" s="77"/>
      <c r="I154" s="39"/>
      <c r="K154" s="15"/>
      <c r="Q154" s="41"/>
      <c r="R154" s="78"/>
      <c r="V154" s="73"/>
    </row>
    <row r="155" spans="4:22" ht="15">
      <c r="D155" s="4" t="s">
        <v>125</v>
      </c>
      <c r="G155" s="70"/>
      <c r="H155" s="77"/>
      <c r="I155" s="39">
        <v>20</v>
      </c>
      <c r="K155" s="15"/>
      <c r="M155" s="13">
        <v>10</v>
      </c>
      <c r="P155" s="15">
        <v>-1.339</v>
      </c>
      <c r="R155" s="78"/>
      <c r="S155" s="18">
        <f>SUM(I155+J155+K155+L155+M155+N155+O155+P155+Q155)</f>
        <v>28.661</v>
      </c>
      <c r="U155" s="20">
        <v>28172.9</v>
      </c>
      <c r="V155" s="73">
        <f>SUM(U155/S155/1000)</f>
        <v>0.9829698893967412</v>
      </c>
    </row>
    <row r="156" spans="7:22" ht="15">
      <c r="G156" s="70"/>
      <c r="H156" s="77"/>
      <c r="I156" s="15"/>
      <c r="K156" s="15"/>
      <c r="R156" s="78"/>
      <c r="V156" s="73"/>
    </row>
    <row r="157" spans="7:22" ht="10.5" customHeight="1">
      <c r="G157" s="70"/>
      <c r="H157" s="112"/>
      <c r="K157" s="15"/>
      <c r="R157" s="78"/>
      <c r="V157" s="65"/>
    </row>
    <row r="158" spans="1:24" s="135" customFormat="1" ht="20.25" customHeight="1">
      <c r="A158" s="52" t="s">
        <v>126</v>
      </c>
      <c r="B158" s="130"/>
      <c r="C158" s="130"/>
      <c r="D158" s="130"/>
      <c r="E158" s="131"/>
      <c r="F158" s="130"/>
      <c r="G158" s="55"/>
      <c r="H158" s="56"/>
      <c r="I158" s="57">
        <f>SUM(I159:I231)</f>
        <v>4920.4</v>
      </c>
      <c r="J158" s="129">
        <f>SUM(J159:J234)</f>
        <v>40080.315</v>
      </c>
      <c r="K158" s="57">
        <f>SUM(K159:K224)</f>
        <v>5.55</v>
      </c>
      <c r="L158" s="129">
        <f>SUM(L159:L234)</f>
        <v>22177.518</v>
      </c>
      <c r="M158" s="129">
        <f>SUM(M159:M234)</f>
        <v>38.328</v>
      </c>
      <c r="N158" s="58">
        <f>SUM(N159:N238)</f>
        <v>-8751.169</v>
      </c>
      <c r="O158" s="132">
        <f>SUM(O159:O238)</f>
        <v>96.574</v>
      </c>
      <c r="P158" s="59">
        <f>SUM(P159:P234)</f>
        <v>-1647.7060000000001</v>
      </c>
      <c r="Q158" s="133">
        <f>SUM(Q159:Q224)</f>
        <v>0</v>
      </c>
      <c r="R158" s="134"/>
      <c r="S158" s="62">
        <f>SUM(S159+S167+S171+S176+S184+S192+S198+S203+S206+S208+S211+S215+S219+S231+S234+S237+S224)</f>
        <v>56919.81</v>
      </c>
      <c r="T158" s="108"/>
      <c r="U158" s="64">
        <f>SUM(U159+U167+U171+U176+U184+U192+U198+U203+U206+U211+U215+U208+U219+U224+U231+U234+U237)</f>
        <v>77869805.68999998</v>
      </c>
      <c r="V158" s="65">
        <f>SUM(U158/S158/1000)</f>
        <v>1.3680615885752252</v>
      </c>
      <c r="W158" s="51"/>
      <c r="X158" s="51"/>
    </row>
    <row r="159" spans="1:22" ht="12.75">
      <c r="A159" s="110">
        <v>4111</v>
      </c>
      <c r="D159" s="9" t="s">
        <v>127</v>
      </c>
      <c r="K159" s="15"/>
      <c r="R159" s="78"/>
      <c r="S159" s="72">
        <f>SUM(S160+S161+S162)</f>
        <v>224.449</v>
      </c>
      <c r="U159" s="136">
        <f>SUM(U160:U162)</f>
        <v>224448.1</v>
      </c>
      <c r="V159" s="65">
        <f>SUM(U159/S159/1000)</f>
        <v>0.9999959901803973</v>
      </c>
    </row>
    <row r="160" spans="4:22" ht="12.75">
      <c r="D160" s="4" t="s">
        <v>128</v>
      </c>
      <c r="H160" s="21" t="s">
        <v>129</v>
      </c>
      <c r="I160" s="72"/>
      <c r="K160" s="15"/>
      <c r="L160" s="13">
        <v>102.72</v>
      </c>
      <c r="N160" s="14">
        <v>-38.308</v>
      </c>
      <c r="R160" s="78"/>
      <c r="S160" s="18">
        <f>SUM(I160+J160+K160+L160+M160+N160+O160+P160+Q160)</f>
        <v>64.412</v>
      </c>
      <c r="U160" s="20">
        <v>64411.1</v>
      </c>
      <c r="V160" s="73">
        <f>SUM(U160/S160/1000)</f>
        <v>0.9999860274483015</v>
      </c>
    </row>
    <row r="161" spans="4:22" ht="12.75">
      <c r="D161" s="4" t="s">
        <v>130</v>
      </c>
      <c r="H161" s="21" t="s">
        <v>131</v>
      </c>
      <c r="I161" s="72"/>
      <c r="K161" s="15"/>
      <c r="N161" s="14">
        <v>115</v>
      </c>
      <c r="O161" s="15">
        <v>27.72</v>
      </c>
      <c r="R161" s="78"/>
      <c r="S161" s="18">
        <f>SUM(I161+J161+K161+L161+M161+N161+O161+P161+Q161)</f>
        <v>142.72</v>
      </c>
      <c r="U161" s="20">
        <v>142720</v>
      </c>
      <c r="V161" s="73">
        <f>SUM(U161/S161/1000)</f>
        <v>1</v>
      </c>
    </row>
    <row r="162" spans="4:22" ht="12.75">
      <c r="D162" s="4" t="s">
        <v>132</v>
      </c>
      <c r="H162" s="21" t="s">
        <v>133</v>
      </c>
      <c r="I162" s="72"/>
      <c r="K162" s="15"/>
      <c r="P162" s="15">
        <v>17.317</v>
      </c>
      <c r="R162" s="78"/>
      <c r="S162" s="18">
        <f>SUM(I162+J162+K162+L162+M162+N162+O162+P162+Q162)</f>
        <v>17.317</v>
      </c>
      <c r="U162" s="20">
        <v>17317</v>
      </c>
      <c r="V162" s="73">
        <f>SUM(U162/S162/1000)</f>
        <v>1</v>
      </c>
    </row>
    <row r="163" spans="8:22" ht="12.75">
      <c r="H163" s="21"/>
      <c r="I163" s="72"/>
      <c r="K163" s="15"/>
      <c r="R163" s="78"/>
      <c r="V163" s="73"/>
    </row>
    <row r="164" spans="8:22" ht="12.75">
      <c r="H164" s="21"/>
      <c r="I164" s="72"/>
      <c r="K164" s="15"/>
      <c r="R164" s="78"/>
      <c r="V164" s="73"/>
    </row>
    <row r="165" spans="8:22" ht="12.75">
      <c r="H165" s="21"/>
      <c r="I165" s="72"/>
      <c r="K165" s="15"/>
      <c r="R165" s="78"/>
      <c r="V165" s="73"/>
    </row>
    <row r="166" spans="11:22" ht="12.75">
      <c r="K166" s="15"/>
      <c r="R166" s="78"/>
      <c r="V166" s="65"/>
    </row>
    <row r="167" spans="1:22" ht="12.75">
      <c r="A167" s="110">
        <v>4112</v>
      </c>
      <c r="D167" s="9" t="s">
        <v>134</v>
      </c>
      <c r="K167" s="15"/>
      <c r="R167" s="78"/>
      <c r="S167" s="72">
        <f>SUM(S168:S169)</f>
        <v>5278.919</v>
      </c>
      <c r="U167" s="136">
        <f>SUM(U168:U169)</f>
        <v>5278919</v>
      </c>
      <c r="V167" s="65">
        <f>SUM(U167/S167/1000)</f>
        <v>1</v>
      </c>
    </row>
    <row r="168" spans="4:22" ht="13.5" customHeight="1">
      <c r="D168" s="4" t="s">
        <v>135</v>
      </c>
      <c r="G168" s="70"/>
      <c r="H168" s="71"/>
      <c r="I168" s="72">
        <v>2704</v>
      </c>
      <c r="J168" s="13">
        <v>1920</v>
      </c>
      <c r="K168" s="15"/>
      <c r="Q168" s="41"/>
      <c r="R168" s="78"/>
      <c r="S168" s="18">
        <f>SUM(I168+J168+K168+L168+M168+N168+O168+P168+Q168)</f>
        <v>4624</v>
      </c>
      <c r="U168" s="20">
        <v>4624000</v>
      </c>
      <c r="V168" s="73">
        <f>SUM(U168/S168/1000)</f>
        <v>1</v>
      </c>
    </row>
    <row r="169" spans="4:22" ht="13.5" customHeight="1">
      <c r="D169" s="4" t="s">
        <v>136</v>
      </c>
      <c r="F169" s="21"/>
      <c r="G169" s="70"/>
      <c r="H169" s="71"/>
      <c r="I169" s="72">
        <v>680</v>
      </c>
      <c r="J169" s="13">
        <v>-25.081</v>
      </c>
      <c r="K169" s="15"/>
      <c r="R169" s="78"/>
      <c r="S169" s="18">
        <f>SUM(I169+J169+K169+L169+M169+N169+O169+P169+Q169)</f>
        <v>654.919</v>
      </c>
      <c r="U169" s="20">
        <v>654919</v>
      </c>
      <c r="V169" s="73">
        <f>SUM(U169/S169/1000)</f>
        <v>1</v>
      </c>
    </row>
    <row r="170" spans="7:22" ht="13.5" customHeight="1">
      <c r="G170" s="70"/>
      <c r="H170" s="71"/>
      <c r="K170" s="15"/>
      <c r="R170" s="78"/>
      <c r="V170" s="65"/>
    </row>
    <row r="171" spans="1:22" ht="13.5" customHeight="1">
      <c r="A171" s="110">
        <v>4113</v>
      </c>
      <c r="B171" s="9"/>
      <c r="C171" s="9"/>
      <c r="D171" s="9" t="s">
        <v>137</v>
      </c>
      <c r="E171" s="9"/>
      <c r="F171" s="9"/>
      <c r="G171" s="137"/>
      <c r="H171" s="71"/>
      <c r="K171" s="15"/>
      <c r="R171" s="78"/>
      <c r="S171" s="72">
        <f>SUM(S172:S174)</f>
        <v>115.604</v>
      </c>
      <c r="U171" s="136">
        <f>SUM(U172:U173)</f>
        <v>115603.69</v>
      </c>
      <c r="V171" s="73">
        <f>SUM(U171/S171/1000)</f>
        <v>0.9999973184318882</v>
      </c>
    </row>
    <row r="172" spans="4:22" ht="13.5" customHeight="1">
      <c r="D172" s="4" t="s">
        <v>138</v>
      </c>
      <c r="G172" s="70"/>
      <c r="H172" s="138" t="s">
        <v>139</v>
      </c>
      <c r="J172" s="13">
        <v>23.121</v>
      </c>
      <c r="K172" s="15"/>
      <c r="R172" s="78"/>
      <c r="S172" s="18">
        <f>SUM(I172+J172+K172+L172+M172+N172+O172+P172+Q172)</f>
        <v>23.121</v>
      </c>
      <c r="U172" s="20">
        <v>23120.75</v>
      </c>
      <c r="V172" s="73">
        <f>SUM(U172/S172/1000)</f>
        <v>0.9999891873188876</v>
      </c>
    </row>
    <row r="173" spans="4:22" ht="13.5" customHeight="1">
      <c r="D173" s="4" t="s">
        <v>138</v>
      </c>
      <c r="G173" s="70"/>
      <c r="H173" s="138" t="s">
        <v>140</v>
      </c>
      <c r="J173" s="13">
        <v>92.483</v>
      </c>
      <c r="K173" s="15"/>
      <c r="R173" s="78"/>
      <c r="S173" s="18">
        <f>SUM(I173+J173+K173+L173+M173+N173+O173+P173+Q173)</f>
        <v>92.483</v>
      </c>
      <c r="U173" s="20">
        <v>92482.94</v>
      </c>
      <c r="V173" s="73">
        <f>SUM(U173/S173/1000)</f>
        <v>0.9999993512321184</v>
      </c>
    </row>
    <row r="174" spans="7:22" ht="13.5" customHeight="1">
      <c r="G174" s="70"/>
      <c r="H174" s="138"/>
      <c r="K174" s="15"/>
      <c r="R174" s="78"/>
      <c r="V174" s="73"/>
    </row>
    <row r="175" spans="7:22" ht="13.5" customHeight="1">
      <c r="G175" s="70"/>
      <c r="H175" s="71"/>
      <c r="K175" s="15"/>
      <c r="R175" s="78"/>
      <c r="V175" s="65"/>
    </row>
    <row r="176" spans="1:22" ht="13.5" customHeight="1">
      <c r="A176" s="110">
        <v>4116</v>
      </c>
      <c r="B176" s="9"/>
      <c r="C176" s="9"/>
      <c r="D176" s="9" t="s">
        <v>141</v>
      </c>
      <c r="E176" s="9"/>
      <c r="F176" s="9"/>
      <c r="G176" s="137"/>
      <c r="H176" s="139"/>
      <c r="K176" s="15"/>
      <c r="R176" s="78"/>
      <c r="S176" s="72">
        <f>SUM(S177:S182)</f>
        <v>9504.344000000001</v>
      </c>
      <c r="U176" s="72">
        <f>SUM(U177:U182)</f>
        <v>9504344.2</v>
      </c>
      <c r="V176" s="73">
        <f aca="true" t="shared" si="9" ref="V176:V182">SUM(U176/S176/1000)</f>
        <v>1.0000000210430091</v>
      </c>
    </row>
    <row r="177" spans="4:22" ht="13.5" customHeight="1">
      <c r="D177" s="4" t="s">
        <v>142</v>
      </c>
      <c r="G177" s="70"/>
      <c r="H177" s="138" t="s">
        <v>143</v>
      </c>
      <c r="K177" s="15"/>
      <c r="L177" s="13">
        <v>537.713</v>
      </c>
      <c r="O177" s="15">
        <v>30.988</v>
      </c>
      <c r="R177" s="78"/>
      <c r="S177" s="18">
        <f aca="true" t="shared" si="10" ref="S177:S182">SUM(I177+J177+K177+L177+M177+N177+O177+P177+Q177)</f>
        <v>568.701</v>
      </c>
      <c r="U177" s="20">
        <v>568701</v>
      </c>
      <c r="V177" s="73">
        <f t="shared" si="9"/>
        <v>1</v>
      </c>
    </row>
    <row r="178" spans="4:22" ht="13.5" customHeight="1">
      <c r="D178" s="4" t="s">
        <v>144</v>
      </c>
      <c r="G178" s="70"/>
      <c r="H178" s="138" t="s">
        <v>145</v>
      </c>
      <c r="K178" s="15"/>
      <c r="N178" s="14">
        <v>1.91</v>
      </c>
      <c r="R178" s="78"/>
      <c r="S178" s="18">
        <f t="shared" si="10"/>
        <v>1.91</v>
      </c>
      <c r="U178" s="20">
        <v>1910.6</v>
      </c>
      <c r="V178" s="73">
        <f t="shared" si="9"/>
        <v>1.0003141361256545</v>
      </c>
    </row>
    <row r="179" spans="4:22" ht="13.5" customHeight="1">
      <c r="D179" s="4" t="s">
        <v>146</v>
      </c>
      <c r="G179" s="70"/>
      <c r="H179" s="138" t="s">
        <v>147</v>
      </c>
      <c r="I179" s="72">
        <v>86.4</v>
      </c>
      <c r="K179" s="15"/>
      <c r="L179" s="13">
        <v>10.8</v>
      </c>
      <c r="R179" s="78"/>
      <c r="S179" s="18">
        <f t="shared" si="10"/>
        <v>97.2</v>
      </c>
      <c r="U179" s="20">
        <v>97200</v>
      </c>
      <c r="V179" s="73">
        <f t="shared" si="9"/>
        <v>1</v>
      </c>
    </row>
    <row r="180" spans="4:22" ht="13.5" customHeight="1">
      <c r="D180" s="4" t="s">
        <v>148</v>
      </c>
      <c r="G180" s="70"/>
      <c r="H180" s="138" t="s">
        <v>149</v>
      </c>
      <c r="I180" s="72"/>
      <c r="J180" s="13">
        <v>5500</v>
      </c>
      <c r="K180" s="15"/>
      <c r="N180" s="14">
        <v>3000.346</v>
      </c>
      <c r="P180" s="15">
        <v>-1000</v>
      </c>
      <c r="R180" s="78"/>
      <c r="S180" s="18">
        <f t="shared" si="10"/>
        <v>7500.346</v>
      </c>
      <c r="U180" s="20">
        <v>7500346</v>
      </c>
      <c r="V180" s="73">
        <f t="shared" si="9"/>
        <v>1.0000000000000002</v>
      </c>
    </row>
    <row r="181" spans="4:22" ht="13.5" customHeight="1">
      <c r="D181" s="4" t="s">
        <v>150</v>
      </c>
      <c r="G181" s="70"/>
      <c r="H181" s="138" t="s">
        <v>151</v>
      </c>
      <c r="I181" s="72"/>
      <c r="K181" s="15"/>
      <c r="N181" s="14">
        <v>1098.187</v>
      </c>
      <c r="R181" s="78"/>
      <c r="S181" s="18">
        <f t="shared" si="10"/>
        <v>1098.187</v>
      </c>
      <c r="U181" s="20">
        <v>1098186.6</v>
      </c>
      <c r="V181" s="73">
        <f t="shared" si="9"/>
        <v>0.9999996357633082</v>
      </c>
    </row>
    <row r="182" spans="4:22" ht="13.5" customHeight="1">
      <c r="D182" s="4" t="s">
        <v>152</v>
      </c>
      <c r="G182" s="70"/>
      <c r="H182" s="138" t="s">
        <v>153</v>
      </c>
      <c r="I182" s="72"/>
      <c r="K182" s="15"/>
      <c r="N182" s="14">
        <v>238</v>
      </c>
      <c r="R182" s="78"/>
      <c r="S182" s="18">
        <f t="shared" si="10"/>
        <v>238</v>
      </c>
      <c r="U182" s="20">
        <v>238000</v>
      </c>
      <c r="V182" s="73">
        <f t="shared" si="9"/>
        <v>1</v>
      </c>
    </row>
    <row r="183" spans="7:22" ht="13.5" customHeight="1">
      <c r="G183" s="70"/>
      <c r="H183" s="138"/>
      <c r="K183" s="15"/>
      <c r="R183" s="78"/>
      <c r="V183" s="73"/>
    </row>
    <row r="184" spans="1:22" ht="12.75">
      <c r="A184" s="110">
        <v>4121</v>
      </c>
      <c r="B184" s="9"/>
      <c r="C184" s="9"/>
      <c r="D184" s="9" t="s">
        <v>154</v>
      </c>
      <c r="E184" s="9"/>
      <c r="F184" s="9"/>
      <c r="K184" s="15"/>
      <c r="R184" s="78"/>
      <c r="S184" s="72">
        <f>SUM(S185:S190)</f>
        <v>201.35</v>
      </c>
      <c r="U184" s="72">
        <f>SUM(U185:U190)</f>
        <v>201350</v>
      </c>
      <c r="V184" s="73">
        <f aca="true" t="shared" si="11" ref="V184:V190">SUM(U184/S184/1000)</f>
        <v>1</v>
      </c>
    </row>
    <row r="185" spans="1:22" ht="12.75">
      <c r="A185" s="110"/>
      <c r="B185" s="9"/>
      <c r="C185" s="9"/>
      <c r="D185" s="4" t="s">
        <v>155</v>
      </c>
      <c r="E185" s="4"/>
      <c r="F185" s="9"/>
      <c r="I185" s="72"/>
      <c r="K185" s="15"/>
      <c r="N185" s="14">
        <v>195.7</v>
      </c>
      <c r="R185" s="78"/>
      <c r="S185" s="18">
        <f aca="true" t="shared" si="12" ref="S185:S190">SUM(I185+J185+K185+L185+M185+N185+O185+P185+Q185)</f>
        <v>195.7</v>
      </c>
      <c r="U185" s="20">
        <v>195700</v>
      </c>
      <c r="V185" s="73">
        <f t="shared" si="11"/>
        <v>1.0000000000000002</v>
      </c>
    </row>
    <row r="186" spans="1:22" ht="12" customHeight="1">
      <c r="A186" s="110"/>
      <c r="D186" s="4" t="s">
        <v>156</v>
      </c>
      <c r="E186" s="4"/>
      <c r="F186" s="4"/>
      <c r="K186" s="15">
        <v>5.55</v>
      </c>
      <c r="L186" s="13">
        <v>1.85</v>
      </c>
      <c r="P186" s="15">
        <v>-1.75</v>
      </c>
      <c r="R186" s="78"/>
      <c r="S186" s="18">
        <f t="shared" si="12"/>
        <v>5.65</v>
      </c>
      <c r="U186" s="20">
        <v>5650</v>
      </c>
      <c r="V186" s="73">
        <f t="shared" si="11"/>
        <v>0.9999999999999999</v>
      </c>
    </row>
    <row r="187" spans="8:22" ht="12.75" hidden="1">
      <c r="H187" s="21"/>
      <c r="K187" s="15"/>
      <c r="R187" s="78"/>
      <c r="S187" s="18">
        <f t="shared" si="12"/>
        <v>0</v>
      </c>
      <c r="U187" s="127"/>
      <c r="V187" s="73" t="e">
        <f t="shared" si="11"/>
        <v>#DIV/0!</v>
      </c>
    </row>
    <row r="188" spans="11:22" ht="12.75" hidden="1">
      <c r="K188" s="15"/>
      <c r="R188" s="78"/>
      <c r="S188" s="18">
        <f t="shared" si="12"/>
        <v>0</v>
      </c>
      <c r="V188" s="73" t="e">
        <f t="shared" si="11"/>
        <v>#DIV/0!</v>
      </c>
    </row>
    <row r="189" spans="1:22" ht="12.75" hidden="1">
      <c r="A189" s="110">
        <v>4213</v>
      </c>
      <c r="D189" s="9"/>
      <c r="K189" s="15"/>
      <c r="R189" s="78"/>
      <c r="S189" s="18">
        <f t="shared" si="12"/>
        <v>0</v>
      </c>
      <c r="V189" s="73" t="e">
        <f t="shared" si="11"/>
        <v>#DIV/0!</v>
      </c>
    </row>
    <row r="190" spans="11:22" ht="12.75" hidden="1">
      <c r="K190" s="15"/>
      <c r="R190" s="78"/>
      <c r="S190" s="18">
        <f t="shared" si="12"/>
        <v>0</v>
      </c>
      <c r="V190" s="73" t="e">
        <f t="shared" si="11"/>
        <v>#DIV/0!</v>
      </c>
    </row>
    <row r="191" spans="11:22" ht="12.75">
      <c r="K191" s="15"/>
      <c r="R191" s="78"/>
      <c r="V191" s="65"/>
    </row>
    <row r="192" spans="1:22" ht="12.75">
      <c r="A192" s="110">
        <v>4122</v>
      </c>
      <c r="D192" s="9" t="s">
        <v>157</v>
      </c>
      <c r="K192" s="15"/>
      <c r="R192" s="78"/>
      <c r="S192" s="72">
        <f>SUM(S193:S196)</f>
        <v>467.07</v>
      </c>
      <c r="U192" s="72">
        <f>SUM(U193:U196)</f>
        <v>467070</v>
      </c>
      <c r="V192" s="65">
        <f>SUM(U192/S192/1000)</f>
        <v>1</v>
      </c>
    </row>
    <row r="193" spans="1:22" ht="12.75">
      <c r="A193" s="110"/>
      <c r="D193" s="4" t="s">
        <v>158</v>
      </c>
      <c r="E193" s="4"/>
      <c r="F193" s="4"/>
      <c r="G193" s="140" t="s">
        <v>159</v>
      </c>
      <c r="K193" s="15"/>
      <c r="L193" s="13">
        <v>75</v>
      </c>
      <c r="P193" s="15">
        <v>-3.25</v>
      </c>
      <c r="R193" s="78"/>
      <c r="S193" s="18">
        <f>SUM(I193+J193+K193+L193+M193+N193+O193+P193+Q193)</f>
        <v>71.75</v>
      </c>
      <c r="U193" s="98">
        <v>71750</v>
      </c>
      <c r="V193" s="73">
        <f>SUM(U193/S193/1000)</f>
        <v>1</v>
      </c>
    </row>
    <row r="194" spans="4:22" ht="12.75">
      <c r="D194" s="4" t="s">
        <v>160</v>
      </c>
      <c r="G194" s="140" t="s">
        <v>161</v>
      </c>
      <c r="I194" s="72"/>
      <c r="K194" s="15"/>
      <c r="N194" s="14">
        <v>243.4</v>
      </c>
      <c r="R194" s="78"/>
      <c r="S194" s="18">
        <f>SUM(I194+J194+K194+L194+M194+N194+O194+P194+Q194)</f>
        <v>243.4</v>
      </c>
      <c r="U194" s="20">
        <v>243400</v>
      </c>
      <c r="V194" s="73">
        <f>SUM(U194/S194/1000)</f>
        <v>1</v>
      </c>
    </row>
    <row r="195" spans="4:22" ht="12.75">
      <c r="D195" s="4" t="s">
        <v>162</v>
      </c>
      <c r="G195" s="140" t="s">
        <v>163</v>
      </c>
      <c r="I195" s="72"/>
      <c r="K195" s="15"/>
      <c r="N195" s="14">
        <v>82.5</v>
      </c>
      <c r="R195" s="78"/>
      <c r="S195" s="18">
        <f>SUM(I195+J195+K195+L195+M195+N195+O195+P195+Q195)</f>
        <v>82.5</v>
      </c>
      <c r="U195" s="20">
        <v>82500</v>
      </c>
      <c r="V195" s="73">
        <f>SUM(U195/S195/1000)</f>
        <v>1</v>
      </c>
    </row>
    <row r="196" spans="4:22" ht="12.75">
      <c r="D196" s="4" t="s">
        <v>164</v>
      </c>
      <c r="G196" s="140" t="s">
        <v>165</v>
      </c>
      <c r="I196" s="72"/>
      <c r="K196" s="15"/>
      <c r="N196" s="14">
        <v>30.81</v>
      </c>
      <c r="O196" s="15">
        <v>38.61</v>
      </c>
      <c r="R196" s="78"/>
      <c r="S196" s="18">
        <f>SUM(I196+J196+K196+L196+M196+N196+O196+P196+Q196)</f>
        <v>69.42</v>
      </c>
      <c r="U196" s="20">
        <v>69420</v>
      </c>
      <c r="V196" s="73">
        <f>SUM(U196/S196/1000)</f>
        <v>1</v>
      </c>
    </row>
    <row r="197" spans="7:22" ht="12.75">
      <c r="G197" s="140"/>
      <c r="I197" s="72"/>
      <c r="K197" s="15"/>
      <c r="R197" s="78"/>
      <c r="V197" s="73"/>
    </row>
    <row r="198" spans="1:22" ht="12.75">
      <c r="A198" s="110">
        <v>4123</v>
      </c>
      <c r="B198" s="9"/>
      <c r="C198" s="9"/>
      <c r="D198" s="9" t="s">
        <v>166</v>
      </c>
      <c r="E198" s="9"/>
      <c r="F198" s="9"/>
      <c r="G198" s="141"/>
      <c r="H198" s="9"/>
      <c r="I198" s="72"/>
      <c r="K198" s="15"/>
      <c r="R198" s="78"/>
      <c r="S198" s="72">
        <f>SUM(S199:S200)</f>
        <v>2318.743</v>
      </c>
      <c r="T198" s="118"/>
      <c r="U198" s="72">
        <f>SUM(U199:U200)</f>
        <v>2318741.81</v>
      </c>
      <c r="V198" s="65">
        <f>SUM(U198/S198/1000)</f>
        <v>0.9999994867909036</v>
      </c>
    </row>
    <row r="199" spans="4:22" ht="12.75">
      <c r="D199" s="4" t="s">
        <v>167</v>
      </c>
      <c r="G199" s="140"/>
      <c r="H199" s="21" t="s">
        <v>168</v>
      </c>
      <c r="I199" s="72"/>
      <c r="J199" s="13">
        <v>188.007</v>
      </c>
      <c r="K199" s="15"/>
      <c r="R199" s="78"/>
      <c r="S199" s="18">
        <f>SUM(I199+J199+K199+L199+M199+N199+O199+P199+Q199)</f>
        <v>188.007</v>
      </c>
      <c r="U199" s="20">
        <v>188006.09</v>
      </c>
      <c r="V199" s="73">
        <f>SUM(U199/S199/1000)</f>
        <v>0.9999951597546899</v>
      </c>
    </row>
    <row r="200" spans="4:22" ht="12.75">
      <c r="D200" s="4" t="s">
        <v>167</v>
      </c>
      <c r="G200" s="140"/>
      <c r="H200" s="21" t="s">
        <v>169</v>
      </c>
      <c r="I200" s="72"/>
      <c r="J200" s="13">
        <v>2130.736</v>
      </c>
      <c r="K200" s="15"/>
      <c r="R200" s="78"/>
      <c r="S200" s="18">
        <f>SUM(I200+J200+K200+L200+M200+N200+O200+P200+Q200)</f>
        <v>2130.736</v>
      </c>
      <c r="U200" s="20">
        <v>2130735.72</v>
      </c>
      <c r="V200" s="73">
        <f>SUM(U200/S200/1000)</f>
        <v>0.9999998685900086</v>
      </c>
    </row>
    <row r="201" spans="7:22" ht="12.75">
      <c r="G201" s="140"/>
      <c r="H201" s="21"/>
      <c r="I201" s="72"/>
      <c r="K201" s="15"/>
      <c r="R201" s="78"/>
      <c r="V201" s="73"/>
    </row>
    <row r="202" spans="1:22" ht="12.75">
      <c r="A202" s="110">
        <v>4129</v>
      </c>
      <c r="B202" s="9"/>
      <c r="C202" s="9"/>
      <c r="D202" s="9" t="s">
        <v>170</v>
      </c>
      <c r="E202" s="9"/>
      <c r="F202" s="9"/>
      <c r="G202" s="141"/>
      <c r="H202" s="9"/>
      <c r="I202" s="72"/>
      <c r="K202" s="15"/>
      <c r="R202" s="78"/>
      <c r="V202" s="73"/>
    </row>
    <row r="203" spans="4:22" ht="12.75">
      <c r="D203" s="4" t="s">
        <v>171</v>
      </c>
      <c r="G203" s="140"/>
      <c r="I203" s="72"/>
      <c r="K203" s="15"/>
      <c r="R203" s="78"/>
      <c r="S203" s="18">
        <f>SUM(I203+J203+K203+L203+M203+N203+O203+P203+Q203)</f>
        <v>0</v>
      </c>
      <c r="U203" s="20">
        <v>0</v>
      </c>
      <c r="V203" s="73"/>
    </row>
    <row r="204" spans="7:22" ht="12.75">
      <c r="G204" s="140"/>
      <c r="K204" s="15"/>
      <c r="R204" s="78"/>
      <c r="V204" s="65"/>
    </row>
    <row r="205" spans="1:22" ht="12.75">
      <c r="A205" s="110">
        <v>4131</v>
      </c>
      <c r="B205" s="9"/>
      <c r="C205" s="9"/>
      <c r="D205" s="9" t="s">
        <v>172</v>
      </c>
      <c r="E205" s="9"/>
      <c r="F205" s="9"/>
      <c r="G205" s="141"/>
      <c r="H205" s="9"/>
      <c r="I205" s="72"/>
      <c r="K205" s="15"/>
      <c r="Q205" s="41"/>
      <c r="R205" s="78"/>
      <c r="V205" s="73"/>
    </row>
    <row r="206" spans="4:22" ht="12.75">
      <c r="D206" s="4" t="s">
        <v>173</v>
      </c>
      <c r="G206" s="140"/>
      <c r="I206" s="72">
        <v>1200</v>
      </c>
      <c r="K206" s="15"/>
      <c r="L206" s="13">
        <v>-793.884</v>
      </c>
      <c r="R206" s="78"/>
      <c r="S206" s="18">
        <f>SUM(I206+J206+K206+L206+M206+N206+O206+P206+Q206)</f>
        <v>406.116</v>
      </c>
      <c r="U206" s="20">
        <v>406115.88</v>
      </c>
      <c r="V206" s="73">
        <f>SUM(U206/S206/1000)</f>
        <v>0.9999997045179211</v>
      </c>
    </row>
    <row r="207" spans="7:22" ht="12.75">
      <c r="G207" s="140"/>
      <c r="I207" s="72"/>
      <c r="K207" s="15"/>
      <c r="R207" s="78"/>
      <c r="V207" s="65"/>
    </row>
    <row r="208" spans="1:22" ht="12.75">
      <c r="A208" s="110">
        <v>4134</v>
      </c>
      <c r="B208" s="9"/>
      <c r="C208" s="9"/>
      <c r="D208" s="9" t="s">
        <v>174</v>
      </c>
      <c r="E208" s="9"/>
      <c r="F208" s="9"/>
      <c r="G208" s="140"/>
      <c r="I208" s="72">
        <v>250</v>
      </c>
      <c r="K208" s="15"/>
      <c r="R208" s="78"/>
      <c r="S208" s="18">
        <f>SUM(I208+J208+K208+L208+M208+N208+O208+P208+Q208)</f>
        <v>250</v>
      </c>
      <c r="U208" s="20">
        <v>21200000</v>
      </c>
      <c r="V208" s="73"/>
    </row>
    <row r="209" spans="1:22" ht="12.75">
      <c r="A209" s="110"/>
      <c r="B209" s="9"/>
      <c r="C209" s="9"/>
      <c r="D209" s="9"/>
      <c r="E209" s="9"/>
      <c r="F209" s="9"/>
      <c r="G209" s="140"/>
      <c r="I209" s="72"/>
      <c r="K209" s="15"/>
      <c r="R209" s="78"/>
      <c r="V209" s="73"/>
    </row>
    <row r="210" spans="1:22" ht="12.75">
      <c r="A210" s="110">
        <v>4151</v>
      </c>
      <c r="B210" s="9"/>
      <c r="C210" s="9"/>
      <c r="D210" s="9" t="s">
        <v>175</v>
      </c>
      <c r="E210" s="9"/>
      <c r="F210" s="9"/>
      <c r="G210" s="140"/>
      <c r="I210" s="72"/>
      <c r="K210" s="15"/>
      <c r="R210" s="78"/>
      <c r="V210" s="73"/>
    </row>
    <row r="211" spans="1:22" ht="12.75">
      <c r="A211" s="110"/>
      <c r="B211" s="9"/>
      <c r="C211" s="9"/>
      <c r="D211" s="4" t="s">
        <v>144</v>
      </c>
      <c r="E211" s="4"/>
      <c r="F211" s="4"/>
      <c r="G211" s="140"/>
      <c r="I211" s="72"/>
      <c r="K211" s="15"/>
      <c r="N211" s="14">
        <v>32.746</v>
      </c>
      <c r="R211" s="78"/>
      <c r="S211" s="18">
        <f>SUM(I211+J211+K211+L211+M211+N211+O211+P211+Q211)</f>
        <v>32.746</v>
      </c>
      <c r="U211" s="20">
        <v>32745.65</v>
      </c>
      <c r="V211" s="73">
        <f>SUM(U211/S211/1000)</f>
        <v>0.9999893116716545</v>
      </c>
    </row>
    <row r="212" spans="7:22" ht="12.75">
      <c r="G212" s="140"/>
      <c r="K212" s="15"/>
      <c r="R212" s="78"/>
      <c r="V212" s="65"/>
    </row>
    <row r="213" spans="1:22" ht="12.75">
      <c r="A213" s="110">
        <v>4211</v>
      </c>
      <c r="B213" s="9"/>
      <c r="C213" s="9"/>
      <c r="D213" s="9" t="s">
        <v>176</v>
      </c>
      <c r="E213" s="9"/>
      <c r="F213" s="9"/>
      <c r="G213" s="141"/>
      <c r="H213" s="9"/>
      <c r="K213" s="15"/>
      <c r="R213" s="78"/>
      <c r="V213" s="65"/>
    </row>
    <row r="214" spans="8:22" ht="12.75">
      <c r="H214" s="21"/>
      <c r="K214" s="15"/>
      <c r="R214" s="78"/>
      <c r="V214" s="65"/>
    </row>
    <row r="215" spans="1:22" ht="12.75">
      <c r="A215" s="110">
        <v>4213</v>
      </c>
      <c r="B215" s="9"/>
      <c r="C215" s="9"/>
      <c r="D215" s="9" t="s">
        <v>177</v>
      </c>
      <c r="E215" s="9"/>
      <c r="F215" s="9"/>
      <c r="G215" s="9"/>
      <c r="H215" s="66"/>
      <c r="K215" s="15"/>
      <c r="R215" s="78"/>
      <c r="S215" s="72">
        <f>SUM(S216)</f>
        <v>1094.355</v>
      </c>
      <c r="U215" s="72">
        <f>SUM(U216)</f>
        <v>1094354.88</v>
      </c>
      <c r="V215" s="65">
        <f>SUM(U215/S215/1000)</f>
        <v>0.9999998903463683</v>
      </c>
    </row>
    <row r="216" spans="1:22" ht="12.75">
      <c r="A216" s="110"/>
      <c r="D216" s="4" t="s">
        <v>178</v>
      </c>
      <c r="H216" s="21" t="s">
        <v>179</v>
      </c>
      <c r="I216" s="72"/>
      <c r="J216" s="13">
        <v>1111.395</v>
      </c>
      <c r="K216" s="15"/>
      <c r="N216" s="14">
        <v>-17.04</v>
      </c>
      <c r="R216" s="78"/>
      <c r="S216" s="18">
        <f>SUM(I216+J216+K216+L216+M216+N216+O216+P216+Q216)</f>
        <v>1094.355</v>
      </c>
      <c r="T216" s="142"/>
      <c r="U216" s="20">
        <v>1094354.88</v>
      </c>
      <c r="V216" s="73">
        <f>SUM(U216/S216/1000)</f>
        <v>0.9999998903463683</v>
      </c>
    </row>
    <row r="217" spans="1:22" ht="12.75">
      <c r="A217" s="110"/>
      <c r="D217" s="4" t="s">
        <v>180</v>
      </c>
      <c r="H217" s="21" t="s">
        <v>179</v>
      </c>
      <c r="I217" s="72"/>
      <c r="K217" s="15"/>
      <c r="L217" s="13">
        <v>1202.097</v>
      </c>
      <c r="N217" s="14">
        <v>-1202.097</v>
      </c>
      <c r="R217" s="78"/>
      <c r="S217" s="18">
        <f>SUM(I217+J217+K217+L217+M217+N217+O217+P217+Q217)</f>
        <v>0</v>
      </c>
      <c r="T217" s="142"/>
      <c r="U217" s="20">
        <v>0</v>
      </c>
      <c r="V217" s="73"/>
    </row>
    <row r="218" spans="8:18" ht="12.75">
      <c r="H218" s="21"/>
      <c r="K218" s="15"/>
      <c r="R218" s="78"/>
    </row>
    <row r="219" spans="1:22" ht="12.75">
      <c r="A219" s="110">
        <v>4216</v>
      </c>
      <c r="B219" s="9"/>
      <c r="C219" s="9"/>
      <c r="D219" s="9" t="s">
        <v>181</v>
      </c>
      <c r="E219" s="9"/>
      <c r="F219" s="9"/>
      <c r="G219" s="9"/>
      <c r="H219" s="66"/>
      <c r="K219" s="15"/>
      <c r="R219" s="78"/>
      <c r="S219" s="72">
        <f>SUM(S220:S222)</f>
        <v>18981.947000000004</v>
      </c>
      <c r="T219" s="118"/>
      <c r="U219" s="72">
        <f>SUM(U220:U222)</f>
        <v>18981945.68</v>
      </c>
      <c r="V219" s="65">
        <f>SUM(U219/S219/1000)</f>
        <v>0.9999999304602418</v>
      </c>
    </row>
    <row r="220" spans="4:22" ht="12.75">
      <c r="D220" s="4" t="s">
        <v>180</v>
      </c>
      <c r="H220" s="21" t="s">
        <v>182</v>
      </c>
      <c r="K220" s="15"/>
      <c r="L220" s="13">
        <v>19097.903</v>
      </c>
      <c r="N220" s="14">
        <v>-19097.903</v>
      </c>
      <c r="R220" s="78"/>
      <c r="S220" s="18">
        <f>SUM(I220+J220+K220+L220+M220+N220+O220+P220+Q220)</f>
        <v>0</v>
      </c>
      <c r="U220" s="20">
        <v>0</v>
      </c>
      <c r="V220" s="73"/>
    </row>
    <row r="221" spans="4:22" ht="12.75">
      <c r="D221" s="4" t="s">
        <v>178</v>
      </c>
      <c r="H221" s="21" t="s">
        <v>183</v>
      </c>
      <c r="J221" s="13">
        <v>18893.722</v>
      </c>
      <c r="K221" s="15"/>
      <c r="N221" s="14">
        <v>-289.688</v>
      </c>
      <c r="R221" s="78"/>
      <c r="S221" s="18">
        <f>SUM(I221+J221+K221+L221+M221+N221+O221+P221+Q221)</f>
        <v>18604.034000000003</v>
      </c>
      <c r="U221" s="20">
        <v>18604033.22</v>
      </c>
      <c r="V221" s="73">
        <f>SUM(U221/S221/1000)</f>
        <v>0.999999958073609</v>
      </c>
    </row>
    <row r="222" spans="4:22" ht="12.75">
      <c r="D222" s="4" t="s">
        <v>144</v>
      </c>
      <c r="H222" s="21" t="s">
        <v>184</v>
      </c>
      <c r="K222" s="15"/>
      <c r="N222" s="14">
        <v>377.913</v>
      </c>
      <c r="R222" s="78"/>
      <c r="S222" s="18">
        <f>SUM(I222+J222+K222+L222+M222+N222+O222+P222+Q222)</f>
        <v>377.913</v>
      </c>
      <c r="U222" s="20">
        <v>377912.46</v>
      </c>
      <c r="V222" s="73">
        <f>SUM(U222/S222/1000)</f>
        <v>0.9999985710996975</v>
      </c>
    </row>
    <row r="223" spans="7:18" ht="12.75">
      <c r="G223" s="21"/>
      <c r="H223" s="21"/>
      <c r="K223" s="15"/>
      <c r="R223" s="78"/>
    </row>
    <row r="224" spans="1:22" ht="12.75">
      <c r="A224" s="110">
        <v>4222</v>
      </c>
      <c r="B224" s="9"/>
      <c r="C224" s="9"/>
      <c r="D224" s="9" t="s">
        <v>185</v>
      </c>
      <c r="E224" s="9"/>
      <c r="F224" s="9"/>
      <c r="G224" s="21"/>
      <c r="H224" s="21"/>
      <c r="K224" s="15"/>
      <c r="R224" s="78"/>
      <c r="S224" s="72">
        <f>SUM(S225:S228)</f>
        <v>1774.1060000000002</v>
      </c>
      <c r="T224" s="118"/>
      <c r="U224" s="72">
        <f>SUM(U225:U228)</f>
        <v>1774106</v>
      </c>
      <c r="V224" s="65">
        <f>SUM(U224/S224/1000)</f>
        <v>0.9999999999999999</v>
      </c>
    </row>
    <row r="225" spans="1:22" ht="12.75">
      <c r="A225" s="110"/>
      <c r="B225" s="9"/>
      <c r="C225" s="9"/>
      <c r="D225" s="4" t="s">
        <v>186</v>
      </c>
      <c r="E225" s="4"/>
      <c r="F225" s="4"/>
      <c r="G225" s="21"/>
      <c r="H225" s="21" t="s">
        <v>187</v>
      </c>
      <c r="J225" s="13">
        <v>310.2</v>
      </c>
      <c r="K225" s="15"/>
      <c r="L225" s="13">
        <v>-38.328</v>
      </c>
      <c r="M225" s="13">
        <v>38.328</v>
      </c>
      <c r="R225" s="78"/>
      <c r="S225" s="18">
        <f>SUM(I225+J225+K225+L225+M225+N225+O225+P225+Q225)</f>
        <v>310.19999999999993</v>
      </c>
      <c r="U225" s="20">
        <v>310200</v>
      </c>
      <c r="V225" s="73">
        <f>SUM(U225/S225/1000)</f>
        <v>1.0000000000000002</v>
      </c>
    </row>
    <row r="226" spans="1:22" ht="12.75">
      <c r="A226" s="110"/>
      <c r="B226" s="9"/>
      <c r="C226" s="9"/>
      <c r="D226" s="4" t="s">
        <v>188</v>
      </c>
      <c r="E226" s="4"/>
      <c r="F226" s="9"/>
      <c r="G226" s="21"/>
      <c r="H226" s="21" t="s">
        <v>187</v>
      </c>
      <c r="K226" s="15"/>
      <c r="L226" s="13">
        <v>1333.65</v>
      </c>
      <c r="R226" s="78"/>
      <c r="S226" s="18">
        <f>SUM(I226+J226+K226+L226+M226+N226+O226+P226+Q226)</f>
        <v>1333.65</v>
      </c>
      <c r="U226" s="20">
        <v>1333650</v>
      </c>
      <c r="V226" s="73">
        <f>SUM(U226/S226/1000)</f>
        <v>0.9999999999999999</v>
      </c>
    </row>
    <row r="227" spans="1:22" ht="12.75">
      <c r="A227" s="110"/>
      <c r="B227" s="9"/>
      <c r="C227" s="9"/>
      <c r="D227" s="4" t="s">
        <v>189</v>
      </c>
      <c r="E227" s="4"/>
      <c r="F227" s="9"/>
      <c r="G227" s="21"/>
      <c r="H227" s="21" t="s">
        <v>190</v>
      </c>
      <c r="K227" s="15"/>
      <c r="L227" s="13">
        <v>257</v>
      </c>
      <c r="P227" s="15">
        <v>-257</v>
      </c>
      <c r="R227" s="78"/>
      <c r="S227" s="18">
        <f>SUM(I227+J227+K227+L227+M227+N227+O227+P227+Q227)</f>
        <v>0</v>
      </c>
      <c r="U227" s="20">
        <v>0</v>
      </c>
      <c r="V227" s="73"/>
    </row>
    <row r="228" spans="1:22" ht="12.75">
      <c r="A228" s="110"/>
      <c r="B228" s="9"/>
      <c r="C228" s="9"/>
      <c r="D228" s="4" t="s">
        <v>191</v>
      </c>
      <c r="E228" s="4"/>
      <c r="F228" s="9"/>
      <c r="G228" s="21"/>
      <c r="H228" s="21" t="s">
        <v>192</v>
      </c>
      <c r="K228" s="15"/>
      <c r="L228" s="13">
        <v>131</v>
      </c>
      <c r="O228" s="15">
        <v>-0.744</v>
      </c>
      <c r="R228" s="78"/>
      <c r="S228" s="18">
        <f>SUM(I228+J228+K228+L228+M228+N228+O228+P228+Q228)</f>
        <v>130.256</v>
      </c>
      <c r="U228" s="20">
        <v>130256</v>
      </c>
      <c r="V228" s="73">
        <f>SUM(U228/S228/1000)</f>
        <v>1</v>
      </c>
    </row>
    <row r="229" spans="1:22" ht="12.75">
      <c r="A229" s="110"/>
      <c r="B229" s="9"/>
      <c r="C229" s="9"/>
      <c r="D229" s="9"/>
      <c r="E229" s="9"/>
      <c r="F229" s="9"/>
      <c r="G229" s="21"/>
      <c r="H229" s="21"/>
      <c r="K229" s="15"/>
      <c r="R229" s="78"/>
      <c r="S229" s="72"/>
      <c r="U229" s="136"/>
      <c r="V229" s="65"/>
    </row>
    <row r="230" spans="1:22" ht="12.75">
      <c r="A230" s="110">
        <v>4223</v>
      </c>
      <c r="B230" s="9"/>
      <c r="C230" s="9"/>
      <c r="D230" s="9" t="s">
        <v>193</v>
      </c>
      <c r="E230" s="9"/>
      <c r="F230" s="9"/>
      <c r="G230" s="21"/>
      <c r="H230" s="21"/>
      <c r="K230" s="15"/>
      <c r="R230" s="78"/>
      <c r="S230" s="72"/>
      <c r="U230" s="136"/>
      <c r="V230" s="65"/>
    </row>
    <row r="231" spans="1:22" ht="12.75">
      <c r="A231" s="110"/>
      <c r="B231" s="9"/>
      <c r="C231" s="9"/>
      <c r="D231" s="4" t="s">
        <v>194</v>
      </c>
      <c r="E231" s="4"/>
      <c r="F231" s="4"/>
      <c r="G231" s="21"/>
      <c r="H231" s="21"/>
      <c r="I231" s="72"/>
      <c r="J231" s="13">
        <v>7470.732</v>
      </c>
      <c r="K231" s="15"/>
      <c r="L231" s="13">
        <v>-143.003</v>
      </c>
      <c r="R231" s="78"/>
      <c r="S231" s="18">
        <f>SUM(I231+J231+K231+L231+M231+N231+O231+P231+Q231)</f>
        <v>7327.729</v>
      </c>
      <c r="U231" s="127">
        <v>7327728.53</v>
      </c>
      <c r="V231" s="65">
        <f>SUM(U231/S231/1000)</f>
        <v>0.9999999358600734</v>
      </c>
    </row>
    <row r="232" spans="1:22" ht="12.75">
      <c r="A232" s="110"/>
      <c r="B232" s="9"/>
      <c r="C232" s="9"/>
      <c r="D232" s="4"/>
      <c r="E232" s="4"/>
      <c r="F232" s="4"/>
      <c r="G232" s="21"/>
      <c r="H232" s="21"/>
      <c r="I232" s="72"/>
      <c r="K232" s="15"/>
      <c r="R232" s="78"/>
      <c r="S232" s="72"/>
      <c r="U232" s="136"/>
      <c r="V232" s="65"/>
    </row>
    <row r="233" spans="1:22" ht="12.75">
      <c r="A233" s="110">
        <v>4229</v>
      </c>
      <c r="B233" s="9"/>
      <c r="C233" s="9"/>
      <c r="D233" s="9" t="s">
        <v>195</v>
      </c>
      <c r="E233" s="4"/>
      <c r="F233" s="4"/>
      <c r="G233" s="21"/>
      <c r="H233" s="21"/>
      <c r="I233" s="72"/>
      <c r="K233" s="15"/>
      <c r="R233" s="78"/>
      <c r="S233" s="72"/>
      <c r="U233" s="136"/>
      <c r="V233" s="65"/>
    </row>
    <row r="234" spans="1:22" ht="12.75">
      <c r="A234" s="110"/>
      <c r="B234" s="9"/>
      <c r="C234" s="9"/>
      <c r="D234" s="4" t="s">
        <v>195</v>
      </c>
      <c r="E234" s="4"/>
      <c r="F234" s="4"/>
      <c r="G234" s="21"/>
      <c r="H234" s="21"/>
      <c r="I234" s="72"/>
      <c r="J234" s="13">
        <v>2465</v>
      </c>
      <c r="K234" s="15"/>
      <c r="L234" s="13">
        <v>403</v>
      </c>
      <c r="P234" s="15">
        <v>-403.023</v>
      </c>
      <c r="R234" s="78"/>
      <c r="S234" s="18">
        <f>SUM(I234+J234+K234+L234+M234+N234+O234+P234+Q234)</f>
        <v>2464.977</v>
      </c>
      <c r="U234" s="127">
        <v>2464977</v>
      </c>
      <c r="V234" s="65">
        <f>SUM(U234/S234/1000)</f>
        <v>1</v>
      </c>
    </row>
    <row r="235" spans="1:22" ht="12.75">
      <c r="A235" s="110"/>
      <c r="B235" s="9"/>
      <c r="C235" s="9"/>
      <c r="D235" s="4"/>
      <c r="E235" s="4"/>
      <c r="F235" s="4"/>
      <c r="G235" s="21"/>
      <c r="H235" s="21"/>
      <c r="I235" s="72"/>
      <c r="K235" s="15"/>
      <c r="R235" s="78"/>
      <c r="U235" s="127"/>
      <c r="V235" s="65"/>
    </row>
    <row r="236" spans="1:22" ht="12.75">
      <c r="A236" s="110">
        <v>4231</v>
      </c>
      <c r="B236" s="9"/>
      <c r="C236" s="9"/>
      <c r="D236" s="9" t="s">
        <v>196</v>
      </c>
      <c r="E236" s="9"/>
      <c r="F236" s="9"/>
      <c r="G236" s="66"/>
      <c r="H236" s="21"/>
      <c r="I236" s="72"/>
      <c r="K236" s="15"/>
      <c r="R236" s="78"/>
      <c r="U236" s="127"/>
      <c r="V236" s="65"/>
    </row>
    <row r="237" spans="1:22" ht="12.75">
      <c r="A237" s="110"/>
      <c r="B237" s="9"/>
      <c r="C237" s="9"/>
      <c r="D237" s="4" t="s">
        <v>144</v>
      </c>
      <c r="E237" s="4"/>
      <c r="F237" s="4"/>
      <c r="G237" s="21"/>
      <c r="H237" s="21"/>
      <c r="I237" s="72"/>
      <c r="K237" s="15"/>
      <c r="N237" s="14">
        <v>6477.355</v>
      </c>
      <c r="R237" s="78"/>
      <c r="S237" s="18">
        <f>SUM(I237+J237+K237+L237+M237+N237+O237+P237+Q237)</f>
        <v>6477.355</v>
      </c>
      <c r="U237" s="127">
        <v>6477355.27</v>
      </c>
      <c r="V237" s="65">
        <f>SUM(U237/S237/1000)</f>
        <v>1.000000041683681</v>
      </c>
    </row>
    <row r="238" spans="1:21" ht="12.75">
      <c r="A238" s="113"/>
      <c r="D238" s="21"/>
      <c r="E238" s="21"/>
      <c r="F238" s="21"/>
      <c r="G238" s="21"/>
      <c r="H238" s="21"/>
      <c r="K238" s="15"/>
      <c r="R238" s="78"/>
      <c r="S238" s="13"/>
      <c r="U238" s="98"/>
    </row>
    <row r="239" spans="1:21" ht="12.75">
      <c r="A239" s="113">
        <v>4112</v>
      </c>
      <c r="D239" s="21" t="s">
        <v>197</v>
      </c>
      <c r="K239" s="15"/>
      <c r="R239" s="78"/>
      <c r="S239" s="143"/>
      <c r="U239" s="98"/>
    </row>
    <row r="240" spans="11:21" ht="12.75">
      <c r="K240" s="15"/>
      <c r="R240" s="78"/>
      <c r="S240" s="13"/>
      <c r="U240" s="98"/>
    </row>
    <row r="241" spans="1:21" ht="12.75">
      <c r="A241" s="113"/>
      <c r="D241" s="21"/>
      <c r="E241" s="21"/>
      <c r="F241" s="21"/>
      <c r="G241" s="21" t="s">
        <v>198</v>
      </c>
      <c r="H241" s="21"/>
      <c r="K241" s="15"/>
      <c r="M241" s="144"/>
      <c r="R241" s="78"/>
      <c r="S241" s="13"/>
      <c r="U241" s="98"/>
    </row>
    <row r="242" spans="10:19" ht="12.75">
      <c r="J242" s="13" t="s">
        <v>199</v>
      </c>
      <c r="K242" s="15"/>
      <c r="L242" s="13">
        <v>329837</v>
      </c>
      <c r="R242" s="78"/>
      <c r="S242" s="13"/>
    </row>
    <row r="243" spans="10:19" ht="12.75">
      <c r="J243" s="13" t="s">
        <v>200</v>
      </c>
      <c r="K243" s="15"/>
      <c r="L243" s="13">
        <v>17317</v>
      </c>
      <c r="R243" s="78"/>
      <c r="S243" s="145"/>
    </row>
    <row r="244" spans="1:18" ht="12.75">
      <c r="A244" s="113"/>
      <c r="D244" s="21"/>
      <c r="J244" s="13" t="s">
        <v>201</v>
      </c>
      <c r="K244" s="15"/>
      <c r="L244" s="145">
        <v>47585.13</v>
      </c>
      <c r="R244" s="78"/>
    </row>
    <row r="245" spans="11:19" ht="12.75">
      <c r="K245" s="15"/>
      <c r="L245" s="13">
        <f>SUM(L242:L244)</f>
        <v>394739.13</v>
      </c>
      <c r="R245" s="78"/>
      <c r="S245" s="13">
        <f>SUM(S238:S244)</f>
        <v>0</v>
      </c>
    </row>
    <row r="246" spans="1:21" ht="0.75" customHeight="1">
      <c r="A246" s="113"/>
      <c r="D246" s="21"/>
      <c r="E246" s="21"/>
      <c r="F246" s="21"/>
      <c r="G246" s="21"/>
      <c r="H246" s="21"/>
      <c r="K246" s="15"/>
      <c r="R246" s="78"/>
      <c r="S246" s="13"/>
      <c r="U246" s="98"/>
    </row>
    <row r="247" spans="4:21" ht="13.5" hidden="1">
      <c r="D247" s="21"/>
      <c r="E247" s="21"/>
      <c r="F247" s="21"/>
      <c r="G247" s="21"/>
      <c r="H247" s="21"/>
      <c r="K247" s="15"/>
      <c r="R247" s="78"/>
      <c r="S247" s="13"/>
      <c r="U247" s="98"/>
    </row>
    <row r="248" spans="4:21" ht="13.5" hidden="1">
      <c r="D248" s="21"/>
      <c r="E248" s="21"/>
      <c r="F248" s="21"/>
      <c r="G248" s="21"/>
      <c r="H248" s="21"/>
      <c r="K248" s="15"/>
      <c r="R248" s="78"/>
      <c r="S248" s="13"/>
      <c r="U248" s="98"/>
    </row>
    <row r="249" spans="4:21" ht="13.5" hidden="1">
      <c r="D249" s="21"/>
      <c r="E249" s="21"/>
      <c r="F249" s="21"/>
      <c r="G249" s="21"/>
      <c r="H249" s="21"/>
      <c r="K249" s="15"/>
      <c r="R249" s="78"/>
      <c r="S249" s="13"/>
      <c r="U249" s="98"/>
    </row>
    <row r="250" spans="1:24" s="29" customFormat="1" ht="16.5" customHeight="1">
      <c r="A250" s="146" t="s">
        <v>202</v>
      </c>
      <c r="B250" s="147"/>
      <c r="C250" s="147"/>
      <c r="D250" s="147"/>
      <c r="E250" s="148"/>
      <c r="F250" s="148"/>
      <c r="G250" s="149"/>
      <c r="H250" s="150"/>
      <c r="I250" s="151">
        <f aca="true" t="shared" si="13" ref="I250:Q250">SUM(I7,I21,I58,I152,I158)</f>
        <v>41139.700000000004</v>
      </c>
      <c r="J250" s="152">
        <f t="shared" si="13"/>
        <v>40080.315</v>
      </c>
      <c r="K250" s="151">
        <f t="shared" si="13"/>
        <v>2554.337</v>
      </c>
      <c r="L250" s="152">
        <f t="shared" si="13"/>
        <v>22356.651</v>
      </c>
      <c r="M250" s="152">
        <f t="shared" si="13"/>
        <v>230.631</v>
      </c>
      <c r="N250" s="153">
        <f t="shared" si="13"/>
        <v>-8917.869</v>
      </c>
      <c r="O250" s="152">
        <f t="shared" si="13"/>
        <v>-219.548</v>
      </c>
      <c r="P250" s="151">
        <f t="shared" si="13"/>
        <v>-3252.6400000000003</v>
      </c>
      <c r="Q250" s="154">
        <f t="shared" si="13"/>
        <v>0</v>
      </c>
      <c r="R250" s="155"/>
      <c r="S250" s="151">
        <f>SUM(S7,S21,S58,S152,S158)</f>
        <v>93971.57699999999</v>
      </c>
      <c r="T250" s="156"/>
      <c r="U250" s="157">
        <f>SUM(U7,U21,U58,U152,U158)</f>
        <v>114864305.39999998</v>
      </c>
      <c r="V250" s="158">
        <f>SUM(U250/S250/1000)</f>
        <v>1.222330294616637</v>
      </c>
      <c r="W250" s="21"/>
      <c r="X250" s="21"/>
    </row>
    <row r="251" spans="1:24" s="29" customFormat="1" ht="16.5" customHeight="1">
      <c r="A251" s="159"/>
      <c r="B251" s="44"/>
      <c r="C251" s="44"/>
      <c r="D251" s="44"/>
      <c r="E251" s="160"/>
      <c r="F251" s="160"/>
      <c r="G251" s="161"/>
      <c r="H251" s="162"/>
      <c r="I251" s="163"/>
      <c r="J251" s="164"/>
      <c r="K251" s="163"/>
      <c r="L251" s="164"/>
      <c r="M251" s="164"/>
      <c r="N251" s="165"/>
      <c r="O251" s="164"/>
      <c r="P251" s="163"/>
      <c r="Q251" s="166"/>
      <c r="R251" s="167"/>
      <c r="S251" s="163"/>
      <c r="T251" s="168"/>
      <c r="U251" s="169"/>
      <c r="V251" s="65"/>
      <c r="W251" s="21"/>
      <c r="X251" s="21"/>
    </row>
    <row r="252" spans="1:24" s="29" customFormat="1" ht="16.5" customHeight="1">
      <c r="A252" s="159"/>
      <c r="B252" s="44"/>
      <c r="C252" s="44"/>
      <c r="D252" s="44"/>
      <c r="E252" s="160"/>
      <c r="F252" s="160"/>
      <c r="G252" s="161"/>
      <c r="H252" s="162"/>
      <c r="I252" s="163"/>
      <c r="J252" s="164"/>
      <c r="K252" s="163"/>
      <c r="L252" s="164"/>
      <c r="M252" s="164"/>
      <c r="N252" s="165"/>
      <c r="O252" s="164"/>
      <c r="P252" s="163"/>
      <c r="Q252" s="166"/>
      <c r="R252" s="167"/>
      <c r="S252" s="163"/>
      <c r="T252" s="168"/>
      <c r="U252" s="169"/>
      <c r="V252" s="65"/>
      <c r="W252" s="21"/>
      <c r="X252" s="21"/>
    </row>
    <row r="253" spans="1:24" s="29" customFormat="1" ht="16.5" customHeight="1">
      <c r="A253" s="159"/>
      <c r="B253" s="44"/>
      <c r="C253" s="44"/>
      <c r="D253" s="44"/>
      <c r="E253" s="160"/>
      <c r="F253" s="160"/>
      <c r="G253" s="161"/>
      <c r="H253" s="162"/>
      <c r="I253" s="163"/>
      <c r="J253" s="164"/>
      <c r="K253" s="163"/>
      <c r="L253" s="164"/>
      <c r="M253" s="164"/>
      <c r="N253" s="165"/>
      <c r="O253" s="164"/>
      <c r="P253" s="163"/>
      <c r="Q253" s="166"/>
      <c r="R253" s="167"/>
      <c r="S253" s="163"/>
      <c r="T253" s="168"/>
      <c r="U253" s="169"/>
      <c r="V253" s="65"/>
      <c r="W253" s="21"/>
      <c r="X253" s="21"/>
    </row>
    <row r="254" spans="1:24" s="29" customFormat="1" ht="16.5" customHeight="1">
      <c r="A254" s="159"/>
      <c r="B254" s="44"/>
      <c r="C254" s="44"/>
      <c r="D254" s="44"/>
      <c r="E254" s="160"/>
      <c r="F254" s="160"/>
      <c r="G254" s="161"/>
      <c r="H254" s="162"/>
      <c r="I254" s="163"/>
      <c r="J254" s="164"/>
      <c r="K254" s="163"/>
      <c r="L254" s="164"/>
      <c r="M254" s="164"/>
      <c r="N254" s="165"/>
      <c r="O254" s="164"/>
      <c r="P254" s="163"/>
      <c r="Q254" s="166"/>
      <c r="R254" s="167"/>
      <c r="S254" s="163"/>
      <c r="T254" s="168"/>
      <c r="U254" s="169"/>
      <c r="V254" s="65"/>
      <c r="W254" s="21"/>
      <c r="X254" s="21"/>
    </row>
    <row r="255" spans="11:22" ht="15" customHeight="1">
      <c r="K255" s="15"/>
      <c r="V255" s="65"/>
    </row>
    <row r="256" spans="1:22" ht="18">
      <c r="A256" s="35" t="s">
        <v>203</v>
      </c>
      <c r="D256" s="29"/>
      <c r="E256" s="30"/>
      <c r="G256" s="36"/>
      <c r="H256" s="116"/>
      <c r="I256" s="38" t="s">
        <v>204</v>
      </c>
      <c r="J256" s="39" t="s">
        <v>15</v>
      </c>
      <c r="K256" s="39" t="s">
        <v>16</v>
      </c>
      <c r="L256" s="39" t="s">
        <v>17</v>
      </c>
      <c r="M256" s="39" t="s">
        <v>18</v>
      </c>
      <c r="N256" s="40" t="s">
        <v>19</v>
      </c>
      <c r="O256" s="39" t="s">
        <v>20</v>
      </c>
      <c r="P256" s="39" t="s">
        <v>21</v>
      </c>
      <c r="Q256" s="41"/>
      <c r="R256" s="31"/>
      <c r="S256" s="39" t="s">
        <v>205</v>
      </c>
      <c r="U256" s="42" t="s">
        <v>23</v>
      </c>
      <c r="V256" s="170" t="s">
        <v>44</v>
      </c>
    </row>
    <row r="257" spans="1:22" ht="15.75">
      <c r="A257" s="110"/>
      <c r="G257" s="67"/>
      <c r="H257" s="139"/>
      <c r="I257" s="49" t="s">
        <v>206</v>
      </c>
      <c r="J257" s="39" t="s">
        <v>25</v>
      </c>
      <c r="K257" s="39" t="s">
        <v>26</v>
      </c>
      <c r="L257" s="39" t="s">
        <v>207</v>
      </c>
      <c r="M257" s="39" t="s">
        <v>28</v>
      </c>
      <c r="N257" s="40" t="s">
        <v>29</v>
      </c>
      <c r="O257" s="39" t="s">
        <v>30</v>
      </c>
      <c r="P257" s="39" t="s">
        <v>31</v>
      </c>
      <c r="Q257" s="41"/>
      <c r="R257" s="31"/>
      <c r="S257" s="39" t="s">
        <v>32</v>
      </c>
      <c r="U257" s="42" t="s">
        <v>33</v>
      </c>
      <c r="V257" s="73"/>
    </row>
    <row r="258" spans="7:22" ht="12.75">
      <c r="G258" s="21"/>
      <c r="K258" s="15"/>
      <c r="V258" s="73"/>
    </row>
    <row r="259" spans="4:22" ht="15">
      <c r="D259" s="4" t="s">
        <v>208</v>
      </c>
      <c r="G259" s="70"/>
      <c r="H259" s="112"/>
      <c r="I259" s="72">
        <v>460</v>
      </c>
      <c r="K259" s="15"/>
      <c r="L259" s="13">
        <v>100</v>
      </c>
      <c r="N259" s="14">
        <v>320</v>
      </c>
      <c r="O259" s="15">
        <v>150</v>
      </c>
      <c r="P259" s="15">
        <v>-9.901</v>
      </c>
      <c r="S259" s="18">
        <f>SUM(I259+J259+K259+L259+M259+N259+O259+P259+Q259)</f>
        <v>1020.099</v>
      </c>
      <c r="U259" s="20">
        <v>1020099</v>
      </c>
      <c r="V259" s="73">
        <f>SUM(U259/S259/1000)</f>
        <v>1</v>
      </c>
    </row>
    <row r="260" spans="4:22" ht="12.75">
      <c r="D260" s="4" t="s">
        <v>209</v>
      </c>
      <c r="I260" s="72">
        <v>500</v>
      </c>
      <c r="K260" s="15"/>
      <c r="N260" s="14">
        <v>-500</v>
      </c>
      <c r="S260" s="18">
        <f>SUM(I260+J260+K260+L260+M260+N260+O260+P260+Q260)</f>
        <v>0</v>
      </c>
      <c r="U260" s="20">
        <v>0</v>
      </c>
      <c r="V260" s="73"/>
    </row>
    <row r="261" spans="9:22" ht="12.75">
      <c r="I261" s="72"/>
      <c r="K261" s="15"/>
      <c r="V261" s="73"/>
    </row>
    <row r="262" spans="11:22" ht="13.5">
      <c r="K262" s="15"/>
      <c r="V262" s="73"/>
    </row>
    <row r="263" ht="13.5" hidden="1">
      <c r="K263" s="15"/>
    </row>
    <row r="264" ht="13.5" hidden="1">
      <c r="K264" s="15"/>
    </row>
    <row r="265" spans="11:22" ht="13.5" hidden="1">
      <c r="K265" s="15"/>
      <c r="V265" s="73"/>
    </row>
    <row r="266" ht="13.5" hidden="1">
      <c r="K266" s="15"/>
    </row>
    <row r="267" spans="4:11" ht="13.5" hidden="1">
      <c r="D267" s="51"/>
      <c r="K267" s="15"/>
    </row>
    <row r="268" spans="4:21" ht="13.5" hidden="1">
      <c r="D268" s="21"/>
      <c r="E268" s="21"/>
      <c r="F268" s="21"/>
      <c r="G268" s="21"/>
      <c r="H268" s="21"/>
      <c r="K268" s="15"/>
      <c r="S268" s="13"/>
      <c r="U268" s="98"/>
    </row>
    <row r="269" spans="4:21" ht="13.5" hidden="1">
      <c r="D269" s="21"/>
      <c r="E269" s="21"/>
      <c r="F269" s="21"/>
      <c r="G269" s="21"/>
      <c r="H269" s="21"/>
      <c r="K269" s="15"/>
      <c r="S269" s="13"/>
      <c r="U269" s="98"/>
    </row>
    <row r="270" spans="4:21" ht="13.5" hidden="1">
      <c r="D270" s="21"/>
      <c r="E270" s="21"/>
      <c r="F270" s="21"/>
      <c r="G270" s="21"/>
      <c r="H270" s="21"/>
      <c r="K270" s="15"/>
      <c r="S270" s="13"/>
      <c r="U270" s="98"/>
    </row>
    <row r="271" spans="4:21" ht="13.5" hidden="1">
      <c r="D271" s="21"/>
      <c r="E271" s="21"/>
      <c r="F271" s="21"/>
      <c r="G271" s="21"/>
      <c r="H271" s="21"/>
      <c r="K271" s="15"/>
      <c r="S271" s="13"/>
      <c r="U271" s="98"/>
    </row>
    <row r="272" spans="4:21" ht="13.5" hidden="1">
      <c r="D272" s="21"/>
      <c r="E272" s="21"/>
      <c r="F272" s="21"/>
      <c r="G272" s="21"/>
      <c r="H272" s="21"/>
      <c r="K272" s="15"/>
      <c r="S272" s="13"/>
      <c r="U272" s="98"/>
    </row>
    <row r="273" spans="4:21" ht="13.5" hidden="1">
      <c r="D273" s="21"/>
      <c r="E273" s="21"/>
      <c r="F273" s="21"/>
      <c r="G273" s="21"/>
      <c r="H273" s="21"/>
      <c r="K273" s="15"/>
      <c r="S273" s="13"/>
      <c r="U273" s="98"/>
    </row>
    <row r="274" spans="4:21" ht="13.5" hidden="1">
      <c r="D274" s="21"/>
      <c r="E274" s="21"/>
      <c r="F274" s="21"/>
      <c r="G274" s="21"/>
      <c r="H274" s="21"/>
      <c r="K274" s="15"/>
      <c r="S274" s="13"/>
      <c r="U274" s="98"/>
    </row>
    <row r="275" ht="13.5" hidden="1">
      <c r="K275" s="15"/>
    </row>
    <row r="276" spans="1:24" s="67" customFormat="1" ht="21.75" customHeight="1">
      <c r="A276" s="171" t="s">
        <v>210</v>
      </c>
      <c r="B276" s="172"/>
      <c r="C276" s="172"/>
      <c r="D276" s="172"/>
      <c r="E276" s="172"/>
      <c r="F276" s="172"/>
      <c r="G276" s="149"/>
      <c r="H276" s="173"/>
      <c r="I276" s="174">
        <f>SUM(I258:I260)</f>
        <v>960</v>
      </c>
      <c r="J276" s="174">
        <f>SUM(J258:J260)</f>
        <v>0</v>
      </c>
      <c r="K276" s="174">
        <f>SUM(K258:K260)</f>
        <v>0</v>
      </c>
      <c r="L276" s="174">
        <f>SUM(L258:L262)</f>
        <v>100</v>
      </c>
      <c r="M276" s="174">
        <f>SUM(M258:M262)</f>
        <v>0</v>
      </c>
      <c r="N276" s="153">
        <f>SUM(N258:N262)</f>
        <v>-180</v>
      </c>
      <c r="O276" s="151">
        <f>SUM(O258:O262)</f>
        <v>150</v>
      </c>
      <c r="P276" s="151">
        <f>SUM(P258:P262)</f>
        <v>-9.901</v>
      </c>
      <c r="Q276" s="175">
        <f>SUM(Q258:Q262)</f>
        <v>0</v>
      </c>
      <c r="R276" s="176"/>
      <c r="S276" s="177">
        <f>SUM(S258:S265)</f>
        <v>1020.099</v>
      </c>
      <c r="T276" s="178"/>
      <c r="U276" s="179">
        <f>SUM(U258:U265)</f>
        <v>1020099</v>
      </c>
      <c r="V276" s="65">
        <f>SUM(U276/S276/1000)</f>
        <v>1</v>
      </c>
      <c r="W276" s="66"/>
      <c r="X276" s="66"/>
    </row>
    <row r="277" spans="1:24" s="7" customFormat="1" ht="27" customHeight="1">
      <c r="A277" s="180" t="s">
        <v>211</v>
      </c>
      <c r="B277" s="181"/>
      <c r="C277" s="181"/>
      <c r="D277" s="181"/>
      <c r="E277" s="181"/>
      <c r="F277" s="181"/>
      <c r="G277" s="181"/>
      <c r="H277" s="182"/>
      <c r="I277" s="174">
        <f>SUM(I250,I276)</f>
        <v>42099.700000000004</v>
      </c>
      <c r="J277" s="174">
        <f>SUM(J250,J276)</f>
        <v>40080.315</v>
      </c>
      <c r="K277" s="174">
        <f>SUM(K250,K276)</f>
        <v>2554.337</v>
      </c>
      <c r="L277" s="174">
        <f aca="true" t="shared" si="14" ref="L277:Q277">SUM(L250+L276)</f>
        <v>22456.651</v>
      </c>
      <c r="M277" s="174">
        <f t="shared" si="14"/>
        <v>230.631</v>
      </c>
      <c r="N277" s="153">
        <f t="shared" si="14"/>
        <v>-9097.869</v>
      </c>
      <c r="O277" s="151">
        <f t="shared" si="14"/>
        <v>-69.548</v>
      </c>
      <c r="P277" s="151">
        <f t="shared" si="14"/>
        <v>-3262.541</v>
      </c>
      <c r="Q277" s="183">
        <f t="shared" si="14"/>
        <v>0</v>
      </c>
      <c r="R277" s="184"/>
      <c r="S277" s="185">
        <f>SUM(S250,S276)</f>
        <v>94991.67599999999</v>
      </c>
      <c r="T277" s="186"/>
      <c r="U277" s="179">
        <f>SUM(U250,U276)</f>
        <v>115884404.39999998</v>
      </c>
      <c r="V277" s="65">
        <f>SUM(U277/S277/1000)</f>
        <v>1.2199427284554911</v>
      </c>
      <c r="W277" s="66"/>
      <c r="X277" s="66"/>
    </row>
    <row r="278" spans="1:24" s="7" customFormat="1" ht="18">
      <c r="A278" s="187"/>
      <c r="B278" s="188"/>
      <c r="C278" s="188"/>
      <c r="D278" s="188"/>
      <c r="E278" s="188"/>
      <c r="F278" s="188"/>
      <c r="G278" s="188"/>
      <c r="H278" s="189"/>
      <c r="I278" s="105"/>
      <c r="J278" s="190"/>
      <c r="K278" s="105"/>
      <c r="L278" s="190"/>
      <c r="M278" s="190"/>
      <c r="N278" s="165"/>
      <c r="O278" s="164"/>
      <c r="P278" s="163"/>
      <c r="Q278" s="166"/>
      <c r="R278" s="191"/>
      <c r="S278" s="192"/>
      <c r="T278" s="193"/>
      <c r="U278" s="194"/>
      <c r="V278" s="195"/>
      <c r="W278" s="196"/>
      <c r="X278" s="66"/>
    </row>
    <row r="279" spans="1:24" s="7" customFormat="1" ht="18">
      <c r="A279" s="187"/>
      <c r="B279" s="188"/>
      <c r="C279" s="188"/>
      <c r="D279" s="188"/>
      <c r="E279" s="188"/>
      <c r="F279" s="188"/>
      <c r="G279" s="188"/>
      <c r="H279" s="189"/>
      <c r="I279" s="105"/>
      <c r="J279" s="190"/>
      <c r="K279" s="105"/>
      <c r="L279" s="190"/>
      <c r="M279" s="190"/>
      <c r="N279" s="165"/>
      <c r="O279" s="164"/>
      <c r="P279" s="163"/>
      <c r="Q279" s="166"/>
      <c r="R279" s="191"/>
      <c r="S279" s="192"/>
      <c r="T279" s="193"/>
      <c r="U279" s="194"/>
      <c r="V279" s="195"/>
      <c r="W279" s="196"/>
      <c r="X279" s="66"/>
    </row>
    <row r="280" spans="1:24" s="7" customFormat="1" ht="18">
      <c r="A280" s="187"/>
      <c r="B280" s="188"/>
      <c r="C280" s="188"/>
      <c r="D280" s="188"/>
      <c r="E280" s="188"/>
      <c r="F280" s="188"/>
      <c r="G280" s="188"/>
      <c r="H280" s="189"/>
      <c r="I280" s="105"/>
      <c r="J280" s="190"/>
      <c r="K280" s="105"/>
      <c r="L280" s="190"/>
      <c r="M280" s="190"/>
      <c r="N280" s="165"/>
      <c r="O280" s="164"/>
      <c r="P280" s="163"/>
      <c r="Q280" s="166"/>
      <c r="R280" s="191"/>
      <c r="S280" s="192"/>
      <c r="T280" s="193"/>
      <c r="U280" s="194"/>
      <c r="V280" s="195"/>
      <c r="W280" s="196"/>
      <c r="X280" s="66"/>
    </row>
    <row r="281" spans="1:23" ht="18" customHeight="1">
      <c r="A281" s="197"/>
      <c r="B281" s="46"/>
      <c r="C281" s="46"/>
      <c r="D281" s="46"/>
      <c r="E281" s="46"/>
      <c r="F281" s="46"/>
      <c r="G281" s="161"/>
      <c r="H281" s="198"/>
      <c r="I281" s="144"/>
      <c r="J281" s="144"/>
      <c r="K281" s="199"/>
      <c r="L281" s="144"/>
      <c r="M281" s="144"/>
      <c r="N281" s="200"/>
      <c r="O281" s="199"/>
      <c r="P281" s="199"/>
      <c r="Q281" s="201"/>
      <c r="R281" s="202"/>
      <c r="S281" s="203"/>
      <c r="T281" s="204"/>
      <c r="U281" s="205"/>
      <c r="V281" s="206"/>
      <c r="W281" s="207"/>
    </row>
    <row r="282" spans="7:22" ht="18" customHeight="1">
      <c r="G282" s="137"/>
      <c r="H282" s="112"/>
      <c r="K282" s="15"/>
      <c r="Q282" s="41"/>
      <c r="V282" s="73"/>
    </row>
    <row r="283" spans="7:22" ht="15.75">
      <c r="G283" s="137"/>
      <c r="H283" s="112"/>
      <c r="K283" s="15"/>
      <c r="Q283" s="41"/>
      <c r="V283" s="73"/>
    </row>
    <row r="284" spans="1:22" ht="18">
      <c r="A284" s="35" t="s">
        <v>212</v>
      </c>
      <c r="D284" s="29"/>
      <c r="E284" s="30"/>
      <c r="G284" s="36"/>
      <c r="H284" s="37"/>
      <c r="I284" s="38" t="s">
        <v>22</v>
      </c>
      <c r="J284" s="39" t="s">
        <v>15</v>
      </c>
      <c r="K284" s="39" t="s">
        <v>16</v>
      </c>
      <c r="L284" s="39" t="s">
        <v>17</v>
      </c>
      <c r="M284" s="39" t="s">
        <v>18</v>
      </c>
      <c r="N284" s="40" t="s">
        <v>19</v>
      </c>
      <c r="O284" s="39" t="s">
        <v>20</v>
      </c>
      <c r="P284" s="39" t="s">
        <v>21</v>
      </c>
      <c r="Q284" s="41"/>
      <c r="R284" s="31"/>
      <c r="S284" s="39" t="s">
        <v>22</v>
      </c>
      <c r="U284" s="42" t="s">
        <v>23</v>
      </c>
      <c r="V284" s="170" t="s">
        <v>44</v>
      </c>
    </row>
    <row r="285" spans="1:22" ht="15.75">
      <c r="A285" s="110"/>
      <c r="G285" s="67"/>
      <c r="H285" s="208"/>
      <c r="I285" s="49" t="s">
        <v>206</v>
      </c>
      <c r="J285" s="39" t="s">
        <v>25</v>
      </c>
      <c r="K285" s="39" t="s">
        <v>26</v>
      </c>
      <c r="L285" s="39" t="s">
        <v>27</v>
      </c>
      <c r="M285" s="39" t="s">
        <v>28</v>
      </c>
      <c r="N285" s="38" t="s">
        <v>29</v>
      </c>
      <c r="O285" s="39" t="s">
        <v>30</v>
      </c>
      <c r="P285" s="39" t="s">
        <v>31</v>
      </c>
      <c r="Q285" s="41"/>
      <c r="R285" s="31"/>
      <c r="S285" s="39" t="s">
        <v>32</v>
      </c>
      <c r="U285" s="42" t="s">
        <v>33</v>
      </c>
      <c r="V285" s="65"/>
    </row>
    <row r="286" spans="8:22" ht="12.75">
      <c r="H286" s="69"/>
      <c r="I286" s="15"/>
      <c r="K286" s="15"/>
      <c r="V286" s="65"/>
    </row>
    <row r="287" spans="7:22" ht="12.75">
      <c r="G287" s="128"/>
      <c r="H287" s="112"/>
      <c r="K287" s="15"/>
      <c r="V287" s="65"/>
    </row>
    <row r="288" spans="1:21" ht="12.75" hidden="1">
      <c r="A288" s="113"/>
      <c r="K288" s="15"/>
      <c r="U288" s="98"/>
    </row>
    <row r="289" spans="1:22" ht="12.75">
      <c r="A289" s="113"/>
      <c r="D289" s="4" t="s">
        <v>213</v>
      </c>
      <c r="I289" s="13">
        <v>3831.668</v>
      </c>
      <c r="J289" s="13">
        <v>-3831.668</v>
      </c>
      <c r="K289" s="15"/>
      <c r="L289" s="13">
        <v>3283.438</v>
      </c>
      <c r="M289" s="13">
        <v>284.148</v>
      </c>
      <c r="N289" s="14">
        <v>-3567.586</v>
      </c>
      <c r="P289" s="15">
        <v>-10970.532</v>
      </c>
      <c r="S289" s="18">
        <f aca="true" t="shared" si="15" ref="S289:S295">SUM(I289+J289+K289+L289+M289+N289+O289+P289+Q289)</f>
        <v>-10970.532</v>
      </c>
      <c r="U289" s="20">
        <v>-11274723.72</v>
      </c>
      <c r="V289" s="73">
        <f aca="true" t="shared" si="16" ref="V289:V295">SUM(U289/S289/1000)</f>
        <v>1.027728073716024</v>
      </c>
    </row>
    <row r="290" spans="1:22" ht="12.75">
      <c r="A290" s="113"/>
      <c r="D290" s="4" t="s">
        <v>214</v>
      </c>
      <c r="H290" s="209"/>
      <c r="I290" s="13">
        <v>-490.2</v>
      </c>
      <c r="K290" s="15"/>
      <c r="S290" s="18">
        <f t="shared" si="15"/>
        <v>-490.2</v>
      </c>
      <c r="U290" s="20">
        <v>-474346.5</v>
      </c>
      <c r="V290" s="73">
        <f t="shared" si="16"/>
        <v>0.9676591187270502</v>
      </c>
    </row>
    <row r="291" spans="1:22" ht="12.75">
      <c r="A291" s="113"/>
      <c r="D291" s="4" t="s">
        <v>215</v>
      </c>
      <c r="H291" s="209"/>
      <c r="I291" s="13">
        <v>-198.378</v>
      </c>
      <c r="K291" s="15"/>
      <c r="S291" s="18">
        <f t="shared" si="15"/>
        <v>-198.378</v>
      </c>
      <c r="U291" s="20">
        <v>-198378</v>
      </c>
      <c r="V291" s="73">
        <f t="shared" si="16"/>
        <v>1.0000000000000002</v>
      </c>
    </row>
    <row r="292" spans="1:22" ht="12.75">
      <c r="A292" s="113"/>
      <c r="D292" s="4" t="s">
        <v>216</v>
      </c>
      <c r="I292" s="13">
        <v>-1316</v>
      </c>
      <c r="K292" s="15"/>
      <c r="S292" s="18">
        <f t="shared" si="15"/>
        <v>-1316</v>
      </c>
      <c r="U292" s="20">
        <v>-1316000</v>
      </c>
      <c r="V292" s="73">
        <f t="shared" si="16"/>
        <v>1</v>
      </c>
    </row>
    <row r="293" spans="1:22" ht="12.75">
      <c r="A293" s="113"/>
      <c r="D293" s="4" t="s">
        <v>217</v>
      </c>
      <c r="J293" s="13">
        <v>15000</v>
      </c>
      <c r="K293" s="15"/>
      <c r="L293" s="13">
        <v>-1120</v>
      </c>
      <c r="S293" s="18">
        <f t="shared" si="15"/>
        <v>13880</v>
      </c>
      <c r="U293" s="20">
        <v>13880000</v>
      </c>
      <c r="V293" s="73"/>
    </row>
    <row r="294" spans="1:22" ht="12.75">
      <c r="A294" s="113"/>
      <c r="D294" s="4" t="s">
        <v>218</v>
      </c>
      <c r="J294" s="13">
        <v>10000</v>
      </c>
      <c r="K294" s="15"/>
      <c r="L294" s="13">
        <v>6000</v>
      </c>
      <c r="P294" s="15">
        <v>6.286</v>
      </c>
      <c r="S294" s="18">
        <f t="shared" si="15"/>
        <v>16006.286</v>
      </c>
      <c r="U294" s="20">
        <v>16006285.51</v>
      </c>
      <c r="V294" s="73">
        <f t="shared" si="16"/>
        <v>0.9999999693870271</v>
      </c>
    </row>
    <row r="295" spans="1:22" ht="12.75">
      <c r="A295" s="113"/>
      <c r="D295" s="4" t="s">
        <v>219</v>
      </c>
      <c r="J295" s="13">
        <v>-10000</v>
      </c>
      <c r="K295" s="15"/>
      <c r="L295" s="13">
        <v>-10363.528</v>
      </c>
      <c r="P295" s="15">
        <v>-6.286</v>
      </c>
      <c r="S295" s="18">
        <f t="shared" si="15"/>
        <v>-20369.814</v>
      </c>
      <c r="U295" s="20">
        <v>-20369813.51</v>
      </c>
      <c r="V295" s="73">
        <f t="shared" si="16"/>
        <v>0.9999999759447977</v>
      </c>
    </row>
    <row r="296" spans="1:21" ht="13.5">
      <c r="A296" s="113"/>
      <c r="K296" s="15"/>
      <c r="U296" s="98"/>
    </row>
    <row r="297" spans="1:24" s="7" customFormat="1" ht="18.75">
      <c r="A297" s="210" t="s">
        <v>220</v>
      </c>
      <c r="B297" s="211"/>
      <c r="C297" s="211"/>
      <c r="D297" s="211"/>
      <c r="E297" s="212"/>
      <c r="F297" s="211"/>
      <c r="G297" s="149"/>
      <c r="H297" s="173"/>
      <c r="I297" s="174">
        <f>SUM(I281:I296)</f>
        <v>1827.0900000000001</v>
      </c>
      <c r="J297" s="174">
        <f>SUM(J281:J296)</f>
        <v>11168.332</v>
      </c>
      <c r="K297" s="174">
        <f>SUM(K281:K296)</f>
        <v>0</v>
      </c>
      <c r="L297" s="174">
        <f>SUM(L289:L295)</f>
        <v>-2200.09</v>
      </c>
      <c r="M297" s="174">
        <f>SUM(M281:M294)</f>
        <v>284.148</v>
      </c>
      <c r="N297" s="153">
        <f>SUM(N281:N294)</f>
        <v>-3567.586</v>
      </c>
      <c r="O297" s="151">
        <f>SUM(O281:O294)</f>
        <v>0</v>
      </c>
      <c r="P297" s="151">
        <f>SUM(P281:P295)</f>
        <v>-10970.532</v>
      </c>
      <c r="Q297" s="175">
        <f>SUM(Q281:Q294)</f>
        <v>0</v>
      </c>
      <c r="R297" s="176"/>
      <c r="S297" s="177">
        <f>SUM(S281:S295)</f>
        <v>-3458.637999999999</v>
      </c>
      <c r="T297" s="178"/>
      <c r="U297" s="179">
        <f>SUM(U281:U296)</f>
        <v>-3746976.2200000044</v>
      </c>
      <c r="V297" s="66"/>
      <c r="W297" s="66"/>
      <c r="X297" s="66"/>
    </row>
    <row r="298" spans="4:11" ht="15.75">
      <c r="D298" s="29"/>
      <c r="E298" s="30"/>
      <c r="G298" s="70"/>
      <c r="H298" s="112"/>
      <c r="K298" s="15"/>
    </row>
    <row r="299" spans="1:21" ht="18.75">
      <c r="A299" s="213" t="s">
        <v>221</v>
      </c>
      <c r="B299" s="214"/>
      <c r="C299" s="214"/>
      <c r="D299" s="215"/>
      <c r="E299" s="216"/>
      <c r="F299" s="214"/>
      <c r="G299" s="181"/>
      <c r="H299" s="217"/>
      <c r="I299" s="174">
        <f>SUM(I277,I297)</f>
        <v>43926.79000000001</v>
      </c>
      <c r="J299" s="174">
        <f aca="true" t="shared" si="17" ref="J299:Q299">SUM(J277,J297)</f>
        <v>51248.647000000004</v>
      </c>
      <c r="K299" s="174">
        <f t="shared" si="17"/>
        <v>2554.337</v>
      </c>
      <c r="L299" s="174">
        <f t="shared" si="17"/>
        <v>20256.561</v>
      </c>
      <c r="M299" s="174">
        <f t="shared" si="17"/>
        <v>514.779</v>
      </c>
      <c r="N299" s="153">
        <f t="shared" si="17"/>
        <v>-12665.455</v>
      </c>
      <c r="O299" s="151">
        <f t="shared" si="17"/>
        <v>-69.548</v>
      </c>
      <c r="P299" s="151">
        <f t="shared" si="17"/>
        <v>-14233.073</v>
      </c>
      <c r="Q299" s="175">
        <f t="shared" si="17"/>
        <v>0</v>
      </c>
      <c r="R299" s="176"/>
      <c r="S299" s="177">
        <f>SUM(S277,S297)</f>
        <v>91533.038</v>
      </c>
      <c r="T299" s="186"/>
      <c r="U299" s="179">
        <f>SUM(U277,U297)</f>
        <v>112137428.17999998</v>
      </c>
    </row>
    <row r="300" spans="1:21" ht="18">
      <c r="A300" s="218"/>
      <c r="B300" s="219"/>
      <c r="C300" s="219"/>
      <c r="D300" s="220"/>
      <c r="E300" s="221"/>
      <c r="F300" s="219"/>
      <c r="G300" s="188"/>
      <c r="H300" s="222"/>
      <c r="I300" s="105"/>
      <c r="J300" s="105"/>
      <c r="K300" s="105"/>
      <c r="L300" s="105"/>
      <c r="M300" s="105"/>
      <c r="N300" s="165"/>
      <c r="O300" s="163"/>
      <c r="P300" s="163"/>
      <c r="Q300" s="201"/>
      <c r="R300" s="223"/>
      <c r="S300" s="192"/>
      <c r="T300" s="224"/>
      <c r="U300" s="194"/>
    </row>
    <row r="301" spans="1:21" ht="18">
      <c r="A301" s="218"/>
      <c r="B301" s="219"/>
      <c r="C301" s="219"/>
      <c r="D301" s="220"/>
      <c r="E301" s="221"/>
      <c r="F301" s="219"/>
      <c r="G301" s="188"/>
      <c r="H301" s="222"/>
      <c r="I301" s="105"/>
      <c r="J301" s="105"/>
      <c r="K301" s="105"/>
      <c r="L301" s="105"/>
      <c r="M301" s="105"/>
      <c r="N301" s="165"/>
      <c r="O301" s="163"/>
      <c r="P301" s="163"/>
      <c r="Q301" s="201"/>
      <c r="R301" s="223"/>
      <c r="S301" s="192"/>
      <c r="T301" s="224"/>
      <c r="U301" s="194"/>
    </row>
    <row r="302" spans="1:21" ht="18">
      <c r="A302" s="218"/>
      <c r="B302" s="219"/>
      <c r="C302" s="219"/>
      <c r="D302" s="220"/>
      <c r="E302" s="221"/>
      <c r="F302" s="219"/>
      <c r="G302" s="188"/>
      <c r="H302" s="222"/>
      <c r="I302" s="105"/>
      <c r="J302" s="105"/>
      <c r="K302" s="105"/>
      <c r="L302" s="105"/>
      <c r="M302" s="105"/>
      <c r="N302" s="165"/>
      <c r="O302" s="163"/>
      <c r="P302" s="163"/>
      <c r="Q302" s="201"/>
      <c r="R302" s="223"/>
      <c r="S302" s="192"/>
      <c r="T302" s="224"/>
      <c r="U302" s="194"/>
    </row>
    <row r="303" spans="1:21" ht="18">
      <c r="A303" s="218"/>
      <c r="B303" s="219"/>
      <c r="C303" s="219"/>
      <c r="D303" s="220"/>
      <c r="E303" s="221"/>
      <c r="F303" s="219"/>
      <c r="G303" s="188"/>
      <c r="H303" s="222"/>
      <c r="I303" s="105"/>
      <c r="J303" s="105"/>
      <c r="K303" s="105"/>
      <c r="L303" s="105"/>
      <c r="M303" s="105"/>
      <c r="N303" s="165"/>
      <c r="O303" s="163"/>
      <c r="P303" s="163"/>
      <c r="Q303" s="201"/>
      <c r="R303" s="223"/>
      <c r="S303" s="192"/>
      <c r="T303" s="224"/>
      <c r="U303" s="194"/>
    </row>
    <row r="304" spans="1:21" ht="18">
      <c r="A304" s="218"/>
      <c r="B304" s="219"/>
      <c r="C304" s="219"/>
      <c r="D304" s="220"/>
      <c r="E304" s="221"/>
      <c r="F304" s="219"/>
      <c r="G304" s="188"/>
      <c r="H304" s="222"/>
      <c r="I304" s="105"/>
      <c r="J304" s="105"/>
      <c r="K304" s="105"/>
      <c r="L304" s="105"/>
      <c r="M304" s="105"/>
      <c r="N304" s="165"/>
      <c r="O304" s="163"/>
      <c r="P304" s="163"/>
      <c r="Q304" s="201"/>
      <c r="R304" s="223"/>
      <c r="S304" s="192"/>
      <c r="T304" s="224"/>
      <c r="U304" s="194"/>
    </row>
    <row r="305" spans="1:21" ht="18">
      <c r="A305" s="218"/>
      <c r="B305" s="219"/>
      <c r="C305" s="219"/>
      <c r="D305" s="220"/>
      <c r="E305" s="221"/>
      <c r="F305" s="219"/>
      <c r="G305" s="188"/>
      <c r="H305" s="222"/>
      <c r="I305" s="105"/>
      <c r="J305" s="105"/>
      <c r="K305" s="105"/>
      <c r="L305" s="105"/>
      <c r="M305" s="105"/>
      <c r="N305" s="165"/>
      <c r="O305" s="163"/>
      <c r="P305" s="163"/>
      <c r="Q305" s="201"/>
      <c r="R305" s="223"/>
      <c r="S305" s="192"/>
      <c r="T305" s="224"/>
      <c r="U305" s="194"/>
    </row>
    <row r="306" spans="1:21" ht="18">
      <c r="A306" s="218"/>
      <c r="B306" s="219"/>
      <c r="C306" s="219"/>
      <c r="D306" s="220"/>
      <c r="E306" s="221"/>
      <c r="F306" s="219"/>
      <c r="G306" s="188"/>
      <c r="H306" s="222"/>
      <c r="I306" s="105"/>
      <c r="J306" s="105"/>
      <c r="K306" s="105"/>
      <c r="L306" s="105"/>
      <c r="M306" s="105"/>
      <c r="N306" s="165"/>
      <c r="O306" s="163"/>
      <c r="P306" s="163"/>
      <c r="Q306" s="201"/>
      <c r="R306" s="223"/>
      <c r="S306" s="192"/>
      <c r="T306" s="224"/>
      <c r="U306" s="194"/>
    </row>
    <row r="307" spans="1:21" ht="18">
      <c r="A307" s="218"/>
      <c r="B307" s="219"/>
      <c r="C307" s="219"/>
      <c r="D307" s="220"/>
      <c r="E307" s="221"/>
      <c r="F307" s="219"/>
      <c r="G307" s="188"/>
      <c r="H307" s="222"/>
      <c r="I307" s="105"/>
      <c r="J307" s="105"/>
      <c r="K307" s="105"/>
      <c r="L307" s="105"/>
      <c r="M307" s="105"/>
      <c r="N307" s="165"/>
      <c r="O307" s="163"/>
      <c r="P307" s="163"/>
      <c r="Q307" s="201"/>
      <c r="R307" s="223"/>
      <c r="S307" s="192"/>
      <c r="T307" s="224"/>
      <c r="U307" s="194"/>
    </row>
    <row r="308" spans="1:21" ht="18">
      <c r="A308" s="218"/>
      <c r="B308" s="219"/>
      <c r="C308" s="219"/>
      <c r="D308" s="220"/>
      <c r="E308" s="221"/>
      <c r="F308" s="219"/>
      <c r="G308" s="188"/>
      <c r="H308" s="222"/>
      <c r="I308" s="105"/>
      <c r="J308" s="105"/>
      <c r="K308" s="105"/>
      <c r="L308" s="105"/>
      <c r="M308" s="105"/>
      <c r="N308" s="165"/>
      <c r="O308" s="163"/>
      <c r="P308" s="163"/>
      <c r="Q308" s="201"/>
      <c r="R308" s="223"/>
      <c r="S308" s="192"/>
      <c r="T308" s="224"/>
      <c r="U308" s="194"/>
    </row>
    <row r="309" spans="1:21" ht="18">
      <c r="A309" s="218"/>
      <c r="B309" s="219"/>
      <c r="C309" s="219"/>
      <c r="D309" s="220"/>
      <c r="E309" s="221"/>
      <c r="F309" s="219"/>
      <c r="G309" s="188"/>
      <c r="H309" s="222"/>
      <c r="I309" s="105"/>
      <c r="J309" s="105"/>
      <c r="K309" s="105"/>
      <c r="L309" s="105"/>
      <c r="M309" s="105"/>
      <c r="N309" s="165"/>
      <c r="O309" s="163"/>
      <c r="P309" s="163"/>
      <c r="Q309" s="201"/>
      <c r="R309" s="223"/>
      <c r="S309" s="192"/>
      <c r="T309" s="224"/>
      <c r="U309" s="194"/>
    </row>
    <row r="310" spans="1:21" ht="18">
      <c r="A310" s="218"/>
      <c r="B310" s="219"/>
      <c r="C310" s="219"/>
      <c r="D310" s="220"/>
      <c r="E310" s="221"/>
      <c r="F310" s="219"/>
      <c r="G310" s="188"/>
      <c r="H310" s="222"/>
      <c r="I310" s="105"/>
      <c r="J310" s="105"/>
      <c r="K310" s="105"/>
      <c r="L310" s="105"/>
      <c r="M310" s="105"/>
      <c r="N310" s="165"/>
      <c r="O310" s="163"/>
      <c r="P310" s="163"/>
      <c r="Q310" s="201"/>
      <c r="R310" s="223"/>
      <c r="S310" s="192"/>
      <c r="T310" s="224"/>
      <c r="U310" s="194"/>
    </row>
    <row r="311" spans="1:21" ht="18">
      <c r="A311" s="218"/>
      <c r="B311" s="219"/>
      <c r="C311" s="219"/>
      <c r="D311" s="220"/>
      <c r="E311" s="221"/>
      <c r="F311" s="219"/>
      <c r="G311" s="188"/>
      <c r="H311" s="222"/>
      <c r="I311" s="105"/>
      <c r="J311" s="105"/>
      <c r="K311" s="105"/>
      <c r="L311" s="105"/>
      <c r="M311" s="105"/>
      <c r="N311" s="165"/>
      <c r="O311" s="163"/>
      <c r="P311" s="163"/>
      <c r="Q311" s="201"/>
      <c r="R311" s="223"/>
      <c r="S311" s="192"/>
      <c r="T311" s="224"/>
      <c r="U311" s="194"/>
    </row>
    <row r="312" spans="1:21" ht="18">
      <c r="A312" s="218"/>
      <c r="B312" s="219"/>
      <c r="C312" s="219"/>
      <c r="D312" s="220"/>
      <c r="E312" s="221"/>
      <c r="F312" s="219"/>
      <c r="G312" s="188"/>
      <c r="H312" s="222"/>
      <c r="I312" s="105"/>
      <c r="J312" s="105"/>
      <c r="K312" s="105"/>
      <c r="L312" s="105"/>
      <c r="M312" s="105"/>
      <c r="N312" s="165"/>
      <c r="O312" s="163"/>
      <c r="P312" s="163"/>
      <c r="Q312" s="201"/>
      <c r="R312" s="223"/>
      <c r="S312" s="192"/>
      <c r="T312" s="224"/>
      <c r="U312" s="194"/>
    </row>
    <row r="313" spans="1:21" ht="18">
      <c r="A313" s="218"/>
      <c r="B313" s="219"/>
      <c r="C313" s="219"/>
      <c r="D313" s="220"/>
      <c r="E313" s="221"/>
      <c r="F313" s="219"/>
      <c r="G313" s="188"/>
      <c r="H313" s="222"/>
      <c r="I313" s="105"/>
      <c r="J313" s="105"/>
      <c r="K313" s="105"/>
      <c r="L313" s="105"/>
      <c r="M313" s="105"/>
      <c r="N313" s="165"/>
      <c r="O313" s="163"/>
      <c r="P313" s="163"/>
      <c r="Q313" s="201"/>
      <c r="R313" s="223"/>
      <c r="S313" s="192"/>
      <c r="T313" s="224"/>
      <c r="U313" s="194"/>
    </row>
    <row r="314" spans="1:21" ht="18">
      <c r="A314" s="218"/>
      <c r="B314" s="219"/>
      <c r="C314" s="219"/>
      <c r="D314" s="220"/>
      <c r="E314" s="221"/>
      <c r="F314" s="219"/>
      <c r="G314" s="188"/>
      <c r="H314" s="222"/>
      <c r="I314" s="105"/>
      <c r="J314" s="105"/>
      <c r="K314" s="105"/>
      <c r="L314" s="105"/>
      <c r="M314" s="105"/>
      <c r="N314" s="165"/>
      <c r="O314" s="163"/>
      <c r="P314" s="163"/>
      <c r="Q314" s="201"/>
      <c r="R314" s="223"/>
      <c r="S314" s="192"/>
      <c r="T314" s="224"/>
      <c r="U314" s="194"/>
    </row>
    <row r="315" spans="1:21" ht="18">
      <c r="A315" s="218"/>
      <c r="B315" s="219"/>
      <c r="C315" s="219"/>
      <c r="D315" s="220"/>
      <c r="E315" s="221"/>
      <c r="F315" s="219"/>
      <c r="G315" s="188"/>
      <c r="H315" s="222"/>
      <c r="I315" s="105"/>
      <c r="J315" s="105"/>
      <c r="K315" s="105"/>
      <c r="L315" s="105"/>
      <c r="M315" s="105"/>
      <c r="N315" s="165"/>
      <c r="O315" s="163"/>
      <c r="P315" s="163"/>
      <c r="Q315" s="201"/>
      <c r="R315" s="223"/>
      <c r="S315" s="192"/>
      <c r="T315" s="224"/>
      <c r="U315" s="194"/>
    </row>
    <row r="316" spans="1:21" ht="18">
      <c r="A316" s="218"/>
      <c r="B316" s="219"/>
      <c r="C316" s="219"/>
      <c r="D316" s="220"/>
      <c r="E316" s="221"/>
      <c r="F316" s="219"/>
      <c r="G316" s="188"/>
      <c r="H316" s="222"/>
      <c r="I316" s="105"/>
      <c r="J316" s="105"/>
      <c r="K316" s="105"/>
      <c r="L316" s="105"/>
      <c r="M316" s="105"/>
      <c r="N316" s="165"/>
      <c r="O316" s="163"/>
      <c r="P316" s="163"/>
      <c r="Q316" s="201"/>
      <c r="R316" s="223"/>
      <c r="S316" s="192"/>
      <c r="T316" s="224"/>
      <c r="U316" s="194"/>
    </row>
    <row r="317" spans="1:21" ht="18">
      <c r="A317" s="218"/>
      <c r="B317" s="219"/>
      <c r="C317" s="219"/>
      <c r="D317" s="220"/>
      <c r="E317" s="221"/>
      <c r="F317" s="219"/>
      <c r="G317" s="188"/>
      <c r="H317" s="222"/>
      <c r="I317" s="105"/>
      <c r="J317" s="105"/>
      <c r="K317" s="105"/>
      <c r="L317" s="105"/>
      <c r="M317" s="105"/>
      <c r="N317" s="165"/>
      <c r="O317" s="163"/>
      <c r="P317" s="163"/>
      <c r="Q317" s="201"/>
      <c r="R317" s="223"/>
      <c r="S317" s="192"/>
      <c r="T317" s="224"/>
      <c r="U317" s="194"/>
    </row>
    <row r="318" spans="1:21" ht="18">
      <c r="A318" s="218"/>
      <c r="B318" s="219"/>
      <c r="C318" s="219"/>
      <c r="D318" s="220"/>
      <c r="E318" s="221"/>
      <c r="F318" s="219"/>
      <c r="G318" s="188"/>
      <c r="H318" s="222"/>
      <c r="I318" s="105"/>
      <c r="J318" s="105"/>
      <c r="K318" s="105"/>
      <c r="L318" s="105"/>
      <c r="M318" s="105"/>
      <c r="N318" s="165"/>
      <c r="O318" s="163"/>
      <c r="P318" s="163"/>
      <c r="Q318" s="201"/>
      <c r="R318" s="223"/>
      <c r="S318" s="192"/>
      <c r="T318" s="224"/>
      <c r="U318" s="194"/>
    </row>
    <row r="319" spans="1:24" ht="12.75" hidden="1">
      <c r="A319" s="225"/>
      <c r="B319" s="226"/>
      <c r="C319" s="226"/>
      <c r="D319" s="226"/>
      <c r="E319" s="226"/>
      <c r="F319" s="226"/>
      <c r="G319" s="226"/>
      <c r="H319" s="226"/>
      <c r="K319" s="15"/>
      <c r="S319" s="13"/>
      <c r="U319" s="98"/>
      <c r="W319" s="78"/>
      <c r="X319" s="120"/>
    </row>
    <row r="320" spans="1:24" ht="12.75" customHeight="1" hidden="1">
      <c r="A320" s="227"/>
      <c r="B320" s="46"/>
      <c r="C320" s="46"/>
      <c r="D320" s="46"/>
      <c r="E320" s="46"/>
      <c r="F320" s="46"/>
      <c r="G320" s="46"/>
      <c r="H320" s="46"/>
      <c r="I320" s="105"/>
      <c r="K320" s="15"/>
      <c r="S320" s="144"/>
      <c r="T320" s="204"/>
      <c r="U320" s="228"/>
      <c r="V320" s="229"/>
      <c r="W320" s="230"/>
      <c r="X320" s="120"/>
    </row>
    <row r="321" spans="11:24" ht="12.75" hidden="1">
      <c r="K321" s="15"/>
      <c r="S321" s="144"/>
      <c r="T321" s="204"/>
      <c r="U321" s="228"/>
      <c r="V321" s="231"/>
      <c r="W321" s="232"/>
      <c r="X321" s="233"/>
    </row>
    <row r="322" spans="11:24" ht="12.75" hidden="1">
      <c r="K322" s="15"/>
      <c r="S322" s="13"/>
      <c r="U322" s="136"/>
      <c r="V322" s="231"/>
      <c r="W322" s="234"/>
      <c r="X322" s="235"/>
    </row>
    <row r="323" spans="1:24" ht="12.75" hidden="1">
      <c r="A323" s="236"/>
      <c r="K323" s="15"/>
      <c r="S323" s="144"/>
      <c r="T323" s="204"/>
      <c r="U323" s="205"/>
      <c r="V323" s="229"/>
      <c r="W323" s="78"/>
      <c r="X323" s="120"/>
    </row>
    <row r="324" spans="9:24" ht="12.75" hidden="1">
      <c r="I324" s="72"/>
      <c r="K324" s="15"/>
      <c r="S324" s="144"/>
      <c r="T324" s="204"/>
      <c r="U324" s="237"/>
      <c r="V324" s="229"/>
      <c r="W324" s="230"/>
      <c r="X324" s="120"/>
    </row>
    <row r="325" spans="1:24" ht="12.75" hidden="1">
      <c r="A325" s="225"/>
      <c r="B325" s="226"/>
      <c r="C325" s="226"/>
      <c r="D325" s="226"/>
      <c r="E325" s="226"/>
      <c r="F325" s="226"/>
      <c r="G325" s="226"/>
      <c r="H325" s="226"/>
      <c r="K325" s="15"/>
      <c r="S325" s="144"/>
      <c r="T325" s="204"/>
      <c r="U325" s="205"/>
      <c r="V325" s="229"/>
      <c r="W325" s="230"/>
      <c r="X325" s="120"/>
    </row>
    <row r="326" spans="11:24" ht="12.75" hidden="1">
      <c r="K326" s="15"/>
      <c r="S326" s="144"/>
      <c r="T326" s="204"/>
      <c r="U326" s="237"/>
      <c r="V326" s="229"/>
      <c r="W326" s="78"/>
      <c r="X326" s="120"/>
    </row>
    <row r="327" spans="1:22" ht="12.75" hidden="1">
      <c r="A327" s="225"/>
      <c r="B327" s="226"/>
      <c r="C327" s="226"/>
      <c r="D327" s="226"/>
      <c r="E327" s="226"/>
      <c r="F327" s="226"/>
      <c r="G327" s="226"/>
      <c r="H327" s="226"/>
      <c r="K327" s="15"/>
      <c r="S327" s="144"/>
      <c r="T327" s="204"/>
      <c r="U327" s="237"/>
      <c r="V327" s="229"/>
    </row>
    <row r="328" spans="1:22" ht="12.75" hidden="1">
      <c r="A328" s="227"/>
      <c r="B328" s="46"/>
      <c r="C328" s="46"/>
      <c r="D328" s="219"/>
      <c r="E328" s="219"/>
      <c r="F328" s="219"/>
      <c r="G328" s="219"/>
      <c r="H328" s="219"/>
      <c r="I328" s="144"/>
      <c r="J328" s="144"/>
      <c r="K328" s="15"/>
      <c r="S328" s="144"/>
      <c r="T328" s="204"/>
      <c r="U328" s="237"/>
      <c r="V328" s="229"/>
    </row>
    <row r="329" spans="1:24" ht="12.75" hidden="1">
      <c r="A329" s="227"/>
      <c r="B329" s="238"/>
      <c r="C329" s="238"/>
      <c r="D329" s="238"/>
      <c r="E329" s="238"/>
      <c r="F329" s="238"/>
      <c r="G329" s="238"/>
      <c r="H329" s="238"/>
      <c r="I329" s="105"/>
      <c r="J329" s="144"/>
      <c r="K329" s="15"/>
      <c r="S329" s="144"/>
      <c r="T329" s="204"/>
      <c r="U329" s="228"/>
      <c r="V329" s="229"/>
      <c r="W329" s="230"/>
      <c r="X329" s="120"/>
    </row>
    <row r="330" spans="1:24" ht="12.75" hidden="1">
      <c r="A330" s="197"/>
      <c r="B330" s="46"/>
      <c r="C330" s="46"/>
      <c r="D330" s="46"/>
      <c r="E330" s="46"/>
      <c r="F330" s="46"/>
      <c r="G330" s="46"/>
      <c r="H330" s="46"/>
      <c r="I330" s="144"/>
      <c r="J330" s="144"/>
      <c r="K330" s="15"/>
      <c r="S330" s="144"/>
      <c r="T330" s="204"/>
      <c r="U330" s="205"/>
      <c r="V330" s="207"/>
      <c r="W330" s="230"/>
      <c r="X330" s="120"/>
    </row>
    <row r="331" spans="1:24" ht="12.75" hidden="1">
      <c r="A331" s="197"/>
      <c r="B331" s="46"/>
      <c r="C331" s="46"/>
      <c r="D331" s="46"/>
      <c r="E331" s="46"/>
      <c r="F331" s="46"/>
      <c r="G331" s="46"/>
      <c r="H331" s="46"/>
      <c r="I331" s="144"/>
      <c r="J331" s="144"/>
      <c r="K331" s="15"/>
      <c r="S331" s="144"/>
      <c r="T331" s="204"/>
      <c r="U331" s="205"/>
      <c r="V331" s="207"/>
      <c r="W331" s="230"/>
      <c r="X331" s="120"/>
    </row>
    <row r="332" spans="1:24" ht="12.75" hidden="1">
      <c r="A332" s="197"/>
      <c r="B332" s="46"/>
      <c r="C332" s="46"/>
      <c r="D332" s="46"/>
      <c r="E332" s="46"/>
      <c r="F332" s="46"/>
      <c r="G332" s="46"/>
      <c r="H332" s="46"/>
      <c r="I332" s="144"/>
      <c r="J332" s="144"/>
      <c r="K332" s="15"/>
      <c r="S332" s="144"/>
      <c r="T332" s="204"/>
      <c r="U332" s="237"/>
      <c r="V332" s="207"/>
      <c r="W332" s="78"/>
      <c r="X332" s="120"/>
    </row>
    <row r="333" spans="1:24" ht="15.75" hidden="1">
      <c r="A333" s="218"/>
      <c r="B333" s="219"/>
      <c r="C333" s="219"/>
      <c r="D333" s="219"/>
      <c r="E333" s="219"/>
      <c r="F333" s="219"/>
      <c r="G333" s="219"/>
      <c r="H333" s="219"/>
      <c r="I333" s="105"/>
      <c r="J333" s="144"/>
      <c r="K333" s="15"/>
      <c r="S333" s="144"/>
      <c r="T333" s="204"/>
      <c r="U333" s="228"/>
      <c r="V333" s="239"/>
      <c r="W333" s="232"/>
      <c r="X333" s="233"/>
    </row>
    <row r="334" spans="1:24" ht="12.75" hidden="1">
      <c r="A334" s="197"/>
      <c r="B334" s="46"/>
      <c r="C334" s="46"/>
      <c r="D334" s="46"/>
      <c r="E334" s="46"/>
      <c r="F334" s="46"/>
      <c r="G334" s="46"/>
      <c r="H334" s="46"/>
      <c r="I334" s="144"/>
      <c r="J334" s="144"/>
      <c r="K334" s="15"/>
      <c r="U334" s="240"/>
      <c r="W334" s="230"/>
      <c r="X334" s="120"/>
    </row>
    <row r="335" spans="4:24" ht="18">
      <c r="D335" s="29"/>
      <c r="E335" s="35" t="s">
        <v>222</v>
      </c>
      <c r="F335" s="135"/>
      <c r="G335" s="29"/>
      <c r="H335" s="31"/>
      <c r="I335" s="15"/>
      <c r="K335" s="15"/>
      <c r="U335" s="240"/>
      <c r="W335" s="230"/>
      <c r="X335" s="120"/>
    </row>
    <row r="336" spans="1:24" ht="15.75">
      <c r="A336" s="110" t="s">
        <v>223</v>
      </c>
      <c r="D336" s="29"/>
      <c r="E336" s="30"/>
      <c r="G336" s="36"/>
      <c r="H336" s="37"/>
      <c r="I336" s="38" t="s">
        <v>224</v>
      </c>
      <c r="J336" s="39" t="s">
        <v>15</v>
      </c>
      <c r="K336" s="39" t="s">
        <v>16</v>
      </c>
      <c r="L336" s="39" t="s">
        <v>17</v>
      </c>
      <c r="M336" s="39" t="s">
        <v>18</v>
      </c>
      <c r="N336" s="40" t="s">
        <v>19</v>
      </c>
      <c r="O336" s="39" t="s">
        <v>20</v>
      </c>
      <c r="P336" s="39" t="s">
        <v>21</v>
      </c>
      <c r="Q336" s="41"/>
      <c r="R336" s="31"/>
      <c r="S336" s="39" t="s">
        <v>22</v>
      </c>
      <c r="T336" s="118"/>
      <c r="U336" s="42" t="s">
        <v>23</v>
      </c>
      <c r="V336" s="51" t="s">
        <v>44</v>
      </c>
      <c r="W336" s="230"/>
      <c r="X336" s="120"/>
    </row>
    <row r="337" spans="4:24" ht="15">
      <c r="D337" s="29"/>
      <c r="E337" s="30"/>
      <c r="G337" s="29"/>
      <c r="H337" s="31"/>
      <c r="I337" s="49" t="s">
        <v>24</v>
      </c>
      <c r="J337" s="39" t="s">
        <v>25</v>
      </c>
      <c r="K337" s="39" t="s">
        <v>26</v>
      </c>
      <c r="L337" s="39" t="s">
        <v>27</v>
      </c>
      <c r="M337" s="39" t="s">
        <v>28</v>
      </c>
      <c r="N337" s="38" t="s">
        <v>29</v>
      </c>
      <c r="O337" s="39" t="s">
        <v>30</v>
      </c>
      <c r="P337" s="39" t="s">
        <v>31</v>
      </c>
      <c r="Q337" s="41"/>
      <c r="R337" s="31"/>
      <c r="S337" s="39" t="s">
        <v>32</v>
      </c>
      <c r="U337" s="42" t="s">
        <v>33</v>
      </c>
      <c r="W337" s="78"/>
      <c r="X337" s="120"/>
    </row>
    <row r="338" spans="11:24" ht="12.75">
      <c r="K338" s="39"/>
      <c r="U338" s="241"/>
      <c r="V338" s="242"/>
      <c r="W338" s="232"/>
      <c r="X338" s="233"/>
    </row>
    <row r="339" spans="1:24" s="114" customFormat="1" ht="16.5">
      <c r="A339" s="52">
        <v>10</v>
      </c>
      <c r="B339" s="243"/>
      <c r="C339" s="243"/>
      <c r="D339" s="52" t="s">
        <v>225</v>
      </c>
      <c r="E339" s="243"/>
      <c r="F339" s="243"/>
      <c r="G339" s="244"/>
      <c r="H339" s="75"/>
      <c r="I339" s="59">
        <f>SUM(I340:I350)</f>
        <v>22.5</v>
      </c>
      <c r="J339" s="59">
        <f>SUM(J340:J349)</f>
        <v>115.604</v>
      </c>
      <c r="K339" s="59">
        <f>SUM(K340:K348)</f>
        <v>0</v>
      </c>
      <c r="L339" s="59">
        <f>SUM(L340:L350)</f>
        <v>0</v>
      </c>
      <c r="M339" s="59">
        <f>SUM(M340:M349)</f>
        <v>0</v>
      </c>
      <c r="N339" s="58">
        <f>SUM(N340:N349)</f>
        <v>30.81</v>
      </c>
      <c r="O339" s="59">
        <f>SUM(O340:O349)</f>
        <v>38.61</v>
      </c>
      <c r="P339" s="59">
        <f>SUM(P340:P349)</f>
        <v>-18.534</v>
      </c>
      <c r="Q339" s="60">
        <f>SUM(Q340:Q349)</f>
        <v>0</v>
      </c>
      <c r="R339" s="54"/>
      <c r="S339" s="245">
        <f>SUM(S340:S350)</f>
        <v>188.99</v>
      </c>
      <c r="T339" s="63"/>
      <c r="U339" s="246">
        <f>SUM(U340:U349)</f>
        <v>188989.42</v>
      </c>
      <c r="V339" s="231">
        <f>SUM(U339/S339/1000)</f>
        <v>0.9999969310545532</v>
      </c>
      <c r="W339" s="230"/>
      <c r="X339" s="120"/>
    </row>
    <row r="340" spans="9:24" s="114" customFormat="1" ht="13.5" customHeight="1">
      <c r="I340" s="39"/>
      <c r="J340" s="15"/>
      <c r="K340" s="15"/>
      <c r="L340" s="15"/>
      <c r="M340" s="14"/>
      <c r="N340" s="14"/>
      <c r="O340" s="15"/>
      <c r="P340" s="15"/>
      <c r="Q340" s="16"/>
      <c r="R340" s="247"/>
      <c r="S340" s="92"/>
      <c r="T340" s="118"/>
      <c r="U340" s="240"/>
      <c r="V340" s="231"/>
      <c r="W340" s="230"/>
      <c r="X340" s="120"/>
    </row>
    <row r="341" spans="1:22" ht="12.75">
      <c r="A341" s="110" t="s">
        <v>71</v>
      </c>
      <c r="F341" s="21"/>
      <c r="I341" s="72"/>
      <c r="K341" s="15"/>
      <c r="M341" s="14"/>
      <c r="S341" s="92"/>
      <c r="T341" s="74"/>
      <c r="V341" s="231"/>
    </row>
    <row r="342" spans="4:22" ht="12.75">
      <c r="D342" s="4" t="s">
        <v>226</v>
      </c>
      <c r="F342" s="21"/>
      <c r="I342" s="72">
        <v>2</v>
      </c>
      <c r="K342" s="15"/>
      <c r="M342" s="14"/>
      <c r="P342" s="15">
        <v>-2</v>
      </c>
      <c r="S342" s="92">
        <f>SUM(I342:Q342)</f>
        <v>0</v>
      </c>
      <c r="T342" s="74"/>
      <c r="U342" s="20">
        <v>0</v>
      </c>
      <c r="V342" s="231"/>
    </row>
    <row r="343" spans="4:22" ht="12.75">
      <c r="D343" s="4" t="s">
        <v>227</v>
      </c>
      <c r="F343" s="21"/>
      <c r="I343" s="72">
        <v>3.5</v>
      </c>
      <c r="K343" s="15"/>
      <c r="M343" s="14"/>
      <c r="P343" s="15">
        <v>-1.136</v>
      </c>
      <c r="S343" s="92">
        <f>SUM(I343:Q343)</f>
        <v>2.364</v>
      </c>
      <c r="T343" s="74"/>
      <c r="U343" s="20">
        <v>2363.73</v>
      </c>
      <c r="V343" s="231">
        <f>SUM(U343/S343/1000)</f>
        <v>0.9998857868020306</v>
      </c>
    </row>
    <row r="344" spans="4:22" ht="12.75">
      <c r="D344" s="4" t="s">
        <v>228</v>
      </c>
      <c r="F344" s="21"/>
      <c r="I344" s="72">
        <v>10</v>
      </c>
      <c r="K344" s="15"/>
      <c r="M344" s="14"/>
      <c r="P344" s="15">
        <v>-8.398</v>
      </c>
      <c r="S344" s="92">
        <f>SUM(I344:Q344)</f>
        <v>1.6020000000000003</v>
      </c>
      <c r="T344" s="74"/>
      <c r="U344" s="20">
        <v>1602</v>
      </c>
      <c r="V344" s="231">
        <f>SUM(U344/S344/1000)</f>
        <v>0.9999999999999998</v>
      </c>
    </row>
    <row r="345" spans="4:22" ht="12.75">
      <c r="D345" s="4" t="s">
        <v>229</v>
      </c>
      <c r="F345" s="21"/>
      <c r="I345" s="72">
        <v>7</v>
      </c>
      <c r="K345" s="15"/>
      <c r="M345" s="14"/>
      <c r="P345" s="15">
        <v>-7</v>
      </c>
      <c r="S345" s="92">
        <f>SUM(I345:Q345)</f>
        <v>0</v>
      </c>
      <c r="T345" s="74"/>
      <c r="U345" s="20">
        <v>0</v>
      </c>
      <c r="V345" s="231"/>
    </row>
    <row r="346" spans="4:22" ht="12.75">
      <c r="D346" s="4" t="s">
        <v>230</v>
      </c>
      <c r="F346" s="21"/>
      <c r="I346" s="72"/>
      <c r="K346" s="15"/>
      <c r="M346" s="14"/>
      <c r="S346" s="92"/>
      <c r="T346" s="74"/>
      <c r="V346" s="231"/>
    </row>
    <row r="347" spans="6:22" ht="12.75">
      <c r="F347" s="21"/>
      <c r="I347" s="72"/>
      <c r="K347" s="15"/>
      <c r="M347" s="14"/>
      <c r="S347" s="92"/>
      <c r="T347" s="74"/>
      <c r="V347" s="231"/>
    </row>
    <row r="348" spans="1:22" ht="12.75">
      <c r="A348" s="110" t="s">
        <v>231</v>
      </c>
      <c r="B348" s="9"/>
      <c r="C348" s="9"/>
      <c r="F348" s="21"/>
      <c r="K348" s="15"/>
      <c r="M348" s="14"/>
      <c r="S348" s="92"/>
      <c r="T348" s="74"/>
      <c r="V348" s="231"/>
    </row>
    <row r="349" spans="4:22" ht="13.5" customHeight="1">
      <c r="D349" s="4" t="s">
        <v>232</v>
      </c>
      <c r="F349" s="21"/>
      <c r="I349" s="72"/>
      <c r="J349" s="13">
        <v>115.604</v>
      </c>
      <c r="K349" s="15"/>
      <c r="M349" s="14"/>
      <c r="N349" s="14">
        <v>30.81</v>
      </c>
      <c r="O349" s="15">
        <v>38.61</v>
      </c>
      <c r="S349" s="92">
        <f>SUM(I349:Q349)</f>
        <v>185.024</v>
      </c>
      <c r="T349" s="74"/>
      <c r="U349" s="20">
        <v>185023.69</v>
      </c>
      <c r="V349" s="231">
        <f>SUM(U349/S349/1000)</f>
        <v>0.9999983245416811</v>
      </c>
    </row>
    <row r="350" spans="7:24" ht="15">
      <c r="G350" s="70"/>
      <c r="H350" s="69"/>
      <c r="I350" s="15"/>
      <c r="K350" s="15"/>
      <c r="M350" s="14"/>
      <c r="U350" s="240"/>
      <c r="V350" s="231"/>
      <c r="W350" s="230"/>
      <c r="X350" s="120"/>
    </row>
    <row r="351" spans="1:24" s="9" customFormat="1" ht="13.5" customHeight="1">
      <c r="A351" s="52">
        <v>21</v>
      </c>
      <c r="B351" s="248"/>
      <c r="C351" s="248"/>
      <c r="D351" s="53" t="s">
        <v>233</v>
      </c>
      <c r="E351" s="249"/>
      <c r="F351" s="248"/>
      <c r="G351" s="55"/>
      <c r="H351" s="75"/>
      <c r="I351" s="59">
        <f>SUM(I352:I356)</f>
        <v>0</v>
      </c>
      <c r="J351" s="59">
        <f aca="true" t="shared" si="18" ref="J351:O351">SUM(J352:J355)</f>
        <v>0</v>
      </c>
      <c r="K351" s="59">
        <f t="shared" si="18"/>
        <v>0</v>
      </c>
      <c r="L351" s="59">
        <f t="shared" si="18"/>
        <v>0</v>
      </c>
      <c r="M351" s="58">
        <f t="shared" si="18"/>
        <v>0</v>
      </c>
      <c r="N351" s="58">
        <f>SUM(N352:N355)</f>
        <v>0</v>
      </c>
      <c r="O351" s="59">
        <f t="shared" si="18"/>
        <v>0</v>
      </c>
      <c r="P351" s="59">
        <f>SUM(P352:P355)</f>
        <v>0</v>
      </c>
      <c r="Q351" s="60">
        <f>SUM(Q352:Q356)</f>
        <v>0</v>
      </c>
      <c r="R351" s="76"/>
      <c r="S351" s="245">
        <f>SUM(S352:S356)</f>
        <v>0</v>
      </c>
      <c r="T351" s="108"/>
      <c r="U351" s="246">
        <f>SUM(U352:U356)</f>
        <v>0</v>
      </c>
      <c r="V351" s="231"/>
      <c r="W351" s="230"/>
      <c r="X351" s="120"/>
    </row>
    <row r="352" spans="1:24" ht="13.5" customHeight="1">
      <c r="A352" s="110" t="s">
        <v>234</v>
      </c>
      <c r="B352" s="9"/>
      <c r="C352" s="9"/>
      <c r="D352" s="9"/>
      <c r="G352" s="70"/>
      <c r="H352" s="69"/>
      <c r="I352" s="15"/>
      <c r="K352" s="15"/>
      <c r="R352" s="78"/>
      <c r="U352" s="240"/>
      <c r="W352" s="230"/>
      <c r="X352" s="120"/>
    </row>
    <row r="353" spans="1:22" ht="12.75">
      <c r="A353" s="113"/>
      <c r="D353" s="4" t="s">
        <v>226</v>
      </c>
      <c r="I353" s="72">
        <v>0</v>
      </c>
      <c r="K353" s="15"/>
      <c r="R353" s="78"/>
      <c r="S353" s="92"/>
      <c r="V353" s="231"/>
    </row>
    <row r="354" spans="1:22" ht="12.75">
      <c r="A354" s="113"/>
      <c r="D354" s="4" t="s">
        <v>235</v>
      </c>
      <c r="I354" s="72">
        <v>0</v>
      </c>
      <c r="K354" s="15"/>
      <c r="R354" s="78"/>
      <c r="S354" s="92"/>
      <c r="V354" s="231"/>
    </row>
    <row r="355" spans="1:22" ht="12.75">
      <c r="A355" s="250" t="s">
        <v>236</v>
      </c>
      <c r="I355" s="72"/>
      <c r="K355" s="15"/>
      <c r="R355" s="78"/>
      <c r="S355" s="92"/>
      <c r="V355" s="231"/>
    </row>
    <row r="356" spans="1:22" ht="12.75">
      <c r="A356" s="250"/>
      <c r="D356" s="4" t="s">
        <v>237</v>
      </c>
      <c r="I356" s="72">
        <v>0</v>
      </c>
      <c r="K356" s="15"/>
      <c r="R356" s="78"/>
      <c r="S356" s="92"/>
      <c r="V356" s="231"/>
    </row>
    <row r="357" spans="1:24" s="9" customFormat="1" ht="21.75" customHeight="1">
      <c r="A357" s="52">
        <v>22</v>
      </c>
      <c r="B357" s="248"/>
      <c r="C357" s="248"/>
      <c r="D357" s="53" t="s">
        <v>238</v>
      </c>
      <c r="E357" s="248"/>
      <c r="F357" s="248"/>
      <c r="G357" s="55"/>
      <c r="H357" s="75"/>
      <c r="I357" s="59">
        <f>SUM(I358:I379)</f>
        <v>1510.23</v>
      </c>
      <c r="J357" s="59">
        <f>SUM(J358:J378)</f>
        <v>3024.821</v>
      </c>
      <c r="K357" s="59">
        <f>SUM(K358:K378)</f>
        <v>495.875</v>
      </c>
      <c r="L357" s="59">
        <f>SUM(L358:L378)</f>
        <v>63.14</v>
      </c>
      <c r="M357" s="59">
        <f>SUM(M358:M379)</f>
        <v>0</v>
      </c>
      <c r="N357" s="58">
        <f>SUM(N358:N379)</f>
        <v>329.177</v>
      </c>
      <c r="O357" s="59">
        <f>SUM(O358:O379)</f>
        <v>112.482</v>
      </c>
      <c r="P357" s="59">
        <f>SUM(P358:P379)</f>
        <v>-479.895</v>
      </c>
      <c r="Q357" s="60">
        <f>SUM(Q358:Q379)</f>
        <v>0</v>
      </c>
      <c r="R357" s="76"/>
      <c r="S357" s="245">
        <f>SUM(S358:S379)</f>
        <v>5055.83</v>
      </c>
      <c r="T357" s="108"/>
      <c r="U357" s="246">
        <f>SUM(U358:U379)</f>
        <v>5005157.569999999</v>
      </c>
      <c r="V357" s="231">
        <f aca="true" t="shared" si="19" ref="V357:V379">SUM(U357/S357/1000)</f>
        <v>0.9899774260606071</v>
      </c>
      <c r="W357" s="66"/>
      <c r="X357" s="66"/>
    </row>
    <row r="358" spans="1:22" ht="13.5" customHeight="1">
      <c r="A358" s="110" t="s">
        <v>239</v>
      </c>
      <c r="D358" s="4"/>
      <c r="F358" s="21"/>
      <c r="G358" s="128"/>
      <c r="H358" s="31"/>
      <c r="I358" s="15"/>
      <c r="R358" s="78"/>
      <c r="V358" s="231"/>
    </row>
    <row r="359" spans="4:22" ht="13.5" customHeight="1">
      <c r="D359" s="4" t="s">
        <v>240</v>
      </c>
      <c r="G359" s="70"/>
      <c r="H359" s="69"/>
      <c r="I359" s="39">
        <v>20</v>
      </c>
      <c r="P359" s="15">
        <v>-20</v>
      </c>
      <c r="R359" s="78"/>
      <c r="S359" s="92">
        <f aca="true" t="shared" si="20" ref="S359:S366">SUM(I359:Q359)</f>
        <v>0</v>
      </c>
      <c r="U359" s="20">
        <v>0</v>
      </c>
      <c r="V359" s="231"/>
    </row>
    <row r="360" spans="4:22" ht="13.5" customHeight="1">
      <c r="D360" s="4" t="s">
        <v>241</v>
      </c>
      <c r="G360" s="70"/>
      <c r="H360" s="69"/>
      <c r="I360" s="39">
        <v>600</v>
      </c>
      <c r="K360" s="13">
        <v>479.9</v>
      </c>
      <c r="P360" s="15">
        <v>-50</v>
      </c>
      <c r="R360" s="78"/>
      <c r="S360" s="92">
        <f t="shared" si="20"/>
        <v>1029.9</v>
      </c>
      <c r="U360" s="20">
        <v>979242.09</v>
      </c>
      <c r="V360" s="231">
        <f t="shared" si="19"/>
        <v>0.9508127876492862</v>
      </c>
    </row>
    <row r="361" spans="4:22" ht="13.5" customHeight="1">
      <c r="D361" s="4" t="s">
        <v>242</v>
      </c>
      <c r="G361" s="70"/>
      <c r="H361" s="69"/>
      <c r="I361" s="39">
        <v>20</v>
      </c>
      <c r="P361" s="15">
        <v>-7.732</v>
      </c>
      <c r="R361" s="78"/>
      <c r="S361" s="92">
        <f t="shared" si="20"/>
        <v>12.268</v>
      </c>
      <c r="U361" s="20">
        <v>12268</v>
      </c>
      <c r="V361" s="231">
        <f t="shared" si="19"/>
        <v>1</v>
      </c>
    </row>
    <row r="362" spans="1:22" ht="12.75">
      <c r="A362" s="113"/>
      <c r="D362" s="4" t="s">
        <v>229</v>
      </c>
      <c r="H362" s="69"/>
      <c r="I362" s="39">
        <v>300</v>
      </c>
      <c r="J362" s="13">
        <v>3024.821</v>
      </c>
      <c r="L362" s="13">
        <v>50</v>
      </c>
      <c r="N362" s="14">
        <v>300</v>
      </c>
      <c r="O362" s="15">
        <v>50</v>
      </c>
      <c r="P362" s="15">
        <v>-200.275</v>
      </c>
      <c r="R362" s="78"/>
      <c r="S362" s="92">
        <f t="shared" si="20"/>
        <v>3524.546</v>
      </c>
      <c r="U362" s="20">
        <v>3524545.26</v>
      </c>
      <c r="V362" s="231">
        <f t="shared" si="19"/>
        <v>0.9999997900438808</v>
      </c>
    </row>
    <row r="363" spans="1:22" ht="12.75">
      <c r="A363" s="113"/>
      <c r="D363" s="4" t="s">
        <v>243</v>
      </c>
      <c r="F363" s="21"/>
      <c r="I363" s="72">
        <v>18.03</v>
      </c>
      <c r="N363" s="14">
        <v>-0.135</v>
      </c>
      <c r="R363" s="78"/>
      <c r="S363" s="92">
        <f t="shared" si="20"/>
        <v>17.895</v>
      </c>
      <c r="U363" s="20">
        <v>17895</v>
      </c>
      <c r="V363" s="231">
        <f t="shared" si="19"/>
        <v>1</v>
      </c>
    </row>
    <row r="364" spans="4:22" ht="12.75">
      <c r="D364" s="4" t="s">
        <v>244</v>
      </c>
      <c r="I364" s="72">
        <v>250</v>
      </c>
      <c r="P364" s="15">
        <v>-176.795</v>
      </c>
      <c r="R364" s="78"/>
      <c r="S364" s="92">
        <f t="shared" si="20"/>
        <v>73.20500000000001</v>
      </c>
      <c r="U364" s="20">
        <v>73205</v>
      </c>
      <c r="V364" s="231">
        <f t="shared" si="19"/>
        <v>0.9999999999999998</v>
      </c>
    </row>
    <row r="365" spans="4:22" ht="12.75">
      <c r="D365" s="4" t="s">
        <v>245</v>
      </c>
      <c r="I365" s="72"/>
      <c r="K365" s="13">
        <v>8.475</v>
      </c>
      <c r="R365" s="78"/>
      <c r="S365" s="92">
        <f t="shared" si="20"/>
        <v>8.475</v>
      </c>
      <c r="U365" s="20">
        <v>8475</v>
      </c>
      <c r="V365" s="231">
        <f t="shared" si="19"/>
        <v>1</v>
      </c>
    </row>
    <row r="366" spans="4:22" ht="12.75">
      <c r="D366" s="4" t="s">
        <v>246</v>
      </c>
      <c r="I366" s="72"/>
      <c r="N366" s="14">
        <v>1.38</v>
      </c>
      <c r="R366" s="78"/>
      <c r="S366" s="92">
        <f t="shared" si="20"/>
        <v>1.38</v>
      </c>
      <c r="U366" s="20">
        <v>1380</v>
      </c>
      <c r="V366" s="231">
        <f t="shared" si="19"/>
        <v>1.0000000000000002</v>
      </c>
    </row>
    <row r="367" spans="7:22" ht="12.75">
      <c r="G367" s="21"/>
      <c r="I367" s="72"/>
      <c r="R367" s="78"/>
      <c r="S367" s="92"/>
      <c r="V367" s="231"/>
    </row>
    <row r="368" spans="1:22" ht="19.5" customHeight="1">
      <c r="A368" s="236"/>
      <c r="R368" s="78"/>
      <c r="S368" s="92"/>
      <c r="V368" s="231"/>
    </row>
    <row r="369" spans="1:22" ht="12.75">
      <c r="A369" s="110" t="s">
        <v>247</v>
      </c>
      <c r="B369" s="9"/>
      <c r="C369" s="9"/>
      <c r="D369" s="9"/>
      <c r="E369" s="9"/>
      <c r="H369" s="21"/>
      <c r="R369" s="78"/>
      <c r="S369" s="92"/>
      <c r="V369" s="231"/>
    </row>
    <row r="370" spans="1:22" ht="12.75">
      <c r="A370" s="113"/>
      <c r="D370" s="4" t="s">
        <v>248</v>
      </c>
      <c r="I370" s="72"/>
      <c r="N370" s="14">
        <v>1.908</v>
      </c>
      <c r="R370" s="78"/>
      <c r="S370" s="92">
        <f aca="true" t="shared" si="21" ref="S370:S379">SUM(I370:Q370)</f>
        <v>1.908</v>
      </c>
      <c r="U370" s="20">
        <v>1908</v>
      </c>
      <c r="V370" s="231">
        <f t="shared" si="19"/>
        <v>1</v>
      </c>
    </row>
    <row r="371" spans="4:22" ht="12.75">
      <c r="D371" s="4" t="s">
        <v>249</v>
      </c>
      <c r="I371" s="72"/>
      <c r="L371" s="13">
        <v>13.14</v>
      </c>
      <c r="R371" s="251"/>
      <c r="S371" s="92">
        <f t="shared" si="21"/>
        <v>13.14</v>
      </c>
      <c r="U371" s="20">
        <v>13140</v>
      </c>
      <c r="V371" s="231">
        <f t="shared" si="19"/>
        <v>1</v>
      </c>
    </row>
    <row r="372" spans="1:22" ht="12.75">
      <c r="A372" s="252"/>
      <c r="D372" s="4" t="s">
        <v>229</v>
      </c>
      <c r="I372" s="72"/>
      <c r="K372" s="13">
        <v>7.5</v>
      </c>
      <c r="N372" s="14">
        <v>25</v>
      </c>
      <c r="P372" s="15">
        <v>-13.026</v>
      </c>
      <c r="R372" s="78"/>
      <c r="S372" s="92">
        <f t="shared" si="21"/>
        <v>19.474</v>
      </c>
      <c r="U372" s="20">
        <v>19473.5</v>
      </c>
      <c r="V372" s="231">
        <f t="shared" si="19"/>
        <v>0.9999743247406799</v>
      </c>
    </row>
    <row r="373" spans="4:25" ht="12.75">
      <c r="D373" s="4" t="s">
        <v>250</v>
      </c>
      <c r="E373" s="4"/>
      <c r="F373" s="4"/>
      <c r="G373" s="4"/>
      <c r="H373" s="208"/>
      <c r="I373" s="72">
        <v>0.2</v>
      </c>
      <c r="P373" s="15">
        <v>-0.02</v>
      </c>
      <c r="R373" s="78"/>
      <c r="S373" s="92">
        <f t="shared" si="21"/>
        <v>0.18000000000000002</v>
      </c>
      <c r="T373" s="97"/>
      <c r="U373" s="20">
        <v>180</v>
      </c>
      <c r="V373" s="231">
        <f t="shared" si="19"/>
        <v>0.9999999999999999</v>
      </c>
      <c r="Y373" s="21"/>
    </row>
    <row r="374" spans="4:25" ht="12.75">
      <c r="D374" s="4" t="s">
        <v>251</v>
      </c>
      <c r="E374" s="4"/>
      <c r="F374" s="4"/>
      <c r="G374" s="4"/>
      <c r="H374" s="208"/>
      <c r="I374" s="72"/>
      <c r="N374" s="14">
        <v>0.024</v>
      </c>
      <c r="R374" s="78"/>
      <c r="S374" s="92">
        <f t="shared" si="21"/>
        <v>0.024</v>
      </c>
      <c r="T374" s="97"/>
      <c r="U374" s="20">
        <v>24</v>
      </c>
      <c r="V374" s="231">
        <f t="shared" si="19"/>
        <v>1</v>
      </c>
      <c r="Y374" s="21"/>
    </row>
    <row r="375" spans="4:25" ht="12.75">
      <c r="D375" s="4" t="s">
        <v>252</v>
      </c>
      <c r="E375" s="4"/>
      <c r="F375" s="4"/>
      <c r="G375" s="4"/>
      <c r="H375" s="208"/>
      <c r="I375" s="72">
        <v>200</v>
      </c>
      <c r="O375" s="15">
        <v>62.482</v>
      </c>
      <c r="R375" s="78"/>
      <c r="S375" s="92">
        <f t="shared" si="21"/>
        <v>262.48199999999997</v>
      </c>
      <c r="T375" s="97"/>
      <c r="U375" s="20">
        <v>262482</v>
      </c>
      <c r="V375" s="231">
        <f t="shared" si="19"/>
        <v>1.0000000000000002</v>
      </c>
      <c r="Y375" s="21"/>
    </row>
    <row r="376" spans="4:25" ht="12.75">
      <c r="D376" s="4" t="s">
        <v>253</v>
      </c>
      <c r="E376" s="4"/>
      <c r="F376" s="4"/>
      <c r="G376" s="4"/>
      <c r="H376" s="208"/>
      <c r="I376" s="72">
        <v>10</v>
      </c>
      <c r="P376" s="15">
        <v>-8.025</v>
      </c>
      <c r="R376" s="78"/>
      <c r="S376" s="92">
        <f t="shared" si="21"/>
        <v>1.9749999999999996</v>
      </c>
      <c r="T376" s="97"/>
      <c r="U376" s="20">
        <v>1974.8</v>
      </c>
      <c r="V376" s="231">
        <f t="shared" si="19"/>
        <v>0.9998987341772154</v>
      </c>
      <c r="Y376" s="21"/>
    </row>
    <row r="377" spans="4:25" ht="12.75">
      <c r="D377" s="4" t="s">
        <v>254</v>
      </c>
      <c r="E377" s="4"/>
      <c r="F377" s="4"/>
      <c r="G377" s="4"/>
      <c r="H377" s="208"/>
      <c r="I377" s="72"/>
      <c r="N377" s="14">
        <v>1</v>
      </c>
      <c r="R377" s="78"/>
      <c r="S377" s="92">
        <f t="shared" si="21"/>
        <v>1</v>
      </c>
      <c r="T377" s="97"/>
      <c r="U377" s="20">
        <v>1000</v>
      </c>
      <c r="V377" s="231">
        <f t="shared" si="19"/>
        <v>1</v>
      </c>
      <c r="Y377" s="21"/>
    </row>
    <row r="378" spans="4:22" ht="12.75">
      <c r="D378" s="4" t="s">
        <v>255</v>
      </c>
      <c r="E378" s="4"/>
      <c r="F378" s="4"/>
      <c r="H378" s="253"/>
      <c r="I378" s="39">
        <v>90</v>
      </c>
      <c r="J378" s="15"/>
      <c r="L378" s="18"/>
      <c r="M378" s="15"/>
      <c r="N378" s="254"/>
      <c r="O378" s="255"/>
      <c r="P378" s="15">
        <v>-4.022</v>
      </c>
      <c r="R378" s="256"/>
      <c r="S378" s="92">
        <f t="shared" si="21"/>
        <v>85.978</v>
      </c>
      <c r="T378" s="257"/>
      <c r="U378" s="20">
        <v>85978</v>
      </c>
      <c r="V378" s="231">
        <f t="shared" si="19"/>
        <v>1.0000000000000002</v>
      </c>
    </row>
    <row r="379" spans="4:22" ht="12.75">
      <c r="D379" s="4" t="s">
        <v>256</v>
      </c>
      <c r="H379" s="21"/>
      <c r="I379" s="39">
        <v>2</v>
      </c>
      <c r="J379" s="18"/>
      <c r="K379" s="18"/>
      <c r="L379" s="18"/>
      <c r="O379" s="92"/>
      <c r="P379" s="92"/>
      <c r="Q379" s="258"/>
      <c r="R379" s="230"/>
      <c r="S379" s="92">
        <f t="shared" si="21"/>
        <v>2</v>
      </c>
      <c r="T379" s="257"/>
      <c r="U379" s="20">
        <v>1986.92</v>
      </c>
      <c r="V379" s="231">
        <f t="shared" si="19"/>
        <v>0.99346</v>
      </c>
    </row>
    <row r="380" spans="8:22" ht="12.75">
      <c r="H380" s="21"/>
      <c r="I380" s="259"/>
      <c r="J380" s="18"/>
      <c r="K380" s="18"/>
      <c r="L380" s="18"/>
      <c r="M380" s="18"/>
      <c r="N380" s="93"/>
      <c r="O380" s="92"/>
      <c r="P380" s="92"/>
      <c r="Q380" s="258"/>
      <c r="R380" s="230"/>
      <c r="S380" s="92"/>
      <c r="T380" s="257"/>
      <c r="V380" s="4"/>
    </row>
    <row r="381" spans="8:22" ht="12.75">
      <c r="H381" s="21"/>
      <c r="I381" s="259"/>
      <c r="J381" s="18"/>
      <c r="K381" s="18"/>
      <c r="L381" s="18"/>
      <c r="M381" s="18"/>
      <c r="N381" s="93"/>
      <c r="O381" s="92"/>
      <c r="P381" s="92"/>
      <c r="Q381" s="258"/>
      <c r="R381" s="230"/>
      <c r="T381" s="257"/>
      <c r="V381" s="4"/>
    </row>
    <row r="382" spans="8:22" ht="12.75" hidden="1">
      <c r="H382" s="21"/>
      <c r="I382" s="259"/>
      <c r="J382" s="18"/>
      <c r="K382" s="18"/>
      <c r="L382" s="18"/>
      <c r="M382" s="18"/>
      <c r="N382" s="93"/>
      <c r="O382" s="92"/>
      <c r="P382" s="92"/>
      <c r="Q382" s="258"/>
      <c r="R382" s="230"/>
      <c r="T382" s="257"/>
      <c r="V382" s="4"/>
    </row>
    <row r="383" spans="8:22" ht="12.75" hidden="1">
      <c r="H383" s="260"/>
      <c r="I383" s="259"/>
      <c r="J383" s="261"/>
      <c r="K383" s="18"/>
      <c r="L383" s="18"/>
      <c r="M383" s="18"/>
      <c r="N383" s="93"/>
      <c r="O383" s="92"/>
      <c r="P383" s="92"/>
      <c r="Q383" s="258"/>
      <c r="R383" s="230"/>
      <c r="T383" s="257"/>
      <c r="V383" s="4"/>
    </row>
    <row r="384" ht="12.75" hidden="1">
      <c r="R384" s="78"/>
    </row>
    <row r="385" spans="4:18" ht="12.75" hidden="1">
      <c r="D385" s="66"/>
      <c r="H385" s="253"/>
      <c r="I385" s="39"/>
      <c r="J385" s="39"/>
      <c r="M385" s="39"/>
      <c r="N385" s="40"/>
      <c r="O385" s="39"/>
      <c r="P385" s="39"/>
      <c r="R385" s="78"/>
    </row>
    <row r="386" spans="4:18" ht="12.75" hidden="1">
      <c r="D386" s="113"/>
      <c r="H386" s="17"/>
      <c r="R386" s="78"/>
    </row>
    <row r="387" spans="8:18" ht="12.75" hidden="1">
      <c r="H387" s="17"/>
      <c r="R387" s="78"/>
    </row>
    <row r="388" spans="8:18" ht="12.75" hidden="1">
      <c r="H388" s="262"/>
      <c r="I388" s="263"/>
      <c r="J388" s="104"/>
      <c r="R388" s="78"/>
    </row>
    <row r="389" ht="12.75" hidden="1">
      <c r="R389" s="78"/>
    </row>
    <row r="390" ht="12.75" hidden="1">
      <c r="R390" s="78"/>
    </row>
    <row r="391" spans="1:24" s="9" customFormat="1" ht="18" customHeight="1">
      <c r="A391" s="52">
        <v>23</v>
      </c>
      <c r="B391" s="248"/>
      <c r="C391" s="248"/>
      <c r="D391" s="53" t="s">
        <v>257</v>
      </c>
      <c r="E391" s="249"/>
      <c r="F391" s="248"/>
      <c r="G391" s="55"/>
      <c r="H391" s="249"/>
      <c r="I391" s="59">
        <f>SUM(I393:I407)</f>
        <v>1112.6</v>
      </c>
      <c r="J391" s="59">
        <f>SUM(J393:J408)</f>
        <v>0.701</v>
      </c>
      <c r="K391" s="59">
        <f>SUM(K393:K407)</f>
        <v>251.8</v>
      </c>
      <c r="L391" s="59">
        <f>SUM(L393:L407)</f>
        <v>16</v>
      </c>
      <c r="M391" s="59">
        <f>SUM(M393:M407)</f>
        <v>0.749</v>
      </c>
      <c r="N391" s="58">
        <f>SUM(N393:N408)</f>
        <v>429.7</v>
      </c>
      <c r="O391" s="59">
        <f>SUM(O393:O407)</f>
        <v>33.83</v>
      </c>
      <c r="P391" s="59">
        <f>SUM(P393:P408)</f>
        <v>-1022.9579999999999</v>
      </c>
      <c r="Q391" s="60">
        <f>SUM(Q393:Q407)</f>
        <v>0</v>
      </c>
      <c r="R391" s="76"/>
      <c r="S391" s="59">
        <f>SUM(S393:S408)</f>
        <v>822.422</v>
      </c>
      <c r="T391" s="63"/>
      <c r="U391" s="264">
        <f>SUM(U393:U408)</f>
        <v>763308.7100000001</v>
      </c>
      <c r="V391" s="231">
        <f>SUM(U391/S391/1000)</f>
        <v>0.9281229222953667</v>
      </c>
      <c r="W391" s="66"/>
      <c r="X391" s="66"/>
    </row>
    <row r="392" spans="1:18" ht="13.5" customHeight="1">
      <c r="A392" s="110" t="s">
        <v>258</v>
      </c>
      <c r="G392" s="128"/>
      <c r="H392" s="31"/>
      <c r="I392" s="15"/>
      <c r="R392" s="78"/>
    </row>
    <row r="393" spans="1:23" ht="12.75">
      <c r="A393" s="113"/>
      <c r="D393" s="4" t="s">
        <v>259</v>
      </c>
      <c r="H393" s="69"/>
      <c r="I393" s="39">
        <v>2</v>
      </c>
      <c r="P393" s="15">
        <v>-0.61</v>
      </c>
      <c r="R393" s="78"/>
      <c r="S393" s="92">
        <f>SUM(I393:Q393)</f>
        <v>1.3900000000000001</v>
      </c>
      <c r="U393" s="20">
        <v>1390</v>
      </c>
      <c r="V393" s="231">
        <f>SUM(U393/S393/1000)</f>
        <v>0.9999999999999999</v>
      </c>
      <c r="W393" s="140"/>
    </row>
    <row r="394" spans="1:23" ht="12.75">
      <c r="A394" s="113"/>
      <c r="D394" s="4" t="s">
        <v>260</v>
      </c>
      <c r="H394" s="69"/>
      <c r="I394" s="39">
        <v>1000</v>
      </c>
      <c r="P394" s="15">
        <v>-1000</v>
      </c>
      <c r="R394" s="78"/>
      <c r="S394" s="92">
        <f>SUM(I394:Q394)</f>
        <v>0</v>
      </c>
      <c r="U394" s="20">
        <v>0</v>
      </c>
      <c r="V394" s="231"/>
      <c r="W394" s="140"/>
    </row>
    <row r="395" spans="1:23" ht="12.75">
      <c r="A395" s="113"/>
      <c r="D395" s="4" t="s">
        <v>261</v>
      </c>
      <c r="H395" s="69"/>
      <c r="I395" s="39">
        <v>100</v>
      </c>
      <c r="P395" s="15">
        <v>-100</v>
      </c>
      <c r="R395" s="78"/>
      <c r="S395" s="92">
        <f>SUM(I395:Q395)</f>
        <v>0</v>
      </c>
      <c r="U395" s="20">
        <v>0</v>
      </c>
      <c r="V395" s="231"/>
      <c r="W395" s="140"/>
    </row>
    <row r="396" spans="1:23" ht="12.75">
      <c r="A396" s="113"/>
      <c r="D396" s="4" t="s">
        <v>229</v>
      </c>
      <c r="H396" s="69"/>
      <c r="I396" s="39"/>
      <c r="N396" s="14">
        <v>350</v>
      </c>
      <c r="P396" s="15">
        <v>61.51</v>
      </c>
      <c r="R396" s="78"/>
      <c r="S396" s="92">
        <f>SUM(I396:Q396)</f>
        <v>411.51</v>
      </c>
      <c r="U396" s="20">
        <v>411510</v>
      </c>
      <c r="V396" s="231">
        <f>SUM(U396/S396/1000)</f>
        <v>1</v>
      </c>
      <c r="W396" s="140"/>
    </row>
    <row r="397" spans="1:23" ht="12.75">
      <c r="A397" s="113"/>
      <c r="D397" s="4" t="s">
        <v>262</v>
      </c>
      <c r="H397" s="69"/>
      <c r="I397" s="39"/>
      <c r="R397" s="78"/>
      <c r="S397" s="92">
        <v>0</v>
      </c>
      <c r="U397" s="20">
        <v>-59111.87</v>
      </c>
      <c r="V397" s="231"/>
      <c r="W397" s="140"/>
    </row>
    <row r="398" spans="8:22" ht="12.75">
      <c r="H398" s="21"/>
      <c r="R398" s="78"/>
      <c r="S398" s="92"/>
      <c r="V398" s="231"/>
    </row>
    <row r="399" spans="1:22" ht="12.75">
      <c r="A399" s="110" t="s">
        <v>263</v>
      </c>
      <c r="B399" s="9"/>
      <c r="C399" s="9"/>
      <c r="D399" s="9"/>
      <c r="H399" s="21"/>
      <c r="R399" s="78"/>
      <c r="S399" s="92"/>
      <c r="V399" s="231"/>
    </row>
    <row r="400" spans="4:22" ht="12.75">
      <c r="D400" s="4" t="s">
        <v>228</v>
      </c>
      <c r="H400" s="21"/>
      <c r="I400" s="72"/>
      <c r="K400" s="13">
        <v>1.8</v>
      </c>
      <c r="L400" s="13">
        <v>16</v>
      </c>
      <c r="P400" s="15">
        <v>-6.349</v>
      </c>
      <c r="R400" s="230"/>
      <c r="S400" s="92">
        <f aca="true" t="shared" si="22" ref="S400:S405">SUM(I400:Q400)</f>
        <v>11.451</v>
      </c>
      <c r="U400" s="20">
        <v>11451</v>
      </c>
      <c r="V400" s="231">
        <f>SUM(U400/S400/1000)</f>
        <v>1</v>
      </c>
    </row>
    <row r="401" spans="4:22" ht="12.75">
      <c r="D401" s="4" t="s">
        <v>264</v>
      </c>
      <c r="H401" s="21"/>
      <c r="I401" s="72"/>
      <c r="K401" s="13">
        <v>250</v>
      </c>
      <c r="N401" s="14">
        <v>78</v>
      </c>
      <c r="P401" s="15">
        <v>-4.292</v>
      </c>
      <c r="R401" s="230"/>
      <c r="S401" s="92">
        <f t="shared" si="22"/>
        <v>323.70799999999997</v>
      </c>
      <c r="U401" s="20">
        <v>323707.46</v>
      </c>
      <c r="V401" s="231">
        <f>SUM(U401/S401/1000)</f>
        <v>0.9999983318299209</v>
      </c>
    </row>
    <row r="402" spans="4:22" ht="12.75">
      <c r="D402" s="4" t="s">
        <v>265</v>
      </c>
      <c r="H402" s="21"/>
      <c r="I402" s="72">
        <v>0.3</v>
      </c>
      <c r="N402" s="14">
        <v>0.7</v>
      </c>
      <c r="P402" s="15">
        <v>-0.5</v>
      </c>
      <c r="R402" s="230"/>
      <c r="S402" s="92">
        <f t="shared" si="22"/>
        <v>0.49999999999999994</v>
      </c>
      <c r="U402" s="20">
        <v>500</v>
      </c>
      <c r="V402" s="231">
        <f>SUM(U402/S402/1000)</f>
        <v>1.0000000000000002</v>
      </c>
    </row>
    <row r="403" spans="4:22" ht="12.75">
      <c r="D403" s="4" t="s">
        <v>229</v>
      </c>
      <c r="H403" s="21"/>
      <c r="I403" s="72">
        <v>10</v>
      </c>
      <c r="M403" s="13">
        <v>0.749</v>
      </c>
      <c r="O403" s="15">
        <v>14.836</v>
      </c>
      <c r="P403" s="15">
        <v>27.583</v>
      </c>
      <c r="R403" s="230"/>
      <c r="S403" s="92">
        <f t="shared" si="22"/>
        <v>53.168</v>
      </c>
      <c r="U403" s="20">
        <v>53167.12</v>
      </c>
      <c r="V403" s="231">
        <f>SUM(U403/S403/1000)</f>
        <v>0.9999834486909419</v>
      </c>
    </row>
    <row r="404" spans="4:22" ht="12.75">
      <c r="D404" s="4" t="s">
        <v>266</v>
      </c>
      <c r="H404" s="21"/>
      <c r="I404" s="72">
        <v>0.3</v>
      </c>
      <c r="P404" s="15">
        <v>-0.3</v>
      </c>
      <c r="R404" s="230"/>
      <c r="S404" s="92">
        <f t="shared" si="22"/>
        <v>0</v>
      </c>
      <c r="U404" s="20">
        <v>0</v>
      </c>
      <c r="V404" s="231"/>
    </row>
    <row r="405" spans="4:22" ht="12.75">
      <c r="D405" s="4" t="s">
        <v>267</v>
      </c>
      <c r="H405" s="21"/>
      <c r="I405" s="72"/>
      <c r="O405" s="15">
        <v>18.994</v>
      </c>
      <c r="R405" s="230"/>
      <c r="S405" s="92">
        <f t="shared" si="22"/>
        <v>18.994</v>
      </c>
      <c r="U405" s="20">
        <v>18994</v>
      </c>
      <c r="V405" s="231">
        <f>SUM(U405/S405/1000)</f>
        <v>1</v>
      </c>
    </row>
    <row r="406" spans="8:22" ht="12.75">
      <c r="H406" s="21"/>
      <c r="I406" s="72"/>
      <c r="R406" s="230"/>
      <c r="S406" s="92"/>
      <c r="V406" s="231"/>
    </row>
    <row r="407" spans="1:22" ht="12.75">
      <c r="A407" s="110" t="s">
        <v>268</v>
      </c>
      <c r="H407" s="21"/>
      <c r="R407" s="230"/>
      <c r="V407" s="231"/>
    </row>
    <row r="408" spans="1:22" ht="12.75">
      <c r="A408" s="110"/>
      <c r="D408" s="4" t="s">
        <v>269</v>
      </c>
      <c r="H408" s="21"/>
      <c r="J408" s="13">
        <v>0.701</v>
      </c>
      <c r="N408" s="14">
        <v>1</v>
      </c>
      <c r="R408" s="230"/>
      <c r="S408" s="92">
        <f>SUM(I408:Q408)</f>
        <v>1.701</v>
      </c>
      <c r="U408" s="20">
        <v>1701</v>
      </c>
      <c r="V408" s="231">
        <f>SUM(U408/S408/1000)</f>
        <v>1</v>
      </c>
    </row>
    <row r="409" spans="1:24" ht="12.75">
      <c r="A409" s="4"/>
      <c r="I409" s="144"/>
      <c r="J409" s="144"/>
      <c r="R409" s="230"/>
      <c r="T409" s="96"/>
      <c r="V409" s="231"/>
      <c r="W409" s="4"/>
      <c r="X409" s="4"/>
    </row>
    <row r="410" spans="1:24" s="9" customFormat="1" ht="13.5" customHeight="1">
      <c r="A410" s="52">
        <v>31.32</v>
      </c>
      <c r="B410" s="248"/>
      <c r="C410" s="248"/>
      <c r="D410" s="53" t="s">
        <v>78</v>
      </c>
      <c r="E410" s="248"/>
      <c r="F410" s="248"/>
      <c r="G410" s="55"/>
      <c r="H410" s="75"/>
      <c r="I410" s="59">
        <f>SUM(I414:I435)</f>
        <v>5923.9</v>
      </c>
      <c r="J410" s="59">
        <f aca="true" t="shared" si="23" ref="J410:R410">SUM(J414:J435)</f>
        <v>0</v>
      </c>
      <c r="K410" s="59">
        <f>SUM(K414:K435)</f>
        <v>72.75999999999999</v>
      </c>
      <c r="L410" s="59">
        <f>SUM(L414:L435)</f>
        <v>3031.835</v>
      </c>
      <c r="M410" s="59">
        <f t="shared" si="23"/>
        <v>-1200</v>
      </c>
      <c r="N410" s="58">
        <f>SUM(N414:N435)</f>
        <v>1418.687</v>
      </c>
      <c r="O410" s="59">
        <f t="shared" si="23"/>
        <v>-129.929</v>
      </c>
      <c r="P410" s="59">
        <f>SUM(P414:P435)</f>
        <v>-22.29200000000001</v>
      </c>
      <c r="Q410" s="60">
        <f t="shared" si="23"/>
        <v>0</v>
      </c>
      <c r="R410" s="265">
        <f t="shared" si="23"/>
        <v>0</v>
      </c>
      <c r="S410" s="59">
        <f>SUM(S414:S435)</f>
        <v>9094.961000000001</v>
      </c>
      <c r="T410" s="108"/>
      <c r="U410" s="264">
        <f>SUM(U414:U435)</f>
        <v>9094960.28</v>
      </c>
      <c r="V410" s="231">
        <f>SUM(U410/S410/1000)</f>
        <v>0.9999999208352843</v>
      </c>
      <c r="W410" s="66"/>
      <c r="X410" s="66"/>
    </row>
    <row r="411" spans="1:18" ht="13.5" customHeight="1">
      <c r="A411" s="110" t="s">
        <v>270</v>
      </c>
      <c r="B411" s="9"/>
      <c r="C411" s="9"/>
      <c r="D411" s="9"/>
      <c r="E411" s="111"/>
      <c r="G411" s="70"/>
      <c r="H411" s="69"/>
      <c r="I411" s="15"/>
      <c r="R411" s="78"/>
    </row>
    <row r="412" spans="5:22" ht="13.5" customHeight="1">
      <c r="E412" s="111"/>
      <c r="G412" s="70"/>
      <c r="H412" s="69"/>
      <c r="I412" s="15"/>
      <c r="V412" s="231"/>
    </row>
    <row r="413" spans="6:22" ht="12.75">
      <c r="F413" s="21"/>
      <c r="G413" s="21"/>
      <c r="I413" s="72"/>
      <c r="V413" s="231"/>
    </row>
    <row r="414" spans="4:22" ht="12.75">
      <c r="D414" s="4" t="s">
        <v>271</v>
      </c>
      <c r="H414" s="21"/>
      <c r="I414" s="72">
        <v>3.4</v>
      </c>
      <c r="P414" s="15">
        <v>-0.058</v>
      </c>
      <c r="S414" s="92">
        <f aca="true" t="shared" si="24" ref="S414:S419">SUM(I414:Q414)</f>
        <v>3.342</v>
      </c>
      <c r="U414" s="20">
        <v>3341.6</v>
      </c>
      <c r="V414" s="231">
        <f>SUM(U414/S414/1000)</f>
        <v>0.9998803111909036</v>
      </c>
    </row>
    <row r="415" spans="4:22" ht="12.75">
      <c r="D415" s="4" t="s">
        <v>272</v>
      </c>
      <c r="I415" s="72">
        <v>0.2</v>
      </c>
      <c r="P415" s="15">
        <v>-0.2</v>
      </c>
      <c r="S415" s="92">
        <f t="shared" si="24"/>
        <v>0</v>
      </c>
      <c r="U415" s="20">
        <v>0</v>
      </c>
      <c r="V415" s="231"/>
    </row>
    <row r="416" spans="4:22" ht="12.75">
      <c r="D416" s="4" t="s">
        <v>273</v>
      </c>
      <c r="E416" s="109"/>
      <c r="I416" s="72">
        <v>1800</v>
      </c>
      <c r="S416" s="92">
        <f t="shared" si="24"/>
        <v>1800</v>
      </c>
      <c r="U416" s="20">
        <v>1800000</v>
      </c>
      <c r="V416" s="231">
        <f>SUM(U416/S416/1000)</f>
        <v>1</v>
      </c>
    </row>
    <row r="417" spans="4:22" ht="12.75">
      <c r="D417" s="4" t="s">
        <v>274</v>
      </c>
      <c r="E417" s="109"/>
      <c r="I417" s="72"/>
      <c r="N417" s="14">
        <v>82.5</v>
      </c>
      <c r="S417" s="92">
        <f t="shared" si="24"/>
        <v>82.5</v>
      </c>
      <c r="U417" s="20">
        <v>82500</v>
      </c>
      <c r="V417" s="231">
        <f>SUM(U417/S417/1000)</f>
        <v>1</v>
      </c>
    </row>
    <row r="418" spans="4:22" ht="12.75">
      <c r="D418" s="4" t="s">
        <v>230</v>
      </c>
      <c r="E418" s="109"/>
      <c r="I418" s="72">
        <v>0.6</v>
      </c>
      <c r="P418" s="15">
        <v>-0.015</v>
      </c>
      <c r="S418" s="92">
        <f t="shared" si="24"/>
        <v>0.585</v>
      </c>
      <c r="U418" s="20">
        <v>585</v>
      </c>
      <c r="V418" s="231">
        <f>SUM(U418/S418/1000)</f>
        <v>1.0000000000000002</v>
      </c>
    </row>
    <row r="419" spans="4:22" ht="12.75">
      <c r="D419" s="4" t="s">
        <v>275</v>
      </c>
      <c r="E419" s="109"/>
      <c r="I419" s="72"/>
      <c r="K419" s="13">
        <v>62.76</v>
      </c>
      <c r="P419" s="15">
        <v>-62.76</v>
      </c>
      <c r="S419" s="92">
        <f t="shared" si="24"/>
        <v>0</v>
      </c>
      <c r="U419" s="20">
        <v>0</v>
      </c>
      <c r="V419" s="231"/>
    </row>
    <row r="420" spans="5:22" ht="12.75">
      <c r="E420" s="109"/>
      <c r="S420" s="92"/>
      <c r="V420" s="231"/>
    </row>
    <row r="421" spans="1:22" ht="12.75">
      <c r="A421" s="110" t="s">
        <v>276</v>
      </c>
      <c r="B421" s="9"/>
      <c r="C421" s="9"/>
      <c r="D421" s="9"/>
      <c r="E421" s="109"/>
      <c r="S421" s="92"/>
      <c r="V421" s="231"/>
    </row>
    <row r="422" spans="1:22" ht="12.75">
      <c r="A422" s="110"/>
      <c r="B422" s="9"/>
      <c r="C422" s="9"/>
      <c r="D422" s="4"/>
      <c r="E422" s="109"/>
      <c r="S422" s="92"/>
      <c r="V422" s="231"/>
    </row>
    <row r="423" spans="1:22" ht="12.75">
      <c r="A423" s="236"/>
      <c r="D423" s="4" t="s">
        <v>277</v>
      </c>
      <c r="I423" s="72">
        <v>17.2</v>
      </c>
      <c r="P423" s="15">
        <v>-0.02</v>
      </c>
      <c r="S423" s="92">
        <f aca="true" t="shared" si="25" ref="S423:S429">SUM(I423:Q423)</f>
        <v>17.18</v>
      </c>
      <c r="U423" s="20">
        <v>17179.08</v>
      </c>
      <c r="V423" s="231">
        <f aca="true" t="shared" si="26" ref="V423:V429">SUM(U423/S423/1000)</f>
        <v>0.9999464493597208</v>
      </c>
    </row>
    <row r="424" spans="1:22" ht="12.75">
      <c r="A424" s="113"/>
      <c r="D424" s="4" t="s">
        <v>278</v>
      </c>
      <c r="I424" s="72">
        <v>4100</v>
      </c>
      <c r="R424" s="251"/>
      <c r="S424" s="92">
        <f t="shared" si="25"/>
        <v>4100</v>
      </c>
      <c r="U424" s="20">
        <v>4100000</v>
      </c>
      <c r="V424" s="231">
        <f t="shared" si="26"/>
        <v>1</v>
      </c>
    </row>
    <row r="425" spans="1:22" ht="12.75">
      <c r="A425" s="113"/>
      <c r="D425" s="4" t="s">
        <v>279</v>
      </c>
      <c r="I425" s="72"/>
      <c r="N425" s="14">
        <v>1098.187</v>
      </c>
      <c r="R425" s="251"/>
      <c r="S425" s="92">
        <f t="shared" si="25"/>
        <v>1098.187</v>
      </c>
      <c r="U425" s="20">
        <v>1098186.6</v>
      </c>
      <c r="V425" s="231">
        <f t="shared" si="26"/>
        <v>0.9999996357633082</v>
      </c>
    </row>
    <row r="426" spans="1:22" ht="12.75">
      <c r="A426" s="113"/>
      <c r="D426" s="4" t="s">
        <v>230</v>
      </c>
      <c r="I426" s="72">
        <v>2.5</v>
      </c>
      <c r="P426" s="15">
        <v>-0.039</v>
      </c>
      <c r="R426" s="251"/>
      <c r="S426" s="92">
        <f t="shared" si="25"/>
        <v>2.461</v>
      </c>
      <c r="U426" s="20">
        <v>2461</v>
      </c>
      <c r="V426" s="231">
        <f t="shared" si="26"/>
        <v>1.0000000000000002</v>
      </c>
    </row>
    <row r="427" spans="1:22" ht="12.75">
      <c r="A427" s="113"/>
      <c r="D427" s="4" t="s">
        <v>228</v>
      </c>
      <c r="I427" s="72"/>
      <c r="P427" s="15">
        <v>40.8</v>
      </c>
      <c r="R427" s="251"/>
      <c r="S427" s="92">
        <f t="shared" si="25"/>
        <v>40.8</v>
      </c>
      <c r="U427" s="20">
        <v>40800</v>
      </c>
      <c r="V427" s="231">
        <f t="shared" si="26"/>
        <v>1.0000000000000002</v>
      </c>
    </row>
    <row r="428" spans="1:22" ht="12.75">
      <c r="A428" s="113"/>
      <c r="D428" s="4" t="s">
        <v>229</v>
      </c>
      <c r="I428" s="72"/>
      <c r="L428" s="13">
        <v>3031.835</v>
      </c>
      <c r="M428" s="13">
        <v>-1200</v>
      </c>
      <c r="N428" s="14">
        <v>238</v>
      </c>
      <c r="O428" s="15">
        <v>-130.049</v>
      </c>
      <c r="R428" s="251"/>
      <c r="S428" s="92">
        <f t="shared" si="25"/>
        <v>1939.786</v>
      </c>
      <c r="U428" s="20">
        <v>1939787</v>
      </c>
      <c r="V428" s="231">
        <f t="shared" si="26"/>
        <v>1.0000005155207843</v>
      </c>
    </row>
    <row r="429" spans="1:22" ht="12.75">
      <c r="A429" s="113"/>
      <c r="D429" s="4" t="s">
        <v>280</v>
      </c>
      <c r="I429" s="72"/>
      <c r="O429" s="15">
        <v>0.12</v>
      </c>
      <c r="R429" s="251"/>
      <c r="S429" s="92">
        <f t="shared" si="25"/>
        <v>0.12</v>
      </c>
      <c r="U429" s="20">
        <v>120</v>
      </c>
      <c r="V429" s="231">
        <f t="shared" si="26"/>
        <v>1</v>
      </c>
    </row>
    <row r="430" spans="1:22" ht="12.75">
      <c r="A430" s="113"/>
      <c r="R430" s="78"/>
      <c r="S430" s="92"/>
      <c r="V430" s="231"/>
    </row>
    <row r="431" spans="1:22" ht="12.75">
      <c r="A431" s="110" t="s">
        <v>281</v>
      </c>
      <c r="B431" s="9"/>
      <c r="C431" s="9"/>
      <c r="D431" s="9"/>
      <c r="E431" s="9"/>
      <c r="R431" s="78"/>
      <c r="S431" s="92"/>
      <c r="V431" s="231"/>
    </row>
    <row r="432" spans="1:22" ht="12.75">
      <c r="A432" s="113"/>
      <c r="D432" s="4" t="s">
        <v>282</v>
      </c>
      <c r="I432" s="72"/>
      <c r="K432" s="13">
        <v>10</v>
      </c>
      <c r="R432" s="78"/>
      <c r="S432" s="92">
        <f>SUM(I432:Q432)</f>
        <v>10</v>
      </c>
      <c r="U432" s="20">
        <v>10000</v>
      </c>
      <c r="V432" s="231">
        <f>SUM(U432/S432/1000)</f>
        <v>1</v>
      </c>
    </row>
    <row r="433" spans="1:22" ht="12.75">
      <c r="A433" s="113"/>
      <c r="I433" s="72"/>
      <c r="R433" s="78"/>
      <c r="S433" s="92"/>
      <c r="V433" s="231"/>
    </row>
    <row r="434" spans="1:22" ht="12.75">
      <c r="A434" s="250" t="s">
        <v>283</v>
      </c>
      <c r="B434" s="9"/>
      <c r="C434" s="9"/>
      <c r="D434" s="9"/>
      <c r="I434" s="72"/>
      <c r="R434" s="78"/>
      <c r="V434" s="231"/>
    </row>
    <row r="435" spans="1:22" ht="12.75">
      <c r="A435" s="113"/>
      <c r="R435" s="78"/>
      <c r="S435" s="92"/>
      <c r="V435" s="231"/>
    </row>
    <row r="436" spans="1:24" s="9" customFormat="1" ht="19.5" customHeight="1">
      <c r="A436" s="52">
        <v>33</v>
      </c>
      <c r="B436" s="248"/>
      <c r="C436" s="248"/>
      <c r="D436" s="53" t="s">
        <v>284</v>
      </c>
      <c r="E436" s="248"/>
      <c r="F436" s="248"/>
      <c r="G436" s="55"/>
      <c r="H436" s="75"/>
      <c r="I436" s="59">
        <f>SUM(I438:I535)</f>
        <v>2009.4099999999999</v>
      </c>
      <c r="J436" s="59">
        <f aca="true" t="shared" si="27" ref="J436:R436">SUM(J438:J535)</f>
        <v>0</v>
      </c>
      <c r="K436" s="59">
        <f>SUM(K438:K535)</f>
        <v>48.522</v>
      </c>
      <c r="L436" s="59">
        <f>SUM(L438:L535)</f>
        <v>123.184</v>
      </c>
      <c r="M436" s="59">
        <f t="shared" si="27"/>
        <v>4.365</v>
      </c>
      <c r="N436" s="58">
        <f>SUM(N438:N535)</f>
        <v>-2.271</v>
      </c>
      <c r="O436" s="59">
        <f t="shared" si="27"/>
        <v>166.483</v>
      </c>
      <c r="P436" s="59">
        <f>SUM(P438:P535)</f>
        <v>-390.94399999999996</v>
      </c>
      <c r="Q436" s="60">
        <f t="shared" si="27"/>
        <v>0</v>
      </c>
      <c r="R436" s="265">
        <f t="shared" si="27"/>
        <v>0</v>
      </c>
      <c r="S436" s="59">
        <f>SUM(S438:S535)</f>
        <v>1958.7489999999998</v>
      </c>
      <c r="T436" s="108"/>
      <c r="U436" s="264">
        <f>SUM(U438:U535)</f>
        <v>1960378.6099999999</v>
      </c>
      <c r="V436" s="231">
        <f>SUM(U436/S436/1000)</f>
        <v>1.0008319646876656</v>
      </c>
      <c r="W436" s="66"/>
      <c r="X436" s="66"/>
    </row>
    <row r="437" spans="1:24" s="4" customFormat="1" ht="15.75" customHeight="1">
      <c r="A437" s="110"/>
      <c r="B437" s="9"/>
      <c r="C437" s="9"/>
      <c r="D437" s="9"/>
      <c r="G437" s="70"/>
      <c r="H437" s="69"/>
      <c r="I437" s="15"/>
      <c r="J437" s="13"/>
      <c r="K437" s="13"/>
      <c r="L437" s="13"/>
      <c r="M437" s="13"/>
      <c r="N437" s="14"/>
      <c r="O437" s="15"/>
      <c r="P437" s="15"/>
      <c r="Q437" s="16"/>
      <c r="R437" s="17"/>
      <c r="S437" s="18"/>
      <c r="T437" s="19"/>
      <c r="U437" s="20"/>
      <c r="V437" s="140"/>
      <c r="W437" s="21"/>
      <c r="X437" s="21"/>
    </row>
    <row r="438" spans="1:22" ht="12.75">
      <c r="A438" s="110" t="s">
        <v>285</v>
      </c>
      <c r="M438" s="15"/>
      <c r="R438" s="78"/>
      <c r="S438" s="92"/>
      <c r="V438" s="78"/>
    </row>
    <row r="439" spans="1:22" ht="12.75">
      <c r="A439" s="113"/>
      <c r="D439" s="4" t="s">
        <v>286</v>
      </c>
      <c r="G439" s="21"/>
      <c r="H439" s="21"/>
      <c r="I439" s="72">
        <v>251.32</v>
      </c>
      <c r="P439" s="15">
        <v>-16.477</v>
      </c>
      <c r="R439" s="78"/>
      <c r="S439" s="92">
        <f aca="true" t="shared" si="28" ref="S439:S458">SUM(I439:Q439)</f>
        <v>234.843</v>
      </c>
      <c r="U439" s="20">
        <v>234843</v>
      </c>
      <c r="V439" s="266">
        <f aca="true" t="shared" si="29" ref="V439:V457">SUM(U439/S439/1000)</f>
        <v>1</v>
      </c>
    </row>
    <row r="440" spans="1:22" ht="12.75">
      <c r="A440" s="113"/>
      <c r="D440" s="4" t="s">
        <v>287</v>
      </c>
      <c r="G440" s="21"/>
      <c r="H440" s="21"/>
      <c r="I440" s="72"/>
      <c r="O440" s="15">
        <v>8</v>
      </c>
      <c r="R440" s="78"/>
      <c r="S440" s="92">
        <f t="shared" si="28"/>
        <v>8</v>
      </c>
      <c r="U440" s="20">
        <v>8000</v>
      </c>
      <c r="V440" s="266">
        <f t="shared" si="29"/>
        <v>1</v>
      </c>
    </row>
    <row r="441" spans="1:22" ht="12.75">
      <c r="A441" s="113"/>
      <c r="D441" s="4" t="s">
        <v>288</v>
      </c>
      <c r="I441" s="72">
        <v>59.6</v>
      </c>
      <c r="P441" s="15">
        <v>-0.885</v>
      </c>
      <c r="R441" s="78"/>
      <c r="S441" s="92">
        <f t="shared" si="28"/>
        <v>58.715</v>
      </c>
      <c r="U441" s="20">
        <v>58715</v>
      </c>
      <c r="V441" s="266">
        <f t="shared" si="29"/>
        <v>0.9999999999999999</v>
      </c>
    </row>
    <row r="442" spans="1:22" ht="12.75">
      <c r="A442" s="113"/>
      <c r="D442" s="4" t="s">
        <v>289</v>
      </c>
      <c r="I442" s="72">
        <v>22.7</v>
      </c>
      <c r="P442" s="15">
        <v>-1.563</v>
      </c>
      <c r="R442" s="78"/>
      <c r="S442" s="92">
        <f t="shared" si="28"/>
        <v>21.137</v>
      </c>
      <c r="U442" s="20">
        <v>21137</v>
      </c>
      <c r="V442" s="266">
        <f t="shared" si="29"/>
        <v>1</v>
      </c>
    </row>
    <row r="443" spans="4:22" ht="12.75">
      <c r="D443" s="4" t="s">
        <v>290</v>
      </c>
      <c r="I443" s="72">
        <v>8</v>
      </c>
      <c r="P443" s="15">
        <v>-1.275</v>
      </c>
      <c r="R443" s="78"/>
      <c r="S443" s="92">
        <f t="shared" si="28"/>
        <v>6.725</v>
      </c>
      <c r="U443" s="20">
        <v>6725</v>
      </c>
      <c r="V443" s="266">
        <f t="shared" si="29"/>
        <v>1</v>
      </c>
    </row>
    <row r="444" spans="1:22" ht="12.75">
      <c r="A444" s="113"/>
      <c r="D444" s="4" t="s">
        <v>291</v>
      </c>
      <c r="H444" s="21"/>
      <c r="I444" s="72">
        <v>2.5</v>
      </c>
      <c r="P444" s="15">
        <v>-2.5</v>
      </c>
      <c r="R444" s="78"/>
      <c r="S444" s="92">
        <f t="shared" si="28"/>
        <v>0</v>
      </c>
      <c r="U444" s="20">
        <v>0</v>
      </c>
      <c r="V444" s="266"/>
    </row>
    <row r="445" spans="4:22" ht="12.75">
      <c r="D445" s="4" t="s">
        <v>292</v>
      </c>
      <c r="I445" s="72">
        <v>10</v>
      </c>
      <c r="P445" s="15">
        <v>-7.889</v>
      </c>
      <c r="R445" s="78"/>
      <c r="S445" s="92">
        <f t="shared" si="28"/>
        <v>2.1109999999999998</v>
      </c>
      <c r="U445" s="20">
        <v>2111</v>
      </c>
      <c r="V445" s="266">
        <f t="shared" si="29"/>
        <v>1.0000000000000002</v>
      </c>
    </row>
    <row r="446" spans="1:22" ht="12.75">
      <c r="A446" s="113"/>
      <c r="D446" s="4" t="s">
        <v>293</v>
      </c>
      <c r="F446" s="21"/>
      <c r="G446" s="21"/>
      <c r="I446" s="72">
        <v>1.5</v>
      </c>
      <c r="N446" s="14">
        <v>-0.796</v>
      </c>
      <c r="R446" s="78"/>
      <c r="S446" s="92">
        <f t="shared" si="28"/>
        <v>0.704</v>
      </c>
      <c r="U446" s="20">
        <v>703.7</v>
      </c>
      <c r="V446" s="266">
        <f t="shared" si="29"/>
        <v>0.9995738636363637</v>
      </c>
    </row>
    <row r="447" spans="1:22" ht="12.75">
      <c r="A447" s="113"/>
      <c r="D447" s="4" t="s">
        <v>294</v>
      </c>
      <c r="F447" s="21"/>
      <c r="G447" s="21"/>
      <c r="I447" s="72">
        <v>6.5</v>
      </c>
      <c r="N447" s="14">
        <v>-0.621</v>
      </c>
      <c r="R447" s="78"/>
      <c r="S447" s="92">
        <f t="shared" si="28"/>
        <v>5.879</v>
      </c>
      <c r="U447" s="20">
        <v>5878.3</v>
      </c>
      <c r="V447" s="266">
        <f t="shared" si="29"/>
        <v>0.9998809321313149</v>
      </c>
    </row>
    <row r="448" spans="1:22" ht="12.75">
      <c r="A448" s="113"/>
      <c r="D448" s="4" t="s">
        <v>295</v>
      </c>
      <c r="G448" s="21"/>
      <c r="I448" s="72">
        <v>28</v>
      </c>
      <c r="N448" s="14">
        <v>0.028</v>
      </c>
      <c r="R448" s="78"/>
      <c r="S448" s="92">
        <f t="shared" si="28"/>
        <v>28.028</v>
      </c>
      <c r="U448" s="20">
        <v>28027.33</v>
      </c>
      <c r="V448" s="266">
        <f t="shared" si="29"/>
        <v>0.9999760953332383</v>
      </c>
    </row>
    <row r="449" spans="4:22" ht="12.75">
      <c r="D449" s="4" t="s">
        <v>296</v>
      </c>
      <c r="I449" s="72">
        <v>20</v>
      </c>
      <c r="N449" s="14">
        <v>-1.582</v>
      </c>
      <c r="R449" s="78"/>
      <c r="S449" s="92">
        <f t="shared" si="28"/>
        <v>18.418</v>
      </c>
      <c r="U449" s="20">
        <v>18418</v>
      </c>
      <c r="V449" s="266">
        <f t="shared" si="29"/>
        <v>1</v>
      </c>
    </row>
    <row r="450" spans="1:22" ht="12.75">
      <c r="A450" s="236"/>
      <c r="D450" s="4" t="s">
        <v>297</v>
      </c>
      <c r="I450" s="72">
        <v>0.5</v>
      </c>
      <c r="P450" s="15">
        <v>-0.32</v>
      </c>
      <c r="R450" s="78"/>
      <c r="S450" s="92">
        <f t="shared" si="28"/>
        <v>0.18</v>
      </c>
      <c r="U450" s="20">
        <v>180</v>
      </c>
      <c r="V450" s="266">
        <f t="shared" si="29"/>
        <v>1</v>
      </c>
    </row>
    <row r="451" spans="1:22" ht="12.75">
      <c r="A451" s="113"/>
      <c r="D451" s="4" t="s">
        <v>298</v>
      </c>
      <c r="I451" s="72">
        <v>12</v>
      </c>
      <c r="P451" s="15">
        <v>0.3</v>
      </c>
      <c r="R451" s="78"/>
      <c r="S451" s="92">
        <f t="shared" si="28"/>
        <v>12.3</v>
      </c>
      <c r="U451" s="20">
        <v>12269.21</v>
      </c>
      <c r="V451" s="266">
        <f t="shared" si="29"/>
        <v>0.9974967479674796</v>
      </c>
    </row>
    <row r="452" spans="1:22" ht="12.75">
      <c r="A452" s="113"/>
      <c r="D452" s="4" t="s">
        <v>277</v>
      </c>
      <c r="I452" s="72">
        <v>1.9</v>
      </c>
      <c r="R452" s="78"/>
      <c r="S452" s="92">
        <f t="shared" si="28"/>
        <v>1.9</v>
      </c>
      <c r="U452" s="20">
        <v>1895</v>
      </c>
      <c r="V452" s="266">
        <f t="shared" si="29"/>
        <v>0.9973684210526317</v>
      </c>
    </row>
    <row r="453" spans="4:22" ht="12.75">
      <c r="D453" s="4" t="s">
        <v>228</v>
      </c>
      <c r="I453" s="72">
        <v>15</v>
      </c>
      <c r="P453" s="15">
        <v>1.175</v>
      </c>
      <c r="R453" s="78"/>
      <c r="S453" s="92">
        <f t="shared" si="28"/>
        <v>16.175</v>
      </c>
      <c r="U453" s="20">
        <v>16175.27</v>
      </c>
      <c r="V453" s="266">
        <f t="shared" si="29"/>
        <v>1.0000166924265843</v>
      </c>
    </row>
    <row r="454" spans="4:22" ht="12.75">
      <c r="D454" s="4" t="s">
        <v>230</v>
      </c>
      <c r="I454" s="72"/>
      <c r="L454" s="13">
        <v>5.384</v>
      </c>
      <c r="R454" s="78"/>
      <c r="S454" s="92">
        <f t="shared" si="28"/>
        <v>5.384</v>
      </c>
      <c r="U454" s="20">
        <v>5384</v>
      </c>
      <c r="V454" s="266">
        <f t="shared" si="29"/>
        <v>0.9999999999999999</v>
      </c>
    </row>
    <row r="455" spans="1:22" ht="12.75">
      <c r="A455" s="252"/>
      <c r="D455" s="4" t="s">
        <v>299</v>
      </c>
      <c r="I455" s="72">
        <v>0.3</v>
      </c>
      <c r="P455" s="15">
        <v>-0.3</v>
      </c>
      <c r="R455" s="78"/>
      <c r="S455" s="92">
        <f t="shared" si="28"/>
        <v>0</v>
      </c>
      <c r="U455" s="20">
        <v>0</v>
      </c>
      <c r="V455" s="266"/>
    </row>
    <row r="456" spans="1:22" ht="12.75">
      <c r="A456" s="252"/>
      <c r="D456" s="4" t="s">
        <v>300</v>
      </c>
      <c r="I456" s="72">
        <v>6.84</v>
      </c>
      <c r="K456" s="13">
        <v>1.5</v>
      </c>
      <c r="P456" s="15">
        <v>-1.065</v>
      </c>
      <c r="R456" s="78"/>
      <c r="S456" s="92">
        <f t="shared" si="28"/>
        <v>7.275</v>
      </c>
      <c r="U456" s="20">
        <v>7275</v>
      </c>
      <c r="V456" s="266">
        <f t="shared" si="29"/>
        <v>1</v>
      </c>
    </row>
    <row r="457" spans="4:22" ht="12.75">
      <c r="D457" s="4" t="s">
        <v>301</v>
      </c>
      <c r="E457" s="4"/>
      <c r="F457" s="4"/>
      <c r="G457" s="4"/>
      <c r="H457" s="267"/>
      <c r="I457" s="39">
        <v>70</v>
      </c>
      <c r="J457" s="15"/>
      <c r="M457" s="39"/>
      <c r="N457" s="40"/>
      <c r="O457" s="39"/>
      <c r="P457" s="39"/>
      <c r="R457" s="268"/>
      <c r="S457" s="92">
        <f t="shared" si="28"/>
        <v>70</v>
      </c>
      <c r="U457" s="20">
        <v>70000</v>
      </c>
      <c r="V457" s="266">
        <f t="shared" si="29"/>
        <v>1</v>
      </c>
    </row>
    <row r="458" spans="4:22" ht="14.25">
      <c r="D458" s="269" t="s">
        <v>229</v>
      </c>
      <c r="E458" s="4"/>
      <c r="F458" s="270"/>
      <c r="H458" s="208"/>
      <c r="I458" s="72">
        <v>10</v>
      </c>
      <c r="J458" s="144"/>
      <c r="K458" s="144"/>
      <c r="L458" s="144"/>
      <c r="M458" s="144"/>
      <c r="N458" s="200"/>
      <c r="O458" s="199"/>
      <c r="P458" s="199">
        <v>-10</v>
      </c>
      <c r="Q458" s="271"/>
      <c r="R458" s="78"/>
      <c r="S458" s="92">
        <f t="shared" si="28"/>
        <v>0</v>
      </c>
      <c r="T458" s="97"/>
      <c r="U458" s="20">
        <v>0</v>
      </c>
      <c r="V458" s="266"/>
    </row>
    <row r="459" spans="4:22" ht="14.25">
      <c r="D459" s="269"/>
      <c r="E459" s="4"/>
      <c r="F459" s="270"/>
      <c r="H459" s="208"/>
      <c r="I459" s="72"/>
      <c r="J459" s="144"/>
      <c r="K459" s="144"/>
      <c r="L459" s="144"/>
      <c r="M459" s="144"/>
      <c r="N459" s="200"/>
      <c r="O459" s="199"/>
      <c r="P459" s="199"/>
      <c r="Q459" s="271"/>
      <c r="R459" s="78"/>
      <c r="S459" s="92"/>
      <c r="T459" s="97"/>
      <c r="V459" s="266"/>
    </row>
    <row r="460" spans="4:20" ht="14.25">
      <c r="D460" s="269"/>
      <c r="E460" s="4"/>
      <c r="F460" s="270"/>
      <c r="H460" s="208"/>
      <c r="I460" s="72"/>
      <c r="J460" s="144"/>
      <c r="K460" s="144"/>
      <c r="L460" s="144"/>
      <c r="M460" s="144"/>
      <c r="N460" s="200"/>
      <c r="O460" s="199"/>
      <c r="P460" s="199"/>
      <c r="Q460" s="271"/>
      <c r="R460" s="78"/>
      <c r="S460" s="92"/>
      <c r="T460" s="97"/>
    </row>
    <row r="461" spans="1:25" ht="12.75">
      <c r="A461" s="110" t="s">
        <v>302</v>
      </c>
      <c r="B461" s="9"/>
      <c r="C461" s="9"/>
      <c r="D461" s="9"/>
      <c r="E461" s="9"/>
      <c r="H461" s="208"/>
      <c r="J461" s="144"/>
      <c r="K461" s="144"/>
      <c r="L461" s="144"/>
      <c r="M461" s="144"/>
      <c r="N461" s="200"/>
      <c r="O461" s="199"/>
      <c r="P461" s="199"/>
      <c r="Q461" s="271"/>
      <c r="R461" s="78"/>
      <c r="S461" s="92"/>
      <c r="T461" s="97"/>
      <c r="U461" s="98"/>
      <c r="Y461" s="4"/>
    </row>
    <row r="462" spans="4:22" ht="12.75">
      <c r="D462" s="4" t="s">
        <v>228</v>
      </c>
      <c r="H462" s="208"/>
      <c r="I462" s="39"/>
      <c r="J462" s="144"/>
      <c r="K462" s="144">
        <v>0.522</v>
      </c>
      <c r="L462" s="144"/>
      <c r="M462" s="144"/>
      <c r="N462" s="200"/>
      <c r="O462" s="199"/>
      <c r="P462" s="199"/>
      <c r="Q462" s="271"/>
      <c r="R462" s="78"/>
      <c r="S462" s="92">
        <f aca="true" t="shared" si="30" ref="S462:S473">SUM(I462:Q462)</f>
        <v>0.522</v>
      </c>
      <c r="U462" s="20">
        <v>522</v>
      </c>
      <c r="V462" s="266">
        <f aca="true" t="shared" si="31" ref="V462:V472">SUM(U462/S462/1000)</f>
        <v>1</v>
      </c>
    </row>
    <row r="463" spans="4:22" ht="12.75">
      <c r="D463" s="4" t="s">
        <v>303</v>
      </c>
      <c r="H463" s="208"/>
      <c r="I463" s="39">
        <v>60</v>
      </c>
      <c r="J463" s="144"/>
      <c r="K463" s="144">
        <v>-15</v>
      </c>
      <c r="L463" s="144"/>
      <c r="M463" s="144"/>
      <c r="N463" s="200"/>
      <c r="O463" s="199"/>
      <c r="P463" s="199">
        <v>-30</v>
      </c>
      <c r="Q463" s="271"/>
      <c r="R463" s="78"/>
      <c r="S463" s="92">
        <f t="shared" si="30"/>
        <v>15</v>
      </c>
      <c r="U463" s="20">
        <v>15000</v>
      </c>
      <c r="V463" s="266">
        <f t="shared" si="31"/>
        <v>1</v>
      </c>
    </row>
    <row r="464" spans="4:22" ht="12.75">
      <c r="D464" s="4" t="s">
        <v>304</v>
      </c>
      <c r="H464" s="208"/>
      <c r="I464" s="39"/>
      <c r="J464" s="144"/>
      <c r="K464" s="144"/>
      <c r="L464" s="144"/>
      <c r="M464" s="144"/>
      <c r="N464" s="200"/>
      <c r="O464" s="199"/>
      <c r="P464" s="199">
        <v>6</v>
      </c>
      <c r="Q464" s="271"/>
      <c r="R464" s="78"/>
      <c r="S464" s="92">
        <f t="shared" si="30"/>
        <v>6</v>
      </c>
      <c r="U464" s="20">
        <v>6000</v>
      </c>
      <c r="V464" s="266">
        <f t="shared" si="31"/>
        <v>1</v>
      </c>
    </row>
    <row r="465" spans="4:22" ht="12.75">
      <c r="D465" s="4" t="s">
        <v>305</v>
      </c>
      <c r="I465" s="39">
        <v>13.5</v>
      </c>
      <c r="J465" s="144"/>
      <c r="K465" s="144"/>
      <c r="L465" s="144"/>
      <c r="M465" s="144"/>
      <c r="N465" s="200"/>
      <c r="O465" s="199"/>
      <c r="P465" s="199">
        <v>-0.5</v>
      </c>
      <c r="Q465" s="271"/>
      <c r="R465" s="251"/>
      <c r="S465" s="92">
        <f t="shared" si="30"/>
        <v>13</v>
      </c>
      <c r="U465" s="20">
        <v>13000</v>
      </c>
      <c r="V465" s="266">
        <f t="shared" si="31"/>
        <v>1</v>
      </c>
    </row>
    <row r="466" spans="4:22" ht="12.75">
      <c r="D466" s="4" t="s">
        <v>306</v>
      </c>
      <c r="H466" s="45"/>
      <c r="I466" s="39">
        <v>5.9</v>
      </c>
      <c r="J466" s="105"/>
      <c r="N466" s="14">
        <v>-4.7</v>
      </c>
      <c r="R466" s="78"/>
      <c r="S466" s="92">
        <f t="shared" si="30"/>
        <v>1.2000000000000002</v>
      </c>
      <c r="U466" s="20">
        <v>1200</v>
      </c>
      <c r="V466" s="266">
        <f t="shared" si="31"/>
        <v>0.9999999999999999</v>
      </c>
    </row>
    <row r="467" spans="4:22" ht="12.75">
      <c r="D467" s="4" t="s">
        <v>307</v>
      </c>
      <c r="H467" s="45"/>
      <c r="I467" s="39">
        <v>3</v>
      </c>
      <c r="J467" s="144"/>
      <c r="R467" s="78"/>
      <c r="S467" s="92">
        <f t="shared" si="30"/>
        <v>3</v>
      </c>
      <c r="U467" s="20">
        <v>2997</v>
      </c>
      <c r="V467" s="266">
        <f t="shared" si="31"/>
        <v>0.999</v>
      </c>
    </row>
    <row r="468" spans="4:22" ht="12.75">
      <c r="D468" s="4" t="s">
        <v>308</v>
      </c>
      <c r="H468" s="45"/>
      <c r="I468" s="39"/>
      <c r="J468" s="105"/>
      <c r="K468" s="13">
        <v>15</v>
      </c>
      <c r="R468" s="78"/>
      <c r="S468" s="92">
        <f t="shared" si="30"/>
        <v>15</v>
      </c>
      <c r="U468" s="20">
        <v>15000</v>
      </c>
      <c r="V468" s="266">
        <f t="shared" si="31"/>
        <v>1</v>
      </c>
    </row>
    <row r="469" spans="4:22" ht="12.75">
      <c r="D469" s="272" t="s">
        <v>309</v>
      </c>
      <c r="E469" s="273"/>
      <c r="H469" s="45"/>
      <c r="I469" s="39"/>
      <c r="J469" s="105"/>
      <c r="R469" s="78"/>
      <c r="S469" s="92"/>
      <c r="V469" s="266"/>
    </row>
    <row r="470" spans="4:22" ht="12.75">
      <c r="D470" s="4" t="s">
        <v>228</v>
      </c>
      <c r="H470" s="45"/>
      <c r="I470" s="39">
        <v>60</v>
      </c>
      <c r="J470" s="105"/>
      <c r="L470" s="13">
        <v>-5</v>
      </c>
      <c r="O470" s="15">
        <v>-37.252</v>
      </c>
      <c r="R470" s="78"/>
      <c r="S470" s="92">
        <f t="shared" si="30"/>
        <v>17.747999999999998</v>
      </c>
      <c r="U470" s="20">
        <v>17747.29</v>
      </c>
      <c r="V470" s="266">
        <f t="shared" si="31"/>
        <v>0.9999599954924501</v>
      </c>
    </row>
    <row r="471" spans="4:22" ht="12.75">
      <c r="D471" s="4" t="s">
        <v>242</v>
      </c>
      <c r="H471" s="45"/>
      <c r="I471" s="39">
        <v>10</v>
      </c>
      <c r="J471" s="105"/>
      <c r="O471" s="15">
        <v>-8.151</v>
      </c>
      <c r="R471" s="78"/>
      <c r="S471" s="92">
        <f t="shared" si="30"/>
        <v>1.8490000000000002</v>
      </c>
      <c r="U471" s="20">
        <v>1849</v>
      </c>
      <c r="V471" s="266">
        <f t="shared" si="31"/>
        <v>0.9999999999999999</v>
      </c>
    </row>
    <row r="472" spans="4:22" ht="12.75">
      <c r="D472" s="4" t="s">
        <v>310</v>
      </c>
      <c r="H472" s="45"/>
      <c r="I472" s="39"/>
      <c r="J472" s="105"/>
      <c r="M472" s="13">
        <v>0.865</v>
      </c>
      <c r="R472" s="78"/>
      <c r="S472" s="92">
        <f t="shared" si="30"/>
        <v>0.865</v>
      </c>
      <c r="U472" s="20">
        <v>865</v>
      </c>
      <c r="V472" s="266">
        <f t="shared" si="31"/>
        <v>1</v>
      </c>
    </row>
    <row r="473" spans="4:22" ht="12.75">
      <c r="D473" s="4" t="s">
        <v>311</v>
      </c>
      <c r="H473" s="45"/>
      <c r="I473" s="39"/>
      <c r="J473" s="105"/>
      <c r="L473" s="13">
        <v>5</v>
      </c>
      <c r="O473" s="15">
        <v>-5</v>
      </c>
      <c r="R473" s="78"/>
      <c r="S473" s="92">
        <f t="shared" si="30"/>
        <v>0</v>
      </c>
      <c r="U473" s="20">
        <v>0</v>
      </c>
      <c r="V473" s="266"/>
    </row>
    <row r="474" spans="8:22" ht="12.75">
      <c r="H474" s="45"/>
      <c r="I474" s="39"/>
      <c r="J474" s="105"/>
      <c r="R474" s="78"/>
      <c r="S474" s="92"/>
      <c r="V474" s="266"/>
    </row>
    <row r="475" spans="4:22" ht="12.75">
      <c r="D475" s="272" t="s">
        <v>312</v>
      </c>
      <c r="E475" s="272"/>
      <c r="H475" s="45"/>
      <c r="I475" s="39"/>
      <c r="J475" s="105"/>
      <c r="R475" s="78"/>
      <c r="S475" s="92"/>
      <c r="V475" s="266"/>
    </row>
    <row r="476" spans="4:22" ht="12.75">
      <c r="D476" s="4" t="s">
        <v>286</v>
      </c>
      <c r="H476" s="45"/>
      <c r="I476" s="39"/>
      <c r="J476" s="105"/>
      <c r="O476" s="15">
        <v>4</v>
      </c>
      <c r="R476" s="78"/>
      <c r="S476" s="92">
        <f>SUM(I476:Q476)</f>
        <v>4</v>
      </c>
      <c r="U476" s="20">
        <v>4000</v>
      </c>
      <c r="V476" s="266">
        <f>SUM(U476/S476/1000)</f>
        <v>1</v>
      </c>
    </row>
    <row r="477" spans="4:22" ht="12.75">
      <c r="D477" s="4" t="s">
        <v>313</v>
      </c>
      <c r="H477" s="45"/>
      <c r="I477" s="39"/>
      <c r="J477" s="105"/>
      <c r="O477" s="15">
        <v>3</v>
      </c>
      <c r="P477" s="15">
        <v>-2.223</v>
      </c>
      <c r="R477" s="78"/>
      <c r="S477" s="92">
        <f>SUM(I477:Q477)</f>
        <v>0.7770000000000001</v>
      </c>
      <c r="U477" s="20">
        <v>777</v>
      </c>
      <c r="V477" s="266">
        <f>SUM(U477/S477/1000)</f>
        <v>0.9999999999999998</v>
      </c>
    </row>
    <row r="478" spans="4:22" ht="12.75">
      <c r="D478" s="4" t="s">
        <v>269</v>
      </c>
      <c r="H478" s="45"/>
      <c r="I478" s="39"/>
      <c r="J478" s="105"/>
      <c r="O478" s="15">
        <v>5</v>
      </c>
      <c r="P478" s="15">
        <v>0.04</v>
      </c>
      <c r="R478" s="78"/>
      <c r="S478" s="92">
        <f>SUM(I478:Q478)</f>
        <v>5.04</v>
      </c>
      <c r="U478" s="20">
        <v>5040</v>
      </c>
      <c r="V478" s="266">
        <f>SUM(U478/S478/1000)</f>
        <v>1</v>
      </c>
    </row>
    <row r="479" spans="4:22" ht="12.75">
      <c r="D479" s="4" t="s">
        <v>228</v>
      </c>
      <c r="H479" s="45"/>
      <c r="I479" s="39"/>
      <c r="J479" s="105"/>
      <c r="O479" s="15">
        <v>38</v>
      </c>
      <c r="P479" s="15">
        <v>-0.839</v>
      </c>
      <c r="R479" s="78"/>
      <c r="S479" s="92">
        <f>SUM(I479:Q479)</f>
        <v>37.161</v>
      </c>
      <c r="U479" s="20">
        <v>38839</v>
      </c>
      <c r="V479" s="266">
        <f>SUM(U479/S479/1000)</f>
        <v>1.0451548666612847</v>
      </c>
    </row>
    <row r="480" spans="4:22" ht="12.75">
      <c r="D480" s="4" t="s">
        <v>314</v>
      </c>
      <c r="H480" s="45"/>
      <c r="I480" s="39"/>
      <c r="J480" s="105"/>
      <c r="O480" s="15">
        <v>5</v>
      </c>
      <c r="P480" s="15">
        <v>-2.54</v>
      </c>
      <c r="R480" s="78"/>
      <c r="S480" s="92">
        <f>SUM(I480:Q480)</f>
        <v>2.46</v>
      </c>
      <c r="U480" s="20">
        <v>2460</v>
      </c>
      <c r="V480" s="266">
        <f>SUM(U480/S480/1000)</f>
        <v>1</v>
      </c>
    </row>
    <row r="481" spans="8:22" ht="12.75">
      <c r="H481" s="45"/>
      <c r="I481" s="39"/>
      <c r="J481" s="105"/>
      <c r="R481" s="78"/>
      <c r="S481" s="92"/>
      <c r="V481" s="266"/>
    </row>
    <row r="482" spans="1:21" ht="12.75">
      <c r="A482" s="110" t="s">
        <v>315</v>
      </c>
      <c r="B482" s="9"/>
      <c r="C482" s="9"/>
      <c r="D482" s="9"/>
      <c r="H482" s="45"/>
      <c r="I482" s="39"/>
      <c r="J482" s="105"/>
      <c r="R482" s="78"/>
      <c r="S482" s="92"/>
      <c r="U482" s="98"/>
    </row>
    <row r="483" spans="4:22" ht="12.75">
      <c r="D483" s="4" t="s">
        <v>227</v>
      </c>
      <c r="H483" s="45"/>
      <c r="I483" s="39">
        <v>120</v>
      </c>
      <c r="J483" s="144"/>
      <c r="O483" s="15">
        <v>47.11</v>
      </c>
      <c r="R483" s="78"/>
      <c r="S483" s="92">
        <f aca="true" t="shared" si="32" ref="S483:S488">SUM(I483:Q483)</f>
        <v>167.11</v>
      </c>
      <c r="U483" s="20">
        <v>167110</v>
      </c>
      <c r="V483" s="266">
        <f aca="true" t="shared" si="33" ref="V483:V488">SUM(U483/S483/1000)</f>
        <v>0.9999999999999999</v>
      </c>
    </row>
    <row r="484" spans="4:22" ht="12.75">
      <c r="D484" s="4" t="s">
        <v>242</v>
      </c>
      <c r="H484" s="45"/>
      <c r="I484" s="39">
        <v>4</v>
      </c>
      <c r="J484" s="144"/>
      <c r="L484" s="13">
        <v>17</v>
      </c>
      <c r="O484" s="15">
        <v>83.476</v>
      </c>
      <c r="P484" s="15">
        <v>-87.316</v>
      </c>
      <c r="R484" s="78"/>
      <c r="S484" s="92">
        <f t="shared" si="32"/>
        <v>17.159999999999997</v>
      </c>
      <c r="U484" s="20">
        <v>17160</v>
      </c>
      <c r="V484" s="266">
        <f t="shared" si="33"/>
        <v>1.0000000000000002</v>
      </c>
    </row>
    <row r="485" spans="4:22" ht="12.75">
      <c r="D485" s="4" t="s">
        <v>277</v>
      </c>
      <c r="H485" s="45"/>
      <c r="I485" s="72">
        <v>17.6</v>
      </c>
      <c r="J485" s="144"/>
      <c r="P485" s="15">
        <v>-0.032</v>
      </c>
      <c r="R485" s="78"/>
      <c r="S485" s="92">
        <f t="shared" si="32"/>
        <v>17.568</v>
      </c>
      <c r="U485" s="20">
        <v>17567.52</v>
      </c>
      <c r="V485" s="266">
        <f t="shared" si="33"/>
        <v>0.9999726775956284</v>
      </c>
    </row>
    <row r="486" spans="4:22" ht="12.75">
      <c r="D486" s="4" t="s">
        <v>228</v>
      </c>
      <c r="H486" s="45"/>
      <c r="I486" s="39">
        <v>21</v>
      </c>
      <c r="J486" s="144"/>
      <c r="N486" s="14">
        <v>3.7</v>
      </c>
      <c r="O486" s="15">
        <v>0.3</v>
      </c>
      <c r="R486" s="78"/>
      <c r="S486" s="92">
        <f t="shared" si="32"/>
        <v>25</v>
      </c>
      <c r="T486" s="274"/>
      <c r="U486" s="20">
        <v>25000</v>
      </c>
      <c r="V486" s="266">
        <f t="shared" si="33"/>
        <v>1</v>
      </c>
    </row>
    <row r="487" spans="4:22" ht="12.75">
      <c r="D487" s="4" t="s">
        <v>316</v>
      </c>
      <c r="H487" s="45"/>
      <c r="I487" s="39">
        <v>2</v>
      </c>
      <c r="J487" s="144"/>
      <c r="N487" s="14">
        <v>1.7</v>
      </c>
      <c r="P487" s="15">
        <v>-0.304</v>
      </c>
      <c r="R487" s="78"/>
      <c r="S487" s="92">
        <f t="shared" si="32"/>
        <v>3.396</v>
      </c>
      <c r="U487" s="20">
        <v>3396</v>
      </c>
      <c r="V487" s="266">
        <f t="shared" si="33"/>
        <v>1</v>
      </c>
    </row>
    <row r="488" spans="4:22" ht="12.75" customHeight="1">
      <c r="D488" s="4" t="s">
        <v>317</v>
      </c>
      <c r="H488" s="45"/>
      <c r="I488" s="39">
        <v>155</v>
      </c>
      <c r="J488" s="144"/>
      <c r="P488" s="15">
        <v>-7.768</v>
      </c>
      <c r="R488" s="78"/>
      <c r="S488" s="92">
        <f t="shared" si="32"/>
        <v>147.232</v>
      </c>
      <c r="U488" s="20">
        <v>147231.4</v>
      </c>
      <c r="V488" s="266">
        <f t="shared" si="33"/>
        <v>0.9999959247989567</v>
      </c>
    </row>
    <row r="489" spans="10:22" ht="12.75">
      <c r="J489" s="105"/>
      <c r="R489" s="78"/>
      <c r="S489" s="92"/>
      <c r="V489" s="266"/>
    </row>
    <row r="490" spans="1:22" ht="12.75">
      <c r="A490" s="110" t="s">
        <v>318</v>
      </c>
      <c r="B490" s="9"/>
      <c r="C490" s="9"/>
      <c r="D490" s="9"/>
      <c r="J490" s="105"/>
      <c r="R490" s="78"/>
      <c r="S490" s="92"/>
      <c r="V490" s="266"/>
    </row>
    <row r="491" spans="1:22" ht="12.75">
      <c r="A491" s="110"/>
      <c r="B491" s="9"/>
      <c r="C491" s="9"/>
      <c r="D491" s="4" t="s">
        <v>228</v>
      </c>
      <c r="E491" s="4"/>
      <c r="I491" s="72">
        <v>79</v>
      </c>
      <c r="J491" s="144"/>
      <c r="P491" s="15">
        <v>-34.745</v>
      </c>
      <c r="R491" s="78"/>
      <c r="S491" s="92">
        <f aca="true" t="shared" si="34" ref="S491:S498">SUM(I491:Q491)</f>
        <v>44.255</v>
      </c>
      <c r="U491" s="20">
        <v>44255</v>
      </c>
      <c r="V491" s="266">
        <f aca="true" t="shared" si="35" ref="V491:V498">SUM(U491/S491/1000)</f>
        <v>0.9999999999999999</v>
      </c>
    </row>
    <row r="492" spans="1:22" ht="12.75">
      <c r="A492" s="110"/>
      <c r="B492" s="9"/>
      <c r="C492" s="9"/>
      <c r="D492" s="4" t="s">
        <v>319</v>
      </c>
      <c r="E492" s="4"/>
      <c r="I492" s="72">
        <v>295.2</v>
      </c>
      <c r="J492" s="144"/>
      <c r="R492" s="78"/>
      <c r="S492" s="92">
        <f t="shared" si="34"/>
        <v>295.2</v>
      </c>
      <c r="U492" s="20">
        <v>295200</v>
      </c>
      <c r="V492" s="266">
        <f t="shared" si="35"/>
        <v>1</v>
      </c>
    </row>
    <row r="493" spans="1:22" ht="12.75">
      <c r="A493" s="110"/>
      <c r="B493" s="9"/>
      <c r="C493" s="9"/>
      <c r="D493" s="4" t="s">
        <v>320</v>
      </c>
      <c r="E493" s="4"/>
      <c r="I493" s="72">
        <v>2</v>
      </c>
      <c r="J493" s="144"/>
      <c r="P493" s="15">
        <v>-2</v>
      </c>
      <c r="R493" s="78"/>
      <c r="S493" s="92">
        <f t="shared" si="34"/>
        <v>0</v>
      </c>
      <c r="U493" s="20">
        <v>0</v>
      </c>
      <c r="V493" s="266"/>
    </row>
    <row r="494" spans="4:22" ht="12.75">
      <c r="D494" s="4" t="s">
        <v>321</v>
      </c>
      <c r="I494" s="72">
        <v>180</v>
      </c>
      <c r="J494" s="144"/>
      <c r="P494" s="15">
        <v>-24.635</v>
      </c>
      <c r="R494" s="78"/>
      <c r="S494" s="92">
        <f t="shared" si="34"/>
        <v>155.365</v>
      </c>
      <c r="U494" s="20">
        <v>155365</v>
      </c>
      <c r="V494" s="266">
        <f t="shared" si="35"/>
        <v>0.9999999999999999</v>
      </c>
    </row>
    <row r="495" spans="4:22" ht="12.75">
      <c r="D495" s="4" t="s">
        <v>322</v>
      </c>
      <c r="I495" s="72">
        <v>10</v>
      </c>
      <c r="J495" s="105"/>
      <c r="P495" s="15">
        <v>-10</v>
      </c>
      <c r="R495" s="78"/>
      <c r="S495" s="92">
        <f t="shared" si="34"/>
        <v>0</v>
      </c>
      <c r="U495" s="20">
        <v>0</v>
      </c>
      <c r="V495" s="266"/>
    </row>
    <row r="496" spans="4:22" ht="12.75">
      <c r="D496" s="4" t="s">
        <v>242</v>
      </c>
      <c r="I496" s="72">
        <v>35</v>
      </c>
      <c r="J496" s="105"/>
      <c r="P496" s="15">
        <v>-4.874</v>
      </c>
      <c r="R496" s="78"/>
      <c r="S496" s="92">
        <f t="shared" si="34"/>
        <v>30.126</v>
      </c>
      <c r="U496" s="20">
        <v>30126</v>
      </c>
      <c r="V496" s="266">
        <f t="shared" si="35"/>
        <v>1</v>
      </c>
    </row>
    <row r="497" spans="4:22" ht="12.75">
      <c r="D497" s="4" t="s">
        <v>314</v>
      </c>
      <c r="I497" s="72">
        <v>2</v>
      </c>
      <c r="J497" s="105"/>
      <c r="P497" s="15">
        <v>-0.656</v>
      </c>
      <c r="R497" s="78"/>
      <c r="S497" s="92">
        <f t="shared" si="34"/>
        <v>1.3439999999999999</v>
      </c>
      <c r="U497" s="20">
        <v>1344</v>
      </c>
      <c r="V497" s="266">
        <f t="shared" si="35"/>
        <v>1.0000000000000002</v>
      </c>
    </row>
    <row r="498" spans="4:22" ht="12.75">
      <c r="D498" s="4" t="s">
        <v>230</v>
      </c>
      <c r="I498" s="72">
        <v>1.5</v>
      </c>
      <c r="J498" s="105"/>
      <c r="M498" s="13">
        <v>3.5</v>
      </c>
      <c r="O498" s="15">
        <v>3</v>
      </c>
      <c r="P498" s="15">
        <v>-0.21</v>
      </c>
      <c r="R498" s="78"/>
      <c r="S498" s="92">
        <f t="shared" si="34"/>
        <v>7.79</v>
      </c>
      <c r="U498" s="20">
        <v>7789.2</v>
      </c>
      <c r="V498" s="266">
        <f t="shared" si="35"/>
        <v>0.9998973042362003</v>
      </c>
    </row>
    <row r="499" spans="8:22" ht="12.75">
      <c r="H499" s="45"/>
      <c r="I499" s="39"/>
      <c r="J499" s="105"/>
      <c r="R499" s="78"/>
      <c r="S499" s="92"/>
      <c r="V499" s="266"/>
    </row>
    <row r="500" spans="1:22" ht="12.75">
      <c r="A500" s="110" t="s">
        <v>323</v>
      </c>
      <c r="B500" s="9"/>
      <c r="C500" s="9"/>
      <c r="D500" s="9"/>
      <c r="H500" s="45"/>
      <c r="I500" s="39"/>
      <c r="J500" s="105"/>
      <c r="R500" s="78"/>
      <c r="S500" s="92"/>
      <c r="V500" s="266"/>
    </row>
    <row r="501" spans="4:22" ht="12.75">
      <c r="D501" s="4" t="s">
        <v>324</v>
      </c>
      <c r="H501" s="45"/>
      <c r="I501" s="39">
        <v>120</v>
      </c>
      <c r="J501" s="144"/>
      <c r="L501" s="13">
        <v>100</v>
      </c>
      <c r="P501" s="15">
        <v>-39.393</v>
      </c>
      <c r="R501" s="78"/>
      <c r="S501" s="92">
        <f>SUM(I501:Q501)</f>
        <v>180.607</v>
      </c>
      <c r="U501" s="20">
        <v>180606.01</v>
      </c>
      <c r="V501" s="266">
        <f>SUM(U501/S501/1000)</f>
        <v>0.9999945184848872</v>
      </c>
    </row>
    <row r="502" spans="4:22" ht="12.75">
      <c r="D502" s="4" t="s">
        <v>275</v>
      </c>
      <c r="H502" s="45"/>
      <c r="I502" s="39">
        <v>10</v>
      </c>
      <c r="J502" s="105"/>
      <c r="P502" s="15">
        <v>-10</v>
      </c>
      <c r="R502" s="78"/>
      <c r="S502" s="92">
        <f>SUM(I502:Q502)</f>
        <v>0</v>
      </c>
      <c r="U502" s="20">
        <v>0</v>
      </c>
      <c r="V502" s="266"/>
    </row>
    <row r="503" spans="4:22" ht="12.75">
      <c r="D503" s="4" t="s">
        <v>229</v>
      </c>
      <c r="H503" s="45"/>
      <c r="I503" s="39">
        <v>20</v>
      </c>
      <c r="J503" s="105"/>
      <c r="P503" s="15">
        <v>-20</v>
      </c>
      <c r="R503" s="78"/>
      <c r="S503" s="92">
        <f>SUM(I503:Q503)</f>
        <v>0</v>
      </c>
      <c r="U503" s="20">
        <v>0</v>
      </c>
      <c r="V503" s="266"/>
    </row>
    <row r="504" spans="8:22" ht="12.75">
      <c r="H504" s="45"/>
      <c r="I504" s="39"/>
      <c r="J504" s="105"/>
      <c r="R504" s="78"/>
      <c r="S504" s="92"/>
      <c r="V504" s="266"/>
    </row>
    <row r="505" spans="1:22" ht="12.75">
      <c r="A505" s="110" t="s">
        <v>325</v>
      </c>
      <c r="B505" s="9"/>
      <c r="C505" s="9"/>
      <c r="D505" s="9"/>
      <c r="H505" s="45"/>
      <c r="I505" s="39"/>
      <c r="J505" s="105"/>
      <c r="R505" s="78"/>
      <c r="S505" s="92"/>
      <c r="V505" s="78"/>
    </row>
    <row r="506" spans="7:22" ht="12.75">
      <c r="G506" s="21"/>
      <c r="H506" s="207"/>
      <c r="I506" s="15"/>
      <c r="J506" s="144"/>
      <c r="R506" s="78"/>
      <c r="S506" s="92"/>
      <c r="V506" s="78"/>
    </row>
    <row r="507" spans="4:22" ht="12.75">
      <c r="D507" s="4" t="s">
        <v>326</v>
      </c>
      <c r="G507" s="21"/>
      <c r="H507" s="21"/>
      <c r="I507" s="39"/>
      <c r="J507" s="144"/>
      <c r="K507" s="13">
        <v>45</v>
      </c>
      <c r="R507" s="78"/>
      <c r="S507" s="92">
        <f>SUM(I507:Q507)</f>
        <v>45</v>
      </c>
      <c r="U507" s="20">
        <v>45000</v>
      </c>
      <c r="V507" s="266">
        <f>SUM(U507/S507/1000)</f>
        <v>1</v>
      </c>
    </row>
    <row r="508" spans="4:22" ht="12.75">
      <c r="D508" s="4" t="s">
        <v>327</v>
      </c>
      <c r="G508" s="21"/>
      <c r="H508" s="21"/>
      <c r="I508" s="39">
        <v>1.05</v>
      </c>
      <c r="J508" s="144"/>
      <c r="R508" s="78"/>
      <c r="S508" s="92">
        <f>SUM(I508:Q508)</f>
        <v>1.05</v>
      </c>
      <c r="U508" s="20">
        <v>1044.88</v>
      </c>
      <c r="V508" s="266">
        <f>SUM(U508/S508/1000)</f>
        <v>0.9951238095238095</v>
      </c>
    </row>
    <row r="509" spans="7:22" ht="12.75">
      <c r="G509" s="21"/>
      <c r="H509" s="21"/>
      <c r="I509" s="32"/>
      <c r="J509" s="144"/>
      <c r="R509" s="78"/>
      <c r="S509" s="92"/>
      <c r="V509" s="266"/>
    </row>
    <row r="510" spans="1:22" ht="12.75">
      <c r="A510" s="110" t="s">
        <v>328</v>
      </c>
      <c r="B510" s="9"/>
      <c r="C510" s="9"/>
      <c r="D510" s="9"/>
      <c r="G510" s="21"/>
      <c r="H510" s="21"/>
      <c r="I510" s="32"/>
      <c r="J510" s="144"/>
      <c r="R510" s="78"/>
      <c r="S510" s="92"/>
      <c r="V510" s="78"/>
    </row>
    <row r="511" spans="1:22" ht="12.75">
      <c r="A511" s="110"/>
      <c r="B511" s="9"/>
      <c r="C511" s="9"/>
      <c r="D511" s="4" t="s">
        <v>228</v>
      </c>
      <c r="E511" s="4"/>
      <c r="G511" s="21"/>
      <c r="H511" s="21"/>
      <c r="I511" s="39">
        <v>8.16</v>
      </c>
      <c r="J511" s="144"/>
      <c r="P511" s="15">
        <v>-8.16</v>
      </c>
      <c r="R511" s="78"/>
      <c r="S511" s="92">
        <f>SUM(I511:Q511)</f>
        <v>0</v>
      </c>
      <c r="U511" s="20">
        <v>0</v>
      </c>
      <c r="V511" s="78"/>
    </row>
    <row r="512" spans="1:22" ht="12.75">
      <c r="A512" s="110"/>
      <c r="B512" s="9"/>
      <c r="C512" s="9"/>
      <c r="D512" s="4" t="s">
        <v>329</v>
      </c>
      <c r="E512" s="4"/>
      <c r="F512" s="4"/>
      <c r="G512" s="21"/>
      <c r="H512" s="21"/>
      <c r="I512" s="39">
        <v>6.84</v>
      </c>
      <c r="J512" s="144"/>
      <c r="K512" s="13">
        <v>1.5</v>
      </c>
      <c r="P512" s="15">
        <v>-2.03</v>
      </c>
      <c r="R512" s="78"/>
      <c r="S512" s="92">
        <f>SUM(I512:Q512)</f>
        <v>6.3100000000000005</v>
      </c>
      <c r="U512" s="20">
        <v>6310.5</v>
      </c>
      <c r="V512" s="266">
        <f>SUM(U512/S512/1000)</f>
        <v>1.000079239302694</v>
      </c>
    </row>
    <row r="513" spans="1:22" ht="12.75">
      <c r="A513" s="110"/>
      <c r="B513" s="9"/>
      <c r="C513" s="9"/>
      <c r="D513" s="4" t="s">
        <v>275</v>
      </c>
      <c r="E513" s="4"/>
      <c r="F513" s="4"/>
      <c r="G513" s="21"/>
      <c r="H513" s="21"/>
      <c r="I513" s="39">
        <v>11</v>
      </c>
      <c r="J513" s="144"/>
      <c r="P513" s="15">
        <v>-11</v>
      </c>
      <c r="R513" s="78"/>
      <c r="S513" s="92">
        <f>SUM(I513:Q513)</f>
        <v>0</v>
      </c>
      <c r="U513" s="20">
        <v>0</v>
      </c>
      <c r="V513" s="266"/>
    </row>
    <row r="514" spans="7:22" ht="12.75">
      <c r="G514" s="21"/>
      <c r="H514" s="140"/>
      <c r="I514" s="15"/>
      <c r="J514" s="144"/>
      <c r="R514" s="78"/>
      <c r="S514" s="92"/>
      <c r="V514" s="78"/>
    </row>
    <row r="515" spans="1:22" ht="12.75">
      <c r="A515" s="110" t="s">
        <v>330</v>
      </c>
      <c r="B515" s="9"/>
      <c r="C515" s="9"/>
      <c r="D515" s="9"/>
      <c r="G515" s="21"/>
      <c r="H515" s="140"/>
      <c r="I515" s="15"/>
      <c r="J515" s="144"/>
      <c r="R515" s="78"/>
      <c r="S515" s="92"/>
      <c r="V515" s="78"/>
    </row>
    <row r="516" spans="1:22" ht="12.75">
      <c r="A516" s="110"/>
      <c r="B516" s="9"/>
      <c r="C516" s="9"/>
      <c r="D516" s="4" t="s">
        <v>286</v>
      </c>
      <c r="E516" s="4"/>
      <c r="G516" s="21"/>
      <c r="H516" s="140"/>
      <c r="I516" s="39">
        <v>5</v>
      </c>
      <c r="J516" s="144"/>
      <c r="R516" s="78"/>
      <c r="S516" s="92">
        <f>SUM(I516:Q516)</f>
        <v>5</v>
      </c>
      <c r="U516" s="20">
        <v>5000</v>
      </c>
      <c r="V516" s="266">
        <f>SUM(U516/S516/1000)</f>
        <v>1</v>
      </c>
    </row>
    <row r="517" spans="1:22" ht="12.75">
      <c r="A517" s="110"/>
      <c r="B517" s="9"/>
      <c r="C517" s="9"/>
      <c r="D517" s="4" t="s">
        <v>331</v>
      </c>
      <c r="G517" s="21"/>
      <c r="H517" s="140"/>
      <c r="I517" s="39">
        <v>64</v>
      </c>
      <c r="J517" s="144"/>
      <c r="P517" s="15">
        <v>-8.855</v>
      </c>
      <c r="R517" s="78"/>
      <c r="S517" s="92">
        <f>SUM(I517:Q517)</f>
        <v>55.144999999999996</v>
      </c>
      <c r="U517" s="20">
        <v>55145</v>
      </c>
      <c r="V517" s="266">
        <f>SUM(U517/S517/1000)</f>
        <v>1.0000000000000002</v>
      </c>
    </row>
    <row r="518" spans="1:22" ht="12.75">
      <c r="A518" s="110"/>
      <c r="B518" s="9"/>
      <c r="C518" s="9"/>
      <c r="D518" s="4" t="s">
        <v>332</v>
      </c>
      <c r="G518" s="21"/>
      <c r="H518" s="140"/>
      <c r="I518" s="15"/>
      <c r="J518" s="144"/>
      <c r="P518" s="15">
        <v>0.653</v>
      </c>
      <c r="R518" s="78"/>
      <c r="S518" s="92">
        <f>SUM(I518:Q518)</f>
        <v>0.653</v>
      </c>
      <c r="U518" s="20">
        <v>653</v>
      </c>
      <c r="V518" s="266">
        <f>SUM(U518/S518/1000)</f>
        <v>1</v>
      </c>
    </row>
    <row r="519" spans="1:22" ht="12.75">
      <c r="A519" s="110"/>
      <c r="B519" s="9"/>
      <c r="C519" s="9"/>
      <c r="D519" s="4"/>
      <c r="G519" s="21"/>
      <c r="H519" s="140"/>
      <c r="I519" s="15"/>
      <c r="J519" s="144"/>
      <c r="R519" s="78"/>
      <c r="S519" s="92"/>
      <c r="V519" s="78"/>
    </row>
    <row r="520" spans="1:22" ht="12.75">
      <c r="A520" s="110" t="s">
        <v>333</v>
      </c>
      <c r="B520" s="9"/>
      <c r="C520" s="9"/>
      <c r="D520" s="9"/>
      <c r="G520" s="21"/>
      <c r="H520" s="140"/>
      <c r="I520" s="15"/>
      <c r="J520" s="144"/>
      <c r="R520" s="78"/>
      <c r="S520" s="92"/>
      <c r="V520" s="78"/>
    </row>
    <row r="521" spans="4:22" ht="12.75">
      <c r="D521" s="4" t="s">
        <v>286</v>
      </c>
      <c r="G521" s="21"/>
      <c r="H521" s="140"/>
      <c r="I521" s="39">
        <v>50</v>
      </c>
      <c r="J521" s="144"/>
      <c r="O521" s="15">
        <v>-35</v>
      </c>
      <c r="P521" s="15">
        <v>-9</v>
      </c>
      <c r="R521" s="78"/>
      <c r="S521" s="92">
        <f aca="true" t="shared" si="36" ref="S521:S529">SUM(I521:Q521)</f>
        <v>6</v>
      </c>
      <c r="U521" s="20">
        <v>6000</v>
      </c>
      <c r="V521" s="266">
        <f aca="true" t="shared" si="37" ref="V521:V529">SUM(U521/S521/1000)</f>
        <v>1</v>
      </c>
    </row>
    <row r="522" spans="4:22" ht="12.75">
      <c r="D522" s="4" t="s">
        <v>288</v>
      </c>
      <c r="G522" s="21"/>
      <c r="H522" s="140"/>
      <c r="I522" s="39"/>
      <c r="J522" s="144"/>
      <c r="L522" s="13">
        <v>0.5</v>
      </c>
      <c r="N522" s="14">
        <v>-0.5</v>
      </c>
      <c r="R522" s="78"/>
      <c r="S522" s="92">
        <f t="shared" si="36"/>
        <v>0</v>
      </c>
      <c r="U522" s="20">
        <v>0</v>
      </c>
      <c r="V522" s="266"/>
    </row>
    <row r="523" spans="4:22" ht="12.75">
      <c r="D523" s="4" t="s">
        <v>289</v>
      </c>
      <c r="G523" s="21"/>
      <c r="H523" s="140"/>
      <c r="I523" s="39"/>
      <c r="J523" s="144"/>
      <c r="N523" s="14">
        <v>0.5</v>
      </c>
      <c r="P523" s="15">
        <v>-0.27</v>
      </c>
      <c r="R523" s="78"/>
      <c r="S523" s="92">
        <f t="shared" si="36"/>
        <v>0.22999999999999998</v>
      </c>
      <c r="U523" s="20">
        <v>230</v>
      </c>
      <c r="V523" s="266">
        <f t="shared" si="37"/>
        <v>1.0000000000000002</v>
      </c>
    </row>
    <row r="524" spans="4:22" ht="12.75">
      <c r="D524" s="4" t="s">
        <v>229</v>
      </c>
      <c r="G524" s="21"/>
      <c r="H524" s="140"/>
      <c r="I524" s="39"/>
      <c r="J524" s="144"/>
      <c r="L524" s="13">
        <v>0.3</v>
      </c>
      <c r="R524" s="78"/>
      <c r="S524" s="92">
        <f t="shared" si="36"/>
        <v>0.3</v>
      </c>
      <c r="U524" s="20">
        <v>300</v>
      </c>
      <c r="V524" s="266">
        <f t="shared" si="37"/>
        <v>1</v>
      </c>
    </row>
    <row r="525" spans="4:22" ht="12.75">
      <c r="D525" s="4" t="s">
        <v>242</v>
      </c>
      <c r="G525" s="21"/>
      <c r="H525" s="140"/>
      <c r="I525" s="39">
        <v>15</v>
      </c>
      <c r="J525" s="144"/>
      <c r="P525" s="15">
        <v>-3.411</v>
      </c>
      <c r="R525" s="78"/>
      <c r="S525" s="92">
        <f t="shared" si="36"/>
        <v>11.589</v>
      </c>
      <c r="U525" s="20">
        <v>11589</v>
      </c>
      <c r="V525" s="266">
        <f t="shared" si="37"/>
        <v>1</v>
      </c>
    </row>
    <row r="526" spans="4:22" ht="12.75">
      <c r="D526" s="4" t="s">
        <v>314</v>
      </c>
      <c r="G526" s="21"/>
      <c r="H526" s="140"/>
      <c r="I526" s="39">
        <v>8</v>
      </c>
      <c r="J526" s="144"/>
      <c r="P526" s="15">
        <v>-6.161</v>
      </c>
      <c r="R526" s="78"/>
      <c r="S526" s="92">
        <f t="shared" si="36"/>
        <v>1.8390000000000004</v>
      </c>
      <c r="U526" s="20">
        <v>1839</v>
      </c>
      <c r="V526" s="266">
        <f t="shared" si="37"/>
        <v>0.9999999999999998</v>
      </c>
    </row>
    <row r="527" spans="4:22" ht="12.75">
      <c r="D527" s="4" t="s">
        <v>334</v>
      </c>
      <c r="G527" s="21"/>
      <c r="H527" s="140"/>
      <c r="I527" s="39">
        <v>20</v>
      </c>
      <c r="J527" s="144"/>
      <c r="O527" s="15">
        <v>35</v>
      </c>
      <c r="P527" s="15">
        <v>-20</v>
      </c>
      <c r="R527" s="78"/>
      <c r="S527" s="92">
        <f t="shared" si="36"/>
        <v>35</v>
      </c>
      <c r="U527" s="20">
        <v>35000</v>
      </c>
      <c r="V527" s="266">
        <f t="shared" si="37"/>
        <v>1</v>
      </c>
    </row>
    <row r="528" spans="4:22" ht="12.75">
      <c r="D528" s="4" t="s">
        <v>230</v>
      </c>
      <c r="G528" s="21"/>
      <c r="H528" s="140"/>
      <c r="I528" s="39">
        <v>32</v>
      </c>
      <c r="J528" s="144"/>
      <c r="P528" s="15">
        <v>-4.916</v>
      </c>
      <c r="R528" s="78"/>
      <c r="S528" s="92">
        <f t="shared" si="36"/>
        <v>27.084</v>
      </c>
      <c r="U528" s="20">
        <v>27084</v>
      </c>
      <c r="V528" s="266">
        <f t="shared" si="37"/>
        <v>1</v>
      </c>
    </row>
    <row r="529" spans="4:22" ht="12.75">
      <c r="D529" s="4" t="s">
        <v>335</v>
      </c>
      <c r="G529" s="21"/>
      <c r="H529" s="140"/>
      <c r="I529" s="39">
        <v>35</v>
      </c>
      <c r="J529" s="144"/>
      <c r="P529" s="15">
        <v>-5</v>
      </c>
      <c r="R529" s="78"/>
      <c r="S529" s="92">
        <f t="shared" si="36"/>
        <v>30</v>
      </c>
      <c r="U529" s="20">
        <v>30000</v>
      </c>
      <c r="V529" s="266">
        <f t="shared" si="37"/>
        <v>1</v>
      </c>
    </row>
    <row r="530" spans="7:22" ht="12.75">
      <c r="G530" s="21"/>
      <c r="H530" s="140"/>
      <c r="I530" s="15"/>
      <c r="J530" s="144"/>
      <c r="R530" s="78"/>
      <c r="S530" s="92"/>
      <c r="V530" s="78"/>
    </row>
    <row r="531" spans="1:22" ht="12.75">
      <c r="A531" s="110" t="s">
        <v>336</v>
      </c>
      <c r="B531" s="9"/>
      <c r="C531" s="9"/>
      <c r="D531" s="9"/>
      <c r="E531" s="9"/>
      <c r="G531" s="21"/>
      <c r="H531" s="140"/>
      <c r="I531" s="15"/>
      <c r="J531" s="144"/>
      <c r="R531" s="78"/>
      <c r="S531" s="92"/>
      <c r="V531" s="78"/>
    </row>
    <row r="532" spans="4:22" ht="12.75">
      <c r="D532" s="4" t="s">
        <v>337</v>
      </c>
      <c r="G532" s="21"/>
      <c r="H532" s="140"/>
      <c r="I532" s="39"/>
      <c r="J532" s="144"/>
      <c r="O532" s="15">
        <v>20</v>
      </c>
      <c r="R532" s="251"/>
      <c r="S532" s="92">
        <f>SUM(I532:Q532)</f>
        <v>20</v>
      </c>
      <c r="U532" s="20">
        <v>20000</v>
      </c>
      <c r="V532" s="266">
        <f>SUM(U532/S532/1000)</f>
        <v>1</v>
      </c>
    </row>
    <row r="533" spans="7:22" ht="12.75">
      <c r="G533" s="21"/>
      <c r="H533" s="140"/>
      <c r="I533" s="15"/>
      <c r="J533" s="144"/>
      <c r="R533" s="78"/>
      <c r="S533" s="92"/>
      <c r="V533" s="78"/>
    </row>
    <row r="534" spans="7:22" ht="12.75">
      <c r="G534" s="21"/>
      <c r="H534" s="140"/>
      <c r="I534" s="15"/>
      <c r="J534" s="144"/>
      <c r="R534" s="78"/>
      <c r="V534" s="78"/>
    </row>
    <row r="535" spans="8:22" ht="12.75">
      <c r="H535" s="140"/>
      <c r="I535" s="15"/>
      <c r="V535" s="78"/>
    </row>
    <row r="536" spans="1:22" ht="16.5">
      <c r="A536" s="275">
        <v>34</v>
      </c>
      <c r="B536" s="106"/>
      <c r="C536" s="106"/>
      <c r="D536" s="248" t="s">
        <v>338</v>
      </c>
      <c r="E536" s="106"/>
      <c r="F536" s="106"/>
      <c r="G536" s="55"/>
      <c r="H536" s="75"/>
      <c r="I536" s="59">
        <f>SUM(I538:I573)</f>
        <v>481.65999999999997</v>
      </c>
      <c r="J536" s="59">
        <f>SUM(J538:J564)</f>
        <v>0</v>
      </c>
      <c r="K536" s="59">
        <f>SUM(K538:K570)</f>
        <v>629.433</v>
      </c>
      <c r="L536" s="59">
        <f>SUM(L538:L577)</f>
        <v>1.242</v>
      </c>
      <c r="M536" s="59">
        <f>SUM(M538:M570)</f>
        <v>0</v>
      </c>
      <c r="N536" s="58">
        <f>SUM(N538:N573)</f>
        <v>-34.118</v>
      </c>
      <c r="O536" s="59">
        <f>SUM(O538:O570)</f>
        <v>2</v>
      </c>
      <c r="P536" s="59">
        <f>SUM(P538:P570)</f>
        <v>14.609</v>
      </c>
      <c r="Q536" s="60">
        <f>SUM(Q538:Q570)</f>
        <v>0</v>
      </c>
      <c r="R536" s="265">
        <f>SUM(R538:R564)</f>
        <v>0</v>
      </c>
      <c r="S536" s="59">
        <f>SUM(S538:S577)</f>
        <v>1094.8259999999998</v>
      </c>
      <c r="T536" s="108"/>
      <c r="U536" s="264">
        <f>SUM(U538:U573)</f>
        <v>1094524.06</v>
      </c>
      <c r="V536" s="231">
        <f>SUM(U536/S536/1000)</f>
        <v>0.9997242118838977</v>
      </c>
    </row>
    <row r="537" spans="1:9" ht="13.5" customHeight="1">
      <c r="A537" s="113"/>
      <c r="G537" s="128"/>
      <c r="H537" s="69"/>
      <c r="I537" s="15"/>
    </row>
    <row r="538" spans="1:18" ht="12.75">
      <c r="A538" s="252"/>
      <c r="H538" s="209"/>
      <c r="I538" s="15"/>
      <c r="R538" s="78"/>
    </row>
    <row r="539" spans="1:22" ht="12.75">
      <c r="A539" s="110" t="s">
        <v>339</v>
      </c>
      <c r="D539" s="9"/>
      <c r="H539" s="111"/>
      <c r="I539" s="15"/>
      <c r="J539" s="39"/>
      <c r="M539" s="72"/>
      <c r="R539" s="78"/>
      <c r="T539" s="97"/>
      <c r="U539" s="127"/>
      <c r="V539" s="4"/>
    </row>
    <row r="540" spans="1:22" ht="12.75">
      <c r="A540" s="110"/>
      <c r="D540" s="4" t="s">
        <v>340</v>
      </c>
      <c r="E540" s="4"/>
      <c r="F540" s="4"/>
      <c r="G540" s="4"/>
      <c r="H540" s="111"/>
      <c r="I540" s="39"/>
      <c r="J540" s="39"/>
      <c r="K540" s="13">
        <v>3.3</v>
      </c>
      <c r="M540" s="72"/>
      <c r="N540" s="14">
        <v>8</v>
      </c>
      <c r="O540" s="15">
        <v>2</v>
      </c>
      <c r="P540" s="15">
        <v>6</v>
      </c>
      <c r="R540" s="78"/>
      <c r="S540" s="92">
        <f>SUM(I540:Q540)</f>
        <v>19.3</v>
      </c>
      <c r="T540" s="97"/>
      <c r="U540" s="20">
        <v>19300</v>
      </c>
      <c r="V540" s="266">
        <f aca="true" t="shared" si="38" ref="V540:V550">SUM(U540/S540/1000)</f>
        <v>1</v>
      </c>
    </row>
    <row r="541" spans="1:22" ht="12" customHeight="1">
      <c r="A541" s="110"/>
      <c r="D541" s="4" t="s">
        <v>341</v>
      </c>
      <c r="E541" s="4"/>
      <c r="F541" s="4"/>
      <c r="G541" s="4"/>
      <c r="H541" s="122"/>
      <c r="I541" s="39">
        <v>125</v>
      </c>
      <c r="J541" s="39"/>
      <c r="N541" s="14">
        <v>-42.023</v>
      </c>
      <c r="R541" s="78"/>
      <c r="S541" s="92">
        <f aca="true" t="shared" si="39" ref="S541:S550">SUM(I541:Q541)</f>
        <v>82.977</v>
      </c>
      <c r="T541" s="97"/>
      <c r="U541" s="20">
        <v>82977</v>
      </c>
      <c r="V541" s="266">
        <f t="shared" si="38"/>
        <v>1</v>
      </c>
    </row>
    <row r="542" spans="1:22" ht="12.75">
      <c r="A542" s="110"/>
      <c r="D542" s="4" t="s">
        <v>342</v>
      </c>
      <c r="E542" s="4"/>
      <c r="F542" s="4"/>
      <c r="G542" s="4"/>
      <c r="H542" s="122"/>
      <c r="I542" s="39">
        <v>25.07</v>
      </c>
      <c r="J542" s="39"/>
      <c r="P542" s="15">
        <v>-4.325</v>
      </c>
      <c r="R542" s="78"/>
      <c r="S542" s="92">
        <f t="shared" si="39"/>
        <v>20.745</v>
      </c>
      <c r="T542" s="97"/>
      <c r="U542" s="20">
        <v>20744.25</v>
      </c>
      <c r="V542" s="266">
        <f t="shared" si="38"/>
        <v>0.9999638467100506</v>
      </c>
    </row>
    <row r="543" spans="1:22" ht="12.75">
      <c r="A543" s="110"/>
      <c r="D543" s="4" t="s">
        <v>343</v>
      </c>
      <c r="E543" s="4"/>
      <c r="F543" s="4"/>
      <c r="G543" s="4"/>
      <c r="H543" s="122"/>
      <c r="I543" s="39">
        <v>11.25</v>
      </c>
      <c r="J543" s="39"/>
      <c r="P543" s="15">
        <v>-3.783</v>
      </c>
      <c r="R543" s="78"/>
      <c r="S543" s="92">
        <f t="shared" si="39"/>
        <v>7.4670000000000005</v>
      </c>
      <c r="T543" s="97"/>
      <c r="U543" s="20">
        <v>7467</v>
      </c>
      <c r="V543" s="266">
        <f t="shared" si="38"/>
        <v>0.9999999999999999</v>
      </c>
    </row>
    <row r="544" spans="1:22" ht="12.75">
      <c r="A544" s="110"/>
      <c r="D544" s="4" t="s">
        <v>344</v>
      </c>
      <c r="E544" s="4"/>
      <c r="F544" s="4"/>
      <c r="G544" s="4"/>
      <c r="H544" s="122"/>
      <c r="I544" s="39"/>
      <c r="J544" s="39"/>
      <c r="P544" s="15">
        <v>18.195</v>
      </c>
      <c r="R544" s="78"/>
      <c r="S544" s="92">
        <f t="shared" si="39"/>
        <v>18.195</v>
      </c>
      <c r="T544" s="97"/>
      <c r="U544" s="20">
        <v>23894.77</v>
      </c>
      <c r="V544" s="266">
        <f t="shared" si="38"/>
        <v>1.3132602363286616</v>
      </c>
    </row>
    <row r="545" spans="1:22" ht="12.75">
      <c r="A545" s="110"/>
      <c r="D545" s="4" t="s">
        <v>345</v>
      </c>
      <c r="E545" s="4"/>
      <c r="F545" s="4"/>
      <c r="G545" s="4"/>
      <c r="H545" s="122"/>
      <c r="I545" s="39">
        <v>3</v>
      </c>
      <c r="J545" s="39"/>
      <c r="K545" s="13">
        <v>3</v>
      </c>
      <c r="P545" s="15">
        <v>-1.799</v>
      </c>
      <c r="R545" s="78"/>
      <c r="S545" s="92">
        <f t="shared" si="39"/>
        <v>4.2010000000000005</v>
      </c>
      <c r="T545" s="97"/>
      <c r="U545" s="20">
        <v>4201</v>
      </c>
      <c r="V545" s="266">
        <f t="shared" si="38"/>
        <v>0.9999999999999999</v>
      </c>
    </row>
    <row r="546" spans="1:22" ht="12.75">
      <c r="A546" s="110"/>
      <c r="D546" s="4" t="s">
        <v>346</v>
      </c>
      <c r="E546" s="4"/>
      <c r="F546" s="4"/>
      <c r="G546" s="4"/>
      <c r="H546" s="122"/>
      <c r="I546" s="39">
        <v>2.5</v>
      </c>
      <c r="J546" s="39"/>
      <c r="N546" s="14">
        <v>1</v>
      </c>
      <c r="P546" s="15">
        <v>0.593</v>
      </c>
      <c r="R546" s="78"/>
      <c r="S546" s="92">
        <f t="shared" si="39"/>
        <v>4.093</v>
      </c>
      <c r="T546" s="97"/>
      <c r="U546" s="20">
        <v>4092.04</v>
      </c>
      <c r="V546" s="266">
        <f t="shared" si="38"/>
        <v>0.9997654532128023</v>
      </c>
    </row>
    <row r="547" spans="1:22" ht="12.75">
      <c r="A547" s="110"/>
      <c r="D547" s="4" t="s">
        <v>347</v>
      </c>
      <c r="E547" s="4"/>
      <c r="F547" s="4"/>
      <c r="G547" s="4"/>
      <c r="H547" s="122"/>
      <c r="I547" s="39">
        <v>3</v>
      </c>
      <c r="J547" s="39"/>
      <c r="P547" s="15">
        <v>3</v>
      </c>
      <c r="R547" s="78"/>
      <c r="S547" s="92">
        <f t="shared" si="39"/>
        <v>6</v>
      </c>
      <c r="T547" s="97"/>
      <c r="U547" s="20">
        <v>0</v>
      </c>
      <c r="V547" s="266"/>
    </row>
    <row r="548" spans="1:22" ht="12.75">
      <c r="A548" s="110"/>
      <c r="D548" s="4" t="s">
        <v>348</v>
      </c>
      <c r="E548" s="4"/>
      <c r="F548" s="4"/>
      <c r="G548" s="4"/>
      <c r="H548" s="122"/>
      <c r="I548" s="39"/>
      <c r="J548" s="39"/>
      <c r="K548" s="13">
        <v>1</v>
      </c>
      <c r="P548" s="15">
        <v>-0.85</v>
      </c>
      <c r="R548" s="78"/>
      <c r="S548" s="92">
        <f t="shared" si="39"/>
        <v>0.15000000000000002</v>
      </c>
      <c r="T548" s="97"/>
      <c r="U548" s="20">
        <v>150</v>
      </c>
      <c r="V548" s="266">
        <f t="shared" si="38"/>
        <v>0.9999999999999999</v>
      </c>
    </row>
    <row r="549" spans="1:22" ht="12.75">
      <c r="A549" s="110"/>
      <c r="D549" s="4" t="s">
        <v>349</v>
      </c>
      <c r="E549" s="4"/>
      <c r="F549" s="4"/>
      <c r="G549" s="4"/>
      <c r="H549" s="122"/>
      <c r="I549" s="39"/>
      <c r="J549" s="39"/>
      <c r="L549" s="13">
        <v>1.242</v>
      </c>
      <c r="P549" s="15">
        <v>0.527</v>
      </c>
      <c r="R549" s="78"/>
      <c r="S549" s="92">
        <f t="shared" si="39"/>
        <v>1.7690000000000001</v>
      </c>
      <c r="T549" s="97"/>
      <c r="U549" s="20">
        <v>1769</v>
      </c>
      <c r="V549" s="266">
        <f t="shared" si="38"/>
        <v>0.9999999999999999</v>
      </c>
    </row>
    <row r="550" spans="1:22" ht="12.75">
      <c r="A550" s="110"/>
      <c r="D550" s="4" t="s">
        <v>350</v>
      </c>
      <c r="E550" s="4"/>
      <c r="H550" s="111"/>
      <c r="I550" s="39">
        <v>6.84</v>
      </c>
      <c r="J550" s="39"/>
      <c r="K550" s="13">
        <v>1.5</v>
      </c>
      <c r="P550" s="15">
        <v>-3.84</v>
      </c>
      <c r="R550" s="78"/>
      <c r="S550" s="92">
        <f t="shared" si="39"/>
        <v>4.5</v>
      </c>
      <c r="T550" s="97"/>
      <c r="U550" s="20">
        <v>4500</v>
      </c>
      <c r="V550" s="266">
        <f t="shared" si="38"/>
        <v>1</v>
      </c>
    </row>
    <row r="551" spans="4:22" ht="12.75">
      <c r="D551" s="276" t="s">
        <v>351</v>
      </c>
      <c r="H551" s="30"/>
      <c r="I551" s="39"/>
      <c r="J551" s="199"/>
      <c r="R551" s="78"/>
      <c r="S551" s="92"/>
      <c r="V551" s="266"/>
    </row>
    <row r="552" spans="4:22" ht="12.75">
      <c r="D552" s="4" t="s">
        <v>352</v>
      </c>
      <c r="G552" s="78"/>
      <c r="H552" s="140"/>
      <c r="I552" s="39"/>
      <c r="J552" s="144"/>
      <c r="K552" s="13">
        <v>380.5</v>
      </c>
      <c r="R552" s="78"/>
      <c r="S552" s="92">
        <f aca="true" t="shared" si="40" ref="S552:S558">SUM(I552:Q552)</f>
        <v>380.5</v>
      </c>
      <c r="U552" s="20">
        <v>380500</v>
      </c>
      <c r="V552" s="266">
        <f aca="true" t="shared" si="41" ref="V552:V558">SUM(U552/S552/1000)</f>
        <v>1</v>
      </c>
    </row>
    <row r="553" spans="1:22" ht="12.75">
      <c r="A553" s="12" t="s">
        <v>353</v>
      </c>
      <c r="D553" s="4" t="s">
        <v>354</v>
      </c>
      <c r="G553" s="78"/>
      <c r="H553" s="140"/>
      <c r="I553" s="39"/>
      <c r="J553" s="144"/>
      <c r="K553" s="13">
        <v>60</v>
      </c>
      <c r="R553" s="78"/>
      <c r="S553" s="92">
        <f t="shared" si="40"/>
        <v>60</v>
      </c>
      <c r="U553" s="20">
        <v>60000</v>
      </c>
      <c r="V553" s="266">
        <f t="shared" si="41"/>
        <v>1</v>
      </c>
    </row>
    <row r="554" spans="4:22" ht="14.25" customHeight="1">
      <c r="D554" s="4" t="s">
        <v>355</v>
      </c>
      <c r="G554" s="78"/>
      <c r="H554" s="140"/>
      <c r="I554" s="39"/>
      <c r="J554" s="144"/>
      <c r="K554" s="13">
        <v>180</v>
      </c>
      <c r="R554" s="78"/>
      <c r="S554" s="92">
        <f t="shared" si="40"/>
        <v>180</v>
      </c>
      <c r="U554" s="20">
        <v>180000</v>
      </c>
      <c r="V554" s="266">
        <f t="shared" si="41"/>
        <v>1</v>
      </c>
    </row>
    <row r="555" spans="4:22" ht="12.75">
      <c r="D555" s="4" t="s">
        <v>356</v>
      </c>
      <c r="G555" s="78"/>
      <c r="H555" s="277"/>
      <c r="I555" s="39">
        <v>25</v>
      </c>
      <c r="J555" s="144"/>
      <c r="N555" s="14">
        <v>-5.034</v>
      </c>
      <c r="R555" s="78"/>
      <c r="S555" s="92">
        <f t="shared" si="40"/>
        <v>19.966</v>
      </c>
      <c r="U555" s="20">
        <v>19966</v>
      </c>
      <c r="V555" s="266">
        <f t="shared" si="41"/>
        <v>1</v>
      </c>
    </row>
    <row r="556" spans="4:22" ht="12.75">
      <c r="D556" s="4" t="s">
        <v>357</v>
      </c>
      <c r="G556" s="78"/>
      <c r="H556" s="277"/>
      <c r="I556" s="39"/>
      <c r="J556" s="144"/>
      <c r="K556" s="13">
        <v>3.5</v>
      </c>
      <c r="R556" s="78"/>
      <c r="S556" s="92">
        <f t="shared" si="40"/>
        <v>3.5</v>
      </c>
      <c r="U556" s="20">
        <v>3500</v>
      </c>
      <c r="V556" s="266">
        <f t="shared" si="41"/>
        <v>1</v>
      </c>
    </row>
    <row r="557" spans="4:22" ht="12.75">
      <c r="D557" s="4" t="s">
        <v>358</v>
      </c>
      <c r="G557" s="78"/>
      <c r="H557" s="277"/>
      <c r="I557" s="39"/>
      <c r="J557" s="144"/>
      <c r="K557" s="13">
        <v>2</v>
      </c>
      <c r="R557" s="78"/>
      <c r="S557" s="92">
        <f t="shared" si="40"/>
        <v>2</v>
      </c>
      <c r="U557" s="20">
        <v>2000</v>
      </c>
      <c r="V557" s="266">
        <f t="shared" si="41"/>
        <v>1</v>
      </c>
    </row>
    <row r="558" spans="4:22" ht="12.75">
      <c r="D558" s="4" t="s">
        <v>359</v>
      </c>
      <c r="G558" s="78"/>
      <c r="H558" s="277"/>
      <c r="I558" s="39"/>
      <c r="J558" s="144"/>
      <c r="N558" s="14">
        <v>7.608</v>
      </c>
      <c r="R558" s="78"/>
      <c r="S558" s="92">
        <f t="shared" si="40"/>
        <v>7.608</v>
      </c>
      <c r="U558" s="20">
        <v>7608</v>
      </c>
      <c r="V558" s="266">
        <f t="shared" si="41"/>
        <v>1</v>
      </c>
    </row>
    <row r="559" spans="7:22" ht="12.75">
      <c r="G559" s="78"/>
      <c r="H559" s="277"/>
      <c r="I559" s="39"/>
      <c r="J559" s="144"/>
      <c r="R559" s="78"/>
      <c r="S559" s="92"/>
      <c r="V559" s="266"/>
    </row>
    <row r="560" spans="7:19" ht="12.75">
      <c r="G560" s="278"/>
      <c r="H560" s="277"/>
      <c r="I560" s="39"/>
      <c r="J560" s="144"/>
      <c r="R560" s="78"/>
      <c r="S560" s="92"/>
    </row>
    <row r="561" spans="1:19" ht="12.75">
      <c r="A561" s="110" t="s">
        <v>360</v>
      </c>
      <c r="H561" s="277"/>
      <c r="I561" s="39"/>
      <c r="J561" s="144"/>
      <c r="R561" s="78"/>
      <c r="S561" s="92"/>
    </row>
    <row r="562" spans="4:22" ht="12.75">
      <c r="D562" s="4" t="s">
        <v>361</v>
      </c>
      <c r="H562" s="277"/>
      <c r="I562" s="39"/>
      <c r="J562" s="144"/>
      <c r="K562" s="13">
        <v>5</v>
      </c>
      <c r="R562" s="78"/>
      <c r="S562" s="92">
        <f aca="true" t="shared" si="42" ref="S562:S567">SUM(I562:Q562)</f>
        <v>5</v>
      </c>
      <c r="U562" s="20">
        <v>5000</v>
      </c>
      <c r="V562" s="266">
        <f>SUM(U562/S562/1000)</f>
        <v>1</v>
      </c>
    </row>
    <row r="563" spans="4:22" ht="12.75">
      <c r="D563" s="4" t="s">
        <v>362</v>
      </c>
      <c r="H563" s="277"/>
      <c r="I563" s="39"/>
      <c r="J563" s="144"/>
      <c r="K563" s="13">
        <v>5</v>
      </c>
      <c r="R563" s="78"/>
      <c r="S563" s="92">
        <f t="shared" si="42"/>
        <v>5</v>
      </c>
      <c r="U563" s="20">
        <v>5000</v>
      </c>
      <c r="V563" s="266">
        <f>SUM(U563/S563/1000)</f>
        <v>1</v>
      </c>
    </row>
    <row r="564" spans="4:22" ht="12.75">
      <c r="D564" s="4" t="s">
        <v>363</v>
      </c>
      <c r="H564" s="277"/>
      <c r="I564" s="39"/>
      <c r="J564" s="144"/>
      <c r="K564" s="13">
        <v>10</v>
      </c>
      <c r="R564" s="78"/>
      <c r="S564" s="18">
        <f t="shared" si="42"/>
        <v>10</v>
      </c>
      <c r="U564" s="20">
        <v>10000</v>
      </c>
      <c r="V564" s="266">
        <f>SUM(U564/S564/1000)</f>
        <v>1</v>
      </c>
    </row>
    <row r="565" spans="4:22" ht="12.75">
      <c r="D565" s="4" t="s">
        <v>364</v>
      </c>
      <c r="H565" s="209"/>
      <c r="I565" s="39">
        <v>80</v>
      </c>
      <c r="K565" s="13">
        <v>-26.367</v>
      </c>
      <c r="P565" s="15">
        <v>-2.033</v>
      </c>
      <c r="R565" s="78"/>
      <c r="S565" s="18">
        <f t="shared" si="42"/>
        <v>51.599999999999994</v>
      </c>
      <c r="U565" s="20">
        <v>51600</v>
      </c>
      <c r="V565" s="266">
        <f>SUM(U565/S565/1000)</f>
        <v>1.0000000000000002</v>
      </c>
    </row>
    <row r="566" spans="4:22" ht="12.75">
      <c r="D566" s="4" t="s">
        <v>364</v>
      </c>
      <c r="H566" s="209"/>
      <c r="I566" s="39"/>
      <c r="P566" s="15">
        <v>3.924</v>
      </c>
      <c r="R566" s="78"/>
      <c r="S566" s="18">
        <f t="shared" si="42"/>
        <v>3.924</v>
      </c>
      <c r="U566" s="20">
        <v>3924</v>
      </c>
      <c r="V566" s="266">
        <f>SUM(U566/S566/1000)</f>
        <v>1</v>
      </c>
    </row>
    <row r="567" spans="4:22" ht="12.75">
      <c r="D567" s="4" t="s">
        <v>365</v>
      </c>
      <c r="H567" s="209"/>
      <c r="I567" s="39"/>
      <c r="K567" s="13">
        <v>1</v>
      </c>
      <c r="P567" s="15">
        <v>-1</v>
      </c>
      <c r="R567" s="78"/>
      <c r="S567" s="18">
        <f t="shared" si="42"/>
        <v>0</v>
      </c>
      <c r="U567" s="20">
        <v>0</v>
      </c>
      <c r="V567" s="266"/>
    </row>
    <row r="568" spans="8:18" ht="12.75">
      <c r="H568" s="209"/>
      <c r="I568" s="39"/>
      <c r="R568" s="78"/>
    </row>
    <row r="569" spans="1:18" ht="12.75">
      <c r="A569" s="110" t="s">
        <v>366</v>
      </c>
      <c r="H569" s="209"/>
      <c r="I569" s="39"/>
      <c r="R569" s="78"/>
    </row>
    <row r="570" spans="4:22" ht="12.75">
      <c r="D570" s="4" t="s">
        <v>367</v>
      </c>
      <c r="H570" s="209"/>
      <c r="I570" s="39">
        <v>200</v>
      </c>
      <c r="N570" s="14">
        <v>-6.669</v>
      </c>
      <c r="R570" s="78"/>
      <c r="S570" s="18">
        <f>SUM(I570:Q570)</f>
        <v>193.331</v>
      </c>
      <c r="U570" s="20">
        <v>193331</v>
      </c>
      <c r="V570" s="266">
        <f>SUM(U570/S570/1000)</f>
        <v>1.0000000000000002</v>
      </c>
    </row>
    <row r="571" spans="8:18" ht="12.75">
      <c r="H571" s="209"/>
      <c r="I571" s="39"/>
      <c r="R571" s="78"/>
    </row>
    <row r="572" spans="1:18" ht="12.75">
      <c r="A572" s="110" t="s">
        <v>368</v>
      </c>
      <c r="B572" s="9"/>
      <c r="C572" s="9"/>
      <c r="D572" s="9"/>
      <c r="H572" s="209"/>
      <c r="I572" s="39"/>
      <c r="R572" s="78"/>
    </row>
    <row r="573" spans="4:22" ht="12.75">
      <c r="D573" s="4" t="s">
        <v>369</v>
      </c>
      <c r="H573" s="209"/>
      <c r="I573" s="39"/>
      <c r="N573" s="14">
        <v>3</v>
      </c>
      <c r="R573" s="78"/>
      <c r="S573" s="18">
        <f>SUM(I573:Q573)</f>
        <v>3</v>
      </c>
      <c r="U573" s="20">
        <v>3000</v>
      </c>
      <c r="V573" s="266">
        <f>SUM(U573/S573/1000)</f>
        <v>1</v>
      </c>
    </row>
    <row r="574" spans="8:22" ht="12.75">
      <c r="H574" s="209"/>
      <c r="I574" s="39"/>
      <c r="R574" s="78"/>
      <c r="V574" s="266"/>
    </row>
    <row r="575" spans="8:22" ht="12.75">
      <c r="H575" s="209"/>
      <c r="I575" s="39"/>
      <c r="R575" s="78"/>
      <c r="V575" s="266"/>
    </row>
    <row r="576" spans="8:18" ht="12.75">
      <c r="H576" s="209"/>
      <c r="I576" s="39"/>
      <c r="R576" s="78"/>
    </row>
    <row r="577" spans="8:20" ht="12" customHeight="1">
      <c r="H577" s="209"/>
      <c r="I577" s="15"/>
      <c r="R577" s="78"/>
      <c r="T577" s="142"/>
    </row>
    <row r="578" spans="8:9" ht="12.75" hidden="1">
      <c r="H578" s="209"/>
      <c r="I578" s="15"/>
    </row>
    <row r="579" spans="1:9" ht="12.75" hidden="1">
      <c r="A579" s="236"/>
      <c r="H579" s="209"/>
      <c r="I579" s="15"/>
    </row>
    <row r="580" spans="1:9" ht="12.75" hidden="1">
      <c r="A580" s="113"/>
      <c r="H580" s="209"/>
      <c r="I580" s="15"/>
    </row>
    <row r="581" spans="8:9" ht="12.75" hidden="1">
      <c r="H581" s="209"/>
      <c r="I581" s="15"/>
    </row>
    <row r="582" spans="8:9" ht="12.75" hidden="1">
      <c r="H582" s="209"/>
      <c r="I582" s="15"/>
    </row>
    <row r="583" spans="8:9" ht="12.75" hidden="1">
      <c r="H583" s="209"/>
      <c r="I583" s="15"/>
    </row>
    <row r="584" spans="8:9" ht="12.75">
      <c r="H584" s="209"/>
      <c r="I584" s="15"/>
    </row>
    <row r="585" spans="1:22" ht="13.5" customHeight="1">
      <c r="A585" s="52">
        <v>36</v>
      </c>
      <c r="B585" s="106"/>
      <c r="C585" s="106"/>
      <c r="D585" s="53" t="s">
        <v>90</v>
      </c>
      <c r="E585" s="106"/>
      <c r="F585" s="106"/>
      <c r="G585" s="55"/>
      <c r="H585" s="75"/>
      <c r="I585" s="59">
        <f>SUM(I586:I651)</f>
        <v>1808.911</v>
      </c>
      <c r="J585" s="57">
        <f>SUM(J586:J632)</f>
        <v>0</v>
      </c>
      <c r="K585" s="57">
        <f aca="true" t="shared" si="43" ref="K585:Q585">SUM(K586:K651)</f>
        <v>565.437</v>
      </c>
      <c r="L585" s="57">
        <f t="shared" si="43"/>
        <v>112.248</v>
      </c>
      <c r="M585" s="57">
        <f t="shared" si="43"/>
        <v>1467</v>
      </c>
      <c r="N585" s="57">
        <f>SUM(N586:N651)</f>
        <v>251.705</v>
      </c>
      <c r="O585" s="57">
        <f t="shared" si="43"/>
        <v>48.56</v>
      </c>
      <c r="P585" s="59">
        <f>SUM(P586:P651)</f>
        <v>-835.486</v>
      </c>
      <c r="Q585" s="60">
        <f t="shared" si="43"/>
        <v>0</v>
      </c>
      <c r="R585" s="279"/>
      <c r="S585" s="245">
        <f>SUM(S586:S651)</f>
        <v>3418.375</v>
      </c>
      <c r="T585" s="108"/>
      <c r="U585" s="246">
        <f>SUM(U586:U651)</f>
        <v>3415642.39</v>
      </c>
      <c r="V585" s="266">
        <f>SUM(U585/S585/1000)</f>
        <v>0.9992006114016163</v>
      </c>
    </row>
    <row r="586" spans="1:9" ht="13.5" customHeight="1">
      <c r="A586" s="110" t="s">
        <v>370</v>
      </c>
      <c r="B586" s="9"/>
      <c r="C586" s="9"/>
      <c r="D586" s="9"/>
      <c r="E586" s="9"/>
      <c r="G586" s="70"/>
      <c r="H586" s="69"/>
      <c r="I586" s="15"/>
    </row>
    <row r="587" spans="7:22" ht="13.5" customHeight="1">
      <c r="G587" s="70"/>
      <c r="H587" s="69"/>
      <c r="I587" s="15"/>
      <c r="V587" s="266"/>
    </row>
    <row r="588" spans="1:22" ht="12.75">
      <c r="A588" s="110"/>
      <c r="D588" s="4" t="s">
        <v>371</v>
      </c>
      <c r="G588" s="21"/>
      <c r="H588" s="209"/>
      <c r="I588" s="39"/>
      <c r="N588" s="14">
        <v>0.982</v>
      </c>
      <c r="S588" s="92">
        <f>SUM(I588:Q588)</f>
        <v>0.982</v>
      </c>
      <c r="U588" s="20">
        <v>982</v>
      </c>
      <c r="V588" s="266">
        <f>SUM(U588/S588/1000)</f>
        <v>1</v>
      </c>
    </row>
    <row r="589" spans="1:22" ht="12.75">
      <c r="A589" s="113"/>
      <c r="H589" s="209"/>
      <c r="I589" s="39"/>
      <c r="S589" s="92"/>
      <c r="V589" s="266"/>
    </row>
    <row r="590" spans="8:19" ht="12.75">
      <c r="H590" s="209"/>
      <c r="I590" s="15"/>
      <c r="S590" s="92"/>
    </row>
    <row r="591" spans="1:19" ht="12.75">
      <c r="A591" s="110" t="s">
        <v>372</v>
      </c>
      <c r="B591" s="9"/>
      <c r="C591" s="9"/>
      <c r="D591" s="9"/>
      <c r="G591" s="128"/>
      <c r="H591" s="69"/>
      <c r="I591" s="15"/>
      <c r="S591" s="92"/>
    </row>
    <row r="592" spans="4:22" ht="12.75">
      <c r="D592" s="4" t="s">
        <v>296</v>
      </c>
      <c r="E592" s="4"/>
      <c r="F592" s="4"/>
      <c r="H592" s="209"/>
      <c r="I592" s="39">
        <v>10</v>
      </c>
      <c r="P592" s="15">
        <v>-6.287</v>
      </c>
      <c r="S592" s="92">
        <f>SUM(I592:Q592)</f>
        <v>3.713</v>
      </c>
      <c r="U592" s="20">
        <v>3712.92</v>
      </c>
      <c r="V592" s="266">
        <f>SUM(U592/S592/1000)</f>
        <v>0.9999784540802585</v>
      </c>
    </row>
    <row r="593" spans="4:22" ht="12.75">
      <c r="D593" s="4" t="s">
        <v>373</v>
      </c>
      <c r="E593" s="4"/>
      <c r="F593" s="4"/>
      <c r="H593" s="209"/>
      <c r="I593" s="39">
        <v>36</v>
      </c>
      <c r="P593" s="15">
        <v>-29.173</v>
      </c>
      <c r="S593" s="92">
        <f>SUM(I593:Q593)</f>
        <v>6.827000000000002</v>
      </c>
      <c r="U593" s="20">
        <v>6826.7</v>
      </c>
      <c r="V593" s="266">
        <f>SUM(U593/S593/1000)</f>
        <v>0.9999560568331621</v>
      </c>
    </row>
    <row r="594" spans="1:19" ht="12.75">
      <c r="A594" s="113"/>
      <c r="H594" s="209"/>
      <c r="I594" s="15"/>
      <c r="Q594" s="41"/>
      <c r="S594" s="92"/>
    </row>
    <row r="595" spans="1:23" ht="12.75">
      <c r="A595" s="110" t="s">
        <v>374</v>
      </c>
      <c r="B595" s="9"/>
      <c r="C595" s="9"/>
      <c r="D595" s="238"/>
      <c r="E595" s="238"/>
      <c r="F595" s="46"/>
      <c r="G595" s="46"/>
      <c r="H595" s="280"/>
      <c r="I595" s="199"/>
      <c r="J595" s="105"/>
      <c r="K595" s="144"/>
      <c r="L595" s="144"/>
      <c r="M595" s="144"/>
      <c r="N595" s="200"/>
      <c r="O595" s="199"/>
      <c r="P595" s="199"/>
      <c r="Q595" s="201"/>
      <c r="R595" s="202"/>
      <c r="S595" s="92"/>
      <c r="T595" s="204"/>
      <c r="U595" s="205"/>
      <c r="V595" s="207"/>
      <c r="W595" s="207"/>
    </row>
    <row r="596" spans="4:23" ht="12.75">
      <c r="D596" s="269" t="s">
        <v>228</v>
      </c>
      <c r="E596" s="4"/>
      <c r="H596" s="140"/>
      <c r="I596" s="39">
        <v>0.211</v>
      </c>
      <c r="R596" s="78"/>
      <c r="S596" s="92">
        <f>SUM(I596:Q596)</f>
        <v>0.211</v>
      </c>
      <c r="T596" s="96"/>
      <c r="U596" s="20">
        <v>211</v>
      </c>
      <c r="V596" s="266">
        <f>SUM(U596/S596/1000)</f>
        <v>1</v>
      </c>
      <c r="W596" s="4"/>
    </row>
    <row r="597" spans="4:23" ht="12.75">
      <c r="D597" s="269" t="s">
        <v>375</v>
      </c>
      <c r="E597" s="4"/>
      <c r="H597" s="140"/>
      <c r="I597" s="39">
        <v>2.5</v>
      </c>
      <c r="P597" s="15">
        <v>-2.262</v>
      </c>
      <c r="R597" s="78"/>
      <c r="S597" s="92">
        <f>SUM(I597:Q597)</f>
        <v>0.238</v>
      </c>
      <c r="T597" s="96"/>
      <c r="U597" s="20">
        <v>238</v>
      </c>
      <c r="V597" s="266">
        <f>SUM(U597/S597/1000)</f>
        <v>1</v>
      </c>
      <c r="W597" s="4"/>
    </row>
    <row r="598" spans="4:23" ht="12.75">
      <c r="D598" s="269"/>
      <c r="E598" s="4"/>
      <c r="H598" s="140"/>
      <c r="I598" s="15"/>
      <c r="S598" s="92"/>
      <c r="T598" s="96"/>
      <c r="V598" s="78"/>
      <c r="W598" s="4"/>
    </row>
    <row r="599" spans="1:21" ht="12.75">
      <c r="A599" s="110" t="s">
        <v>376</v>
      </c>
      <c r="B599" s="9"/>
      <c r="C599" s="9"/>
      <c r="D599" s="9"/>
      <c r="E599" s="9"/>
      <c r="H599" s="281"/>
      <c r="I599" s="199"/>
      <c r="J599" s="105"/>
      <c r="S599" s="92"/>
      <c r="T599" s="97"/>
      <c r="U599" s="98"/>
    </row>
    <row r="600" spans="4:22" ht="12.75">
      <c r="D600" s="4" t="s">
        <v>235</v>
      </c>
      <c r="H600" s="111"/>
      <c r="I600" s="39"/>
      <c r="J600" s="15"/>
      <c r="K600" s="13">
        <v>7.02</v>
      </c>
      <c r="R600" s="251"/>
      <c r="S600" s="92">
        <f>SUM(I600:Q600)</f>
        <v>7.02</v>
      </c>
      <c r="T600" s="97"/>
      <c r="U600" s="20">
        <v>7020</v>
      </c>
      <c r="V600" s="266"/>
    </row>
    <row r="601" spans="4:22" ht="12" customHeight="1">
      <c r="D601" s="269" t="s">
        <v>377</v>
      </c>
      <c r="F601" s="21"/>
      <c r="H601" s="140"/>
      <c r="I601" s="39"/>
      <c r="L601" s="13">
        <v>36.931</v>
      </c>
      <c r="P601" s="15">
        <v>-20</v>
      </c>
      <c r="R601" s="251"/>
      <c r="S601" s="92">
        <f>SUM(I601:Q601)</f>
        <v>16.930999999999997</v>
      </c>
      <c r="T601" s="97"/>
      <c r="U601" s="20">
        <v>16930.48</v>
      </c>
      <c r="V601" s="266">
        <f>SUM(U601/S601/1000)</f>
        <v>0.9999692871064911</v>
      </c>
    </row>
    <row r="602" spans="6:21" ht="12.75">
      <c r="F602" s="21"/>
      <c r="H602" s="140"/>
      <c r="I602" s="15"/>
      <c r="S602" s="92"/>
      <c r="T602" s="97"/>
      <c r="U602" s="98"/>
    </row>
    <row r="603" spans="1:23" ht="12.75">
      <c r="A603" s="110" t="s">
        <v>378</v>
      </c>
      <c r="B603" s="9"/>
      <c r="C603" s="9"/>
      <c r="D603" s="9"/>
      <c r="H603" s="140"/>
      <c r="I603" s="15"/>
      <c r="S603" s="92"/>
      <c r="T603" s="96"/>
      <c r="U603" s="98"/>
      <c r="V603" s="4"/>
      <c r="W603" s="4"/>
    </row>
    <row r="604" spans="1:22" ht="12.75">
      <c r="A604" s="282"/>
      <c r="H604" s="283"/>
      <c r="I604" s="15"/>
      <c r="J604" s="144"/>
      <c r="K604" s="144"/>
      <c r="L604" s="144"/>
      <c r="M604" s="144"/>
      <c r="S604" s="92"/>
      <c r="V604" s="78"/>
    </row>
    <row r="605" spans="4:22" ht="12.75">
      <c r="D605" s="4" t="s">
        <v>379</v>
      </c>
      <c r="H605" s="277"/>
      <c r="I605" s="163">
        <v>35</v>
      </c>
      <c r="J605" s="144"/>
      <c r="K605" s="144"/>
      <c r="L605" s="144"/>
      <c r="M605" s="144"/>
      <c r="P605" s="15">
        <v>-15.002</v>
      </c>
      <c r="S605" s="92">
        <f>SUM(I605:Q605)</f>
        <v>19.997999999999998</v>
      </c>
      <c r="U605" s="20">
        <v>19998</v>
      </c>
      <c r="V605" s="266">
        <f>SUM(U605/S605/1000)</f>
        <v>1.0000000000000002</v>
      </c>
    </row>
    <row r="606" spans="4:22" ht="12.75">
      <c r="D606" s="4" t="s">
        <v>332</v>
      </c>
      <c r="H606" s="277"/>
      <c r="I606" s="163"/>
      <c r="J606" s="144"/>
      <c r="K606" s="144"/>
      <c r="L606" s="144"/>
      <c r="M606" s="144"/>
      <c r="P606" s="15">
        <v>46.35</v>
      </c>
      <c r="S606" s="92">
        <f>SUM(I606:Q606)</f>
        <v>46.35</v>
      </c>
      <c r="U606" s="20">
        <v>46350</v>
      </c>
      <c r="V606" s="266">
        <f>SUM(U606/S606/1000)</f>
        <v>1</v>
      </c>
    </row>
    <row r="607" spans="8:22" ht="12.75">
      <c r="H607" s="277"/>
      <c r="I607" s="163"/>
      <c r="J607" s="144"/>
      <c r="K607" s="144"/>
      <c r="L607" s="144"/>
      <c r="M607" s="144"/>
      <c r="S607" s="92"/>
      <c r="V607" s="266"/>
    </row>
    <row r="608" spans="8:22" ht="12.75">
      <c r="H608" s="277"/>
      <c r="I608" s="163"/>
      <c r="J608" s="144"/>
      <c r="K608" s="144"/>
      <c r="L608" s="144"/>
      <c r="M608" s="144"/>
      <c r="S608" s="92"/>
      <c r="V608" s="266"/>
    </row>
    <row r="609" spans="4:21" ht="12.75">
      <c r="D609" s="113"/>
      <c r="H609" s="31"/>
      <c r="I609" s="15"/>
      <c r="S609" s="92"/>
      <c r="T609" s="97"/>
      <c r="U609" s="98"/>
    </row>
    <row r="610" spans="1:21" ht="12.75">
      <c r="A610" s="110" t="s">
        <v>380</v>
      </c>
      <c r="B610" s="9"/>
      <c r="C610" s="9"/>
      <c r="D610" s="9"/>
      <c r="H610" s="31"/>
      <c r="I610" s="15"/>
      <c r="S610" s="92"/>
      <c r="T610" s="97"/>
      <c r="U610" s="98"/>
    </row>
    <row r="611" spans="1:22" ht="12.75">
      <c r="A611" s="110"/>
      <c r="B611" s="9"/>
      <c r="C611" s="9"/>
      <c r="D611" s="4" t="s">
        <v>226</v>
      </c>
      <c r="E611" s="4"/>
      <c r="H611" s="31"/>
      <c r="I611" s="39">
        <v>5</v>
      </c>
      <c r="N611" s="14">
        <v>500</v>
      </c>
      <c r="P611" s="15">
        <v>-218.517</v>
      </c>
      <c r="S611" s="92">
        <f aca="true" t="shared" si="44" ref="S611:S616">SUM(I611:Q611)</f>
        <v>286.483</v>
      </c>
      <c r="T611" s="97"/>
      <c r="U611" s="20">
        <v>286482.9</v>
      </c>
      <c r="V611" s="266">
        <f aca="true" t="shared" si="45" ref="V611:V616">SUM(U611/S611/1000)</f>
        <v>0.9999996509391483</v>
      </c>
    </row>
    <row r="612" spans="4:22" ht="12.75">
      <c r="D612" s="4" t="s">
        <v>227</v>
      </c>
      <c r="H612" s="31"/>
      <c r="I612" s="39">
        <v>960</v>
      </c>
      <c r="P612" s="15">
        <v>-41.08</v>
      </c>
      <c r="R612" s="251"/>
      <c r="S612" s="92">
        <f t="shared" si="44"/>
        <v>918.92</v>
      </c>
      <c r="T612" s="97"/>
      <c r="U612" s="20">
        <v>916159.93</v>
      </c>
      <c r="V612" s="266">
        <f t="shared" si="45"/>
        <v>0.9969963979454143</v>
      </c>
    </row>
    <row r="613" spans="4:22" ht="12.75">
      <c r="D613" s="4" t="s">
        <v>228</v>
      </c>
      <c r="H613" s="31"/>
      <c r="I613" s="39">
        <v>20</v>
      </c>
      <c r="P613" s="15">
        <v>-4.838</v>
      </c>
      <c r="R613" s="251"/>
      <c r="S613" s="92">
        <f t="shared" si="44"/>
        <v>15.161999999999999</v>
      </c>
      <c r="T613" s="97"/>
      <c r="U613" s="20">
        <v>15162</v>
      </c>
      <c r="V613" s="266">
        <f t="shared" si="45"/>
        <v>1.0000000000000002</v>
      </c>
    </row>
    <row r="614" spans="4:22" ht="12.75">
      <c r="D614" s="4" t="s">
        <v>280</v>
      </c>
      <c r="H614" s="31"/>
      <c r="I614" s="39"/>
      <c r="N614" s="14">
        <v>0.11</v>
      </c>
      <c r="R614" s="251"/>
      <c r="S614" s="92">
        <f t="shared" si="44"/>
        <v>0.11</v>
      </c>
      <c r="T614" s="97"/>
      <c r="U614" s="20">
        <v>110</v>
      </c>
      <c r="V614" s="266">
        <f t="shared" si="45"/>
        <v>1</v>
      </c>
    </row>
    <row r="615" spans="4:22" ht="12.75">
      <c r="D615" s="4" t="s">
        <v>229</v>
      </c>
      <c r="H615" s="31"/>
      <c r="I615" s="39">
        <v>450</v>
      </c>
      <c r="K615" s="13">
        <v>550</v>
      </c>
      <c r="N615" s="14">
        <v>-250</v>
      </c>
      <c r="P615" s="15">
        <v>-244.892</v>
      </c>
      <c r="R615" s="251"/>
      <c r="S615" s="92">
        <f t="shared" si="44"/>
        <v>505.108</v>
      </c>
      <c r="T615" s="97"/>
      <c r="U615" s="20">
        <v>505107.69</v>
      </c>
      <c r="V615" s="266">
        <f t="shared" si="45"/>
        <v>0.9999993862698671</v>
      </c>
    </row>
    <row r="616" spans="4:22" ht="12.75">
      <c r="D616" s="4" t="s">
        <v>381</v>
      </c>
      <c r="H616" s="31"/>
      <c r="I616" s="39"/>
      <c r="K616" s="13">
        <v>8.417</v>
      </c>
      <c r="R616" s="251"/>
      <c r="S616" s="92">
        <f t="shared" si="44"/>
        <v>8.417</v>
      </c>
      <c r="T616" s="97"/>
      <c r="U616" s="20">
        <v>8417</v>
      </c>
      <c r="V616" s="266">
        <f t="shared" si="45"/>
        <v>1</v>
      </c>
    </row>
    <row r="617" spans="8:23" ht="12.75">
      <c r="H617" s="31"/>
      <c r="I617" s="15"/>
      <c r="R617" s="78"/>
      <c r="S617" s="92"/>
      <c r="T617" s="96"/>
      <c r="V617" s="4"/>
      <c r="W617" s="4"/>
    </row>
    <row r="618" spans="1:22" ht="12.75">
      <c r="A618" s="110" t="s">
        <v>382</v>
      </c>
      <c r="B618" s="9"/>
      <c r="C618" s="9"/>
      <c r="D618" s="9"/>
      <c r="H618" s="284"/>
      <c r="I618" s="199"/>
      <c r="J618" s="144"/>
      <c r="R618" s="78"/>
      <c r="S618" s="92"/>
      <c r="V618" s="78"/>
    </row>
    <row r="619" spans="4:22" ht="12.75">
      <c r="D619" s="4" t="s">
        <v>275</v>
      </c>
      <c r="H619" s="284"/>
      <c r="I619" s="163"/>
      <c r="J619" s="144"/>
      <c r="O619" s="15">
        <v>42</v>
      </c>
      <c r="P619" s="15">
        <v>-14.497</v>
      </c>
      <c r="R619" s="78"/>
      <c r="S619" s="92">
        <f>SUM(I619:Q619)</f>
        <v>27.503</v>
      </c>
      <c r="U619" s="20">
        <v>27503</v>
      </c>
      <c r="V619" s="266">
        <f>SUM(U619/S619/1000)</f>
        <v>1</v>
      </c>
    </row>
    <row r="620" spans="4:22" ht="12.75">
      <c r="D620" s="4" t="s">
        <v>242</v>
      </c>
      <c r="H620" s="284"/>
      <c r="I620" s="163"/>
      <c r="J620" s="144"/>
      <c r="P620" s="15">
        <v>0.244</v>
      </c>
      <c r="R620" s="78"/>
      <c r="S620" s="92">
        <f>SUM(I620:Q620)</f>
        <v>0.244</v>
      </c>
      <c r="U620" s="20">
        <v>244</v>
      </c>
      <c r="V620" s="266">
        <f>SUM(U620/S620/1000)</f>
        <v>1</v>
      </c>
    </row>
    <row r="621" spans="4:22" ht="12.75">
      <c r="D621" s="4" t="s">
        <v>228</v>
      </c>
      <c r="H621" s="284"/>
      <c r="I621" s="163">
        <v>10</v>
      </c>
      <c r="J621" s="144"/>
      <c r="P621" s="15">
        <v>2.391</v>
      </c>
      <c r="R621" s="78"/>
      <c r="S621" s="92">
        <f>SUM(I621:Q621)</f>
        <v>12.391</v>
      </c>
      <c r="T621" s="92">
        <f>SUM(J621:R621)</f>
        <v>2.391</v>
      </c>
      <c r="U621" s="20">
        <v>12390.6</v>
      </c>
      <c r="V621" s="266">
        <f>SUM(U621/S621/1000)</f>
        <v>0.9999677185053668</v>
      </c>
    </row>
    <row r="622" spans="4:22" ht="12.75">
      <c r="D622" s="4" t="s">
        <v>229</v>
      </c>
      <c r="H622" s="284"/>
      <c r="I622" s="163"/>
      <c r="J622" s="144"/>
      <c r="P622" s="15">
        <v>4.08</v>
      </c>
      <c r="R622" s="78"/>
      <c r="S622" s="92">
        <f>SUM(I622:Q622)</f>
        <v>4.08</v>
      </c>
      <c r="T622" s="92">
        <f>SUM(J622:R622)</f>
        <v>4.08</v>
      </c>
      <c r="U622" s="20">
        <v>4080</v>
      </c>
      <c r="V622" s="266">
        <f>SUM(U622/S622/1000)</f>
        <v>1</v>
      </c>
    </row>
    <row r="623" spans="8:23" ht="12.75">
      <c r="H623" s="140"/>
      <c r="I623" s="15"/>
      <c r="R623" s="78"/>
      <c r="S623" s="92"/>
      <c r="T623" s="97"/>
      <c r="V623" s="78"/>
      <c r="W623" s="4"/>
    </row>
    <row r="624" spans="1:23" ht="12.75">
      <c r="A624" s="110" t="s">
        <v>383</v>
      </c>
      <c r="B624" s="9"/>
      <c r="C624" s="9"/>
      <c r="D624" s="9"/>
      <c r="E624" s="9"/>
      <c r="H624" s="140"/>
      <c r="I624" s="15"/>
      <c r="R624" s="78"/>
      <c r="S624" s="92"/>
      <c r="T624" s="97"/>
      <c r="V624" s="78"/>
      <c r="W624" s="4"/>
    </row>
    <row r="625" spans="8:23" ht="12.75">
      <c r="H625" s="140"/>
      <c r="I625" s="15"/>
      <c r="R625" s="78"/>
      <c r="S625" s="92"/>
      <c r="T625" s="97"/>
      <c r="V625" s="78"/>
      <c r="W625" s="4"/>
    </row>
    <row r="626" spans="4:23" ht="12.75">
      <c r="D626" s="4" t="s">
        <v>384</v>
      </c>
      <c r="H626" s="140"/>
      <c r="I626" s="39">
        <v>8</v>
      </c>
      <c r="P626" s="15">
        <v>-6.2</v>
      </c>
      <c r="R626" s="78"/>
      <c r="S626" s="92">
        <f aca="true" t="shared" si="46" ref="S626:S634">SUM(I626:Q626)</f>
        <v>1.7999999999999998</v>
      </c>
      <c r="T626" s="97"/>
      <c r="U626" s="20">
        <v>1800</v>
      </c>
      <c r="V626" s="266">
        <f aca="true" t="shared" si="47" ref="V626:V631">SUM(U626/S626/1000)</f>
        <v>1.0000000000000002</v>
      </c>
      <c r="W626" s="4"/>
    </row>
    <row r="627" spans="4:23" ht="12.75">
      <c r="D627" s="4" t="s">
        <v>242</v>
      </c>
      <c r="H627" s="140"/>
      <c r="I627" s="39">
        <v>10</v>
      </c>
      <c r="P627" s="15">
        <v>-9.686</v>
      </c>
      <c r="R627" s="78"/>
      <c r="S627" s="92">
        <f t="shared" si="46"/>
        <v>0.31400000000000006</v>
      </c>
      <c r="T627" s="97"/>
      <c r="U627" s="20">
        <v>314</v>
      </c>
      <c r="V627" s="266">
        <f t="shared" si="47"/>
        <v>0.9999999999999998</v>
      </c>
      <c r="W627" s="4"/>
    </row>
    <row r="628" spans="4:23" ht="12.75">
      <c r="D628" s="4" t="s">
        <v>228</v>
      </c>
      <c r="H628" s="140"/>
      <c r="I628" s="39">
        <v>80</v>
      </c>
      <c r="K628" s="13">
        <v>-4.382</v>
      </c>
      <c r="P628" s="15">
        <v>-22.059</v>
      </c>
      <c r="R628" s="78"/>
      <c r="S628" s="92">
        <f t="shared" si="46"/>
        <v>53.559</v>
      </c>
      <c r="T628" s="97"/>
      <c r="U628" s="20">
        <v>53559</v>
      </c>
      <c r="V628" s="266">
        <f t="shared" si="47"/>
        <v>1</v>
      </c>
      <c r="W628" s="4"/>
    </row>
    <row r="629" spans="4:23" ht="12.75">
      <c r="D629" s="4" t="s">
        <v>385</v>
      </c>
      <c r="H629" s="140"/>
      <c r="I629" s="39">
        <v>30</v>
      </c>
      <c r="L629" s="13">
        <v>16</v>
      </c>
      <c r="P629" s="15">
        <v>-8.612</v>
      </c>
      <c r="R629" s="78"/>
      <c r="S629" s="92">
        <f t="shared" si="46"/>
        <v>37.388</v>
      </c>
      <c r="T629" s="97"/>
      <c r="U629" s="20">
        <v>37388</v>
      </c>
      <c r="V629" s="266">
        <f t="shared" si="47"/>
        <v>1</v>
      </c>
      <c r="W629" s="4"/>
    </row>
    <row r="630" spans="4:23" ht="12.75">
      <c r="D630" s="4" t="s">
        <v>310</v>
      </c>
      <c r="H630" s="140"/>
      <c r="I630" s="39">
        <v>5</v>
      </c>
      <c r="P630" s="15">
        <v>0.574</v>
      </c>
      <c r="R630" s="78"/>
      <c r="S630" s="92">
        <f t="shared" si="46"/>
        <v>5.574</v>
      </c>
      <c r="T630" s="97"/>
      <c r="U630" s="20">
        <v>5574</v>
      </c>
      <c r="V630" s="266">
        <f t="shared" si="47"/>
        <v>1</v>
      </c>
      <c r="W630" s="4"/>
    </row>
    <row r="631" spans="4:23" ht="12.75">
      <c r="D631" s="4" t="s">
        <v>269</v>
      </c>
      <c r="H631" s="140"/>
      <c r="I631" s="39"/>
      <c r="K631" s="13">
        <v>4.382</v>
      </c>
      <c r="R631" s="78"/>
      <c r="S631" s="92">
        <f t="shared" si="46"/>
        <v>4.382</v>
      </c>
      <c r="T631" s="97"/>
      <c r="U631" s="20">
        <v>4382</v>
      </c>
      <c r="V631" s="266">
        <f t="shared" si="47"/>
        <v>1.0000000000000002</v>
      </c>
      <c r="W631" s="4"/>
    </row>
    <row r="632" spans="8:23" ht="12.75">
      <c r="H632" s="140"/>
      <c r="I632" s="15"/>
      <c r="R632" s="78"/>
      <c r="S632" s="92"/>
      <c r="T632" s="97"/>
      <c r="V632" s="78"/>
      <c r="W632" s="4"/>
    </row>
    <row r="633" spans="1:22" ht="12.75">
      <c r="A633" s="110" t="s">
        <v>386</v>
      </c>
      <c r="H633" s="281"/>
      <c r="I633" s="163"/>
      <c r="J633" s="105"/>
      <c r="R633" s="78"/>
      <c r="S633" s="92"/>
      <c r="T633" s="97"/>
      <c r="U633" s="98"/>
      <c r="V633" s="78"/>
    </row>
    <row r="634" spans="4:22" ht="12.75">
      <c r="D634" s="4" t="s">
        <v>387</v>
      </c>
      <c r="H634" s="281"/>
      <c r="I634" s="163">
        <v>6.5</v>
      </c>
      <c r="J634" s="105"/>
      <c r="O634" s="15">
        <v>0.18</v>
      </c>
      <c r="R634" s="78"/>
      <c r="S634" s="92">
        <f t="shared" si="46"/>
        <v>6.68</v>
      </c>
      <c r="T634" s="97"/>
      <c r="U634" s="20">
        <v>6710.17</v>
      </c>
      <c r="V634" s="266">
        <f>SUM(U634/S634/1000)</f>
        <v>1.0045164670658684</v>
      </c>
    </row>
    <row r="635" spans="8:22" ht="12.75">
      <c r="H635" s="281"/>
      <c r="I635" s="163"/>
      <c r="J635" s="105"/>
      <c r="R635" s="78"/>
      <c r="S635" s="92"/>
      <c r="T635" s="97"/>
      <c r="U635" s="98"/>
      <c r="V635" s="78"/>
    </row>
    <row r="636" spans="1:22" ht="12.75">
      <c r="A636" s="110" t="s">
        <v>388</v>
      </c>
      <c r="B636" s="9"/>
      <c r="C636" s="9"/>
      <c r="D636" s="9"/>
      <c r="H636" s="281"/>
      <c r="I636" s="163"/>
      <c r="J636" s="105"/>
      <c r="R636" s="78"/>
      <c r="S636" s="92"/>
      <c r="T636" s="97"/>
      <c r="U636" s="98"/>
      <c r="V636" s="78"/>
    </row>
    <row r="637" spans="1:22" ht="12.75">
      <c r="A637" s="110"/>
      <c r="B637" s="9"/>
      <c r="C637" s="9"/>
      <c r="D637" s="4" t="s">
        <v>275</v>
      </c>
      <c r="E637" s="4"/>
      <c r="H637" s="281"/>
      <c r="I637" s="163"/>
      <c r="J637" s="105"/>
      <c r="O637" s="15">
        <v>5.4</v>
      </c>
      <c r="R637" s="78"/>
      <c r="S637" s="92">
        <f aca="true" t="shared" si="48" ref="S637:S642">SUM(I637:Q637)</f>
        <v>5.4</v>
      </c>
      <c r="T637" s="97"/>
      <c r="U637" s="20">
        <v>5399</v>
      </c>
      <c r="V637" s="266">
        <f aca="true" t="shared" si="49" ref="V637:V642">SUM(U637/S637/1000)</f>
        <v>0.9998148148148148</v>
      </c>
    </row>
    <row r="638" spans="4:22" ht="12.75">
      <c r="D638" s="4" t="s">
        <v>242</v>
      </c>
      <c r="E638" s="4"/>
      <c r="H638" s="281"/>
      <c r="I638" s="163"/>
      <c r="J638" s="105"/>
      <c r="L638" s="13">
        <v>1.227</v>
      </c>
      <c r="N638" s="14">
        <v>0.613</v>
      </c>
      <c r="O638" s="15">
        <v>0.48</v>
      </c>
      <c r="R638" s="78"/>
      <c r="S638" s="92">
        <f t="shared" si="48"/>
        <v>2.3200000000000003</v>
      </c>
      <c r="T638" s="97"/>
      <c r="U638" s="20">
        <v>2320</v>
      </c>
      <c r="V638" s="266">
        <f t="shared" si="49"/>
        <v>0.9999999999999999</v>
      </c>
    </row>
    <row r="639" spans="4:22" ht="12.75">
      <c r="D639" s="4" t="s">
        <v>229</v>
      </c>
      <c r="H639" s="281"/>
      <c r="I639" s="163"/>
      <c r="J639" s="105"/>
      <c r="L639" s="13">
        <v>48.09</v>
      </c>
      <c r="M639" s="13">
        <v>1466</v>
      </c>
      <c r="O639" s="15">
        <v>-238</v>
      </c>
      <c r="P639" s="15">
        <v>-214.886</v>
      </c>
      <c r="R639" s="78"/>
      <c r="S639" s="92">
        <f t="shared" si="48"/>
        <v>1061.204</v>
      </c>
      <c r="T639" s="97"/>
      <c r="U639" s="20">
        <v>1061204</v>
      </c>
      <c r="V639" s="266">
        <f t="shared" si="49"/>
        <v>1</v>
      </c>
    </row>
    <row r="640" spans="4:22" ht="12.75">
      <c r="D640" s="4" t="s">
        <v>389</v>
      </c>
      <c r="H640" s="281"/>
      <c r="I640" s="163"/>
      <c r="J640" s="105"/>
      <c r="O640" s="15">
        <v>238</v>
      </c>
      <c r="R640" s="78"/>
      <c r="S640" s="92">
        <f t="shared" si="48"/>
        <v>238</v>
      </c>
      <c r="T640" s="97"/>
      <c r="U640" s="20">
        <v>238000</v>
      </c>
      <c r="V640" s="266">
        <f t="shared" si="49"/>
        <v>1</v>
      </c>
    </row>
    <row r="641" spans="4:22" ht="12.75">
      <c r="D641" s="4" t="s">
        <v>235</v>
      </c>
      <c r="H641" s="281"/>
      <c r="I641" s="163"/>
      <c r="J641" s="105"/>
      <c r="L641" s="13">
        <v>10</v>
      </c>
      <c r="P641" s="15">
        <v>-7.12</v>
      </c>
      <c r="R641" s="78"/>
      <c r="S641" s="92">
        <f t="shared" si="48"/>
        <v>2.88</v>
      </c>
      <c r="T641" s="97"/>
      <c r="U641" s="20">
        <v>2880</v>
      </c>
      <c r="V641" s="266">
        <f t="shared" si="49"/>
        <v>1</v>
      </c>
    </row>
    <row r="642" spans="4:22" ht="12.75">
      <c r="D642" s="4" t="s">
        <v>390</v>
      </c>
      <c r="H642" s="281"/>
      <c r="I642" s="163"/>
      <c r="J642" s="105"/>
      <c r="M642" s="13">
        <v>1</v>
      </c>
      <c r="R642" s="78"/>
      <c r="S642" s="92">
        <f t="shared" si="48"/>
        <v>1</v>
      </c>
      <c r="T642" s="97"/>
      <c r="U642" s="20">
        <v>1000</v>
      </c>
      <c r="V642" s="266">
        <f t="shared" si="49"/>
        <v>1</v>
      </c>
    </row>
    <row r="643" spans="8:22" ht="12.75">
      <c r="H643" s="277"/>
      <c r="I643" s="163"/>
      <c r="J643" s="144"/>
      <c r="K643" s="144"/>
      <c r="L643" s="144"/>
      <c r="M643" s="144"/>
      <c r="S643" s="92"/>
      <c r="V643" s="266"/>
    </row>
    <row r="644" spans="1:22" ht="12.75">
      <c r="A644" s="110" t="s">
        <v>391</v>
      </c>
      <c r="H644" s="281"/>
      <c r="I644" s="163"/>
      <c r="J644" s="105"/>
      <c r="R644" s="78"/>
      <c r="S644" s="92"/>
      <c r="T644" s="97"/>
      <c r="V644" s="266"/>
    </row>
    <row r="645" spans="1:22" ht="13.5" customHeight="1">
      <c r="A645" s="250"/>
      <c r="B645" s="114"/>
      <c r="C645" s="114"/>
      <c r="D645" s="12" t="s">
        <v>392</v>
      </c>
      <c r="E645" s="9"/>
      <c r="F645" s="114"/>
      <c r="G645" s="115"/>
      <c r="H645" s="69"/>
      <c r="I645" s="163">
        <v>0.7</v>
      </c>
      <c r="J645" s="105"/>
      <c r="P645" s="15">
        <v>-0.23</v>
      </c>
      <c r="R645" s="78"/>
      <c r="S645" s="92">
        <f>SUM(I645:Q645)</f>
        <v>0.47</v>
      </c>
      <c r="T645" s="97"/>
      <c r="U645" s="20">
        <v>470</v>
      </c>
      <c r="V645" s="266">
        <f>SUM(U645/S645/1000)</f>
        <v>1</v>
      </c>
    </row>
    <row r="646" spans="1:22" ht="12.75" customHeight="1">
      <c r="A646" s="113"/>
      <c r="B646" s="114"/>
      <c r="C646" s="114"/>
      <c r="D646" s="12" t="s">
        <v>393</v>
      </c>
      <c r="E646" s="9"/>
      <c r="F646" s="114"/>
      <c r="G646" s="115"/>
      <c r="H646" s="69"/>
      <c r="I646" s="163">
        <v>10</v>
      </c>
      <c r="J646" s="105"/>
      <c r="P646" s="15">
        <v>1.86</v>
      </c>
      <c r="R646" s="78"/>
      <c r="S646" s="92">
        <f>SUM(I646:Q646)</f>
        <v>11.86</v>
      </c>
      <c r="T646" s="97"/>
      <c r="U646" s="20">
        <v>11860</v>
      </c>
      <c r="V646" s="266">
        <f>SUM(U646/S646/1000)</f>
        <v>1</v>
      </c>
    </row>
    <row r="647" spans="4:22" ht="12.75">
      <c r="D647" s="4" t="s">
        <v>228</v>
      </c>
      <c r="I647" s="163">
        <v>90</v>
      </c>
      <c r="J647" s="105"/>
      <c r="P647" s="15">
        <v>-16.196</v>
      </c>
      <c r="R647" s="78"/>
      <c r="S647" s="92">
        <f>SUM(I647:Q647)</f>
        <v>73.804</v>
      </c>
      <c r="T647" s="97"/>
      <c r="U647" s="20">
        <v>73804</v>
      </c>
      <c r="V647" s="266">
        <f>SUM(U647/S647/1000)</f>
        <v>1</v>
      </c>
    </row>
    <row r="648" spans="4:22" ht="12.75">
      <c r="D648" s="4" t="s">
        <v>265</v>
      </c>
      <c r="F648" s="21"/>
      <c r="I648" s="163"/>
      <c r="J648" s="105"/>
      <c r="O648" s="15">
        <v>0.5</v>
      </c>
      <c r="R648" s="78"/>
      <c r="S648" s="92">
        <f>SUM(I648:Q648)</f>
        <v>0.5</v>
      </c>
      <c r="T648" s="97"/>
      <c r="U648" s="20">
        <v>500</v>
      </c>
      <c r="V648" s="266">
        <f>SUM(U648/S648/1000)</f>
        <v>1</v>
      </c>
    </row>
    <row r="649" spans="4:22" ht="12.75">
      <c r="D649" s="4" t="s">
        <v>266</v>
      </c>
      <c r="F649" s="21"/>
      <c r="I649" s="163">
        <v>40</v>
      </c>
      <c r="J649" s="105"/>
      <c r="P649" s="15">
        <v>-9.448</v>
      </c>
      <c r="R649" s="78"/>
      <c r="S649" s="92">
        <f>SUM(I649:Q649)</f>
        <v>30.552</v>
      </c>
      <c r="T649" s="97"/>
      <c r="U649" s="20">
        <v>30552</v>
      </c>
      <c r="V649" s="266">
        <f>SUM(U649/S649/1000)</f>
        <v>1</v>
      </c>
    </row>
    <row r="650" spans="8:22" ht="12.75">
      <c r="H650" s="281"/>
      <c r="I650" s="163"/>
      <c r="J650" s="105"/>
      <c r="R650" s="78"/>
      <c r="S650" s="92"/>
      <c r="T650" s="97"/>
      <c r="V650" s="266"/>
    </row>
    <row r="651" spans="8:22" ht="12.75">
      <c r="H651" s="209"/>
      <c r="I651" s="15"/>
      <c r="R651" s="78"/>
      <c r="S651" s="32"/>
      <c r="T651" s="97"/>
      <c r="U651" s="98"/>
      <c r="V651" s="78"/>
    </row>
    <row r="652" spans="8:18" ht="12.75" hidden="1">
      <c r="H652" s="209"/>
      <c r="I652" s="15"/>
      <c r="R652" s="78"/>
    </row>
    <row r="653" spans="8:18" ht="12.75" hidden="1">
      <c r="H653" s="209"/>
      <c r="I653" s="15"/>
      <c r="R653" s="78"/>
    </row>
    <row r="654" spans="1:22" ht="17.25" customHeight="1">
      <c r="A654" s="52">
        <v>37</v>
      </c>
      <c r="B654" s="106"/>
      <c r="C654" s="106"/>
      <c r="D654" s="53" t="s">
        <v>394</v>
      </c>
      <c r="E654" s="285"/>
      <c r="F654" s="106"/>
      <c r="G654" s="55"/>
      <c r="H654" s="75"/>
      <c r="I654" s="59">
        <f>SUM(I657:I701)</f>
        <v>3978.2</v>
      </c>
      <c r="J654" s="59">
        <f>SUM(J657:J701)</f>
        <v>0</v>
      </c>
      <c r="K654" s="59">
        <f>SUM(K657:K701)</f>
        <v>87.14699999999999</v>
      </c>
      <c r="L654" s="59">
        <f>SUM(L657:L701)</f>
        <v>268.75800000000004</v>
      </c>
      <c r="M654" s="59">
        <f>SUM(M657:M701)</f>
        <v>0</v>
      </c>
      <c r="N654" s="58">
        <f>SUM(N656:N701)</f>
        <v>93.287</v>
      </c>
      <c r="O654" s="59">
        <f>SUM(O657:O701)</f>
        <v>-2.802</v>
      </c>
      <c r="P654" s="59">
        <f>SUM(P657:P701)</f>
        <v>-435.7990000000001</v>
      </c>
      <c r="Q654" s="60">
        <f>SUM(Q657:Q701)</f>
        <v>0</v>
      </c>
      <c r="R654" s="265">
        <f>SUM(R657:R701)</f>
        <v>0</v>
      </c>
      <c r="S654" s="59">
        <f>SUM(S656:S701)</f>
        <v>3988.791</v>
      </c>
      <c r="T654" s="108"/>
      <c r="U654" s="264">
        <f>SUM(U656:U701)</f>
        <v>3988924.8899999997</v>
      </c>
      <c r="V654" s="266">
        <f>SUM(U654/S654/1000)</f>
        <v>1.000033566561898</v>
      </c>
    </row>
    <row r="655" spans="1:18" ht="13.5" customHeight="1">
      <c r="A655" s="250" t="s">
        <v>395</v>
      </c>
      <c r="B655" s="9"/>
      <c r="C655" s="9"/>
      <c r="D655" s="9"/>
      <c r="E655" s="9"/>
      <c r="F655" s="9"/>
      <c r="G655" s="128"/>
      <c r="H655" s="69"/>
      <c r="I655" s="15"/>
      <c r="R655" s="78"/>
    </row>
    <row r="656" spans="1:22" ht="13.5" customHeight="1">
      <c r="A656" s="250"/>
      <c r="B656" s="9"/>
      <c r="C656" s="9"/>
      <c r="D656" s="4" t="s">
        <v>242</v>
      </c>
      <c r="E656" s="4"/>
      <c r="F656" s="9"/>
      <c r="G656" s="128"/>
      <c r="H656" s="69"/>
      <c r="I656" s="15"/>
      <c r="R656" s="78"/>
      <c r="S656" s="92">
        <f aca="true" t="shared" si="50" ref="S656:S666">SUM(I656:Q656)</f>
        <v>0</v>
      </c>
      <c r="V656" s="266"/>
    </row>
    <row r="657" spans="1:22" ht="12.75">
      <c r="A657" s="113"/>
      <c r="D657" s="4" t="s">
        <v>396</v>
      </c>
      <c r="H657" s="209"/>
      <c r="I657" s="39">
        <v>2070</v>
      </c>
      <c r="P657" s="15">
        <v>1.757</v>
      </c>
      <c r="R657" s="78"/>
      <c r="S657" s="92">
        <f t="shared" si="50"/>
        <v>2071.757</v>
      </c>
      <c r="U657" s="20">
        <v>2071757</v>
      </c>
      <c r="V657" s="266">
        <f aca="true" t="shared" si="51" ref="V657:V666">SUM(U657/S657/1000)</f>
        <v>1</v>
      </c>
    </row>
    <row r="658" spans="1:22" ht="13.5" customHeight="1">
      <c r="A658" s="286"/>
      <c r="D658" s="4" t="s">
        <v>397</v>
      </c>
      <c r="G658" s="70"/>
      <c r="H658" s="69"/>
      <c r="I658" s="39">
        <v>5</v>
      </c>
      <c r="P658" s="15">
        <v>-5</v>
      </c>
      <c r="R658" s="251"/>
      <c r="S658" s="92">
        <f t="shared" si="50"/>
        <v>0</v>
      </c>
      <c r="U658" s="20">
        <v>0</v>
      </c>
      <c r="V658" s="266"/>
    </row>
    <row r="659" spans="1:22" ht="13.5" customHeight="1">
      <c r="A659" s="286"/>
      <c r="D659" s="4" t="s">
        <v>398</v>
      </c>
      <c r="G659" s="70"/>
      <c r="H659" s="69"/>
      <c r="I659" s="39"/>
      <c r="K659" s="13">
        <v>27.147</v>
      </c>
      <c r="R659" s="251"/>
      <c r="S659" s="92">
        <f t="shared" si="50"/>
        <v>27.147</v>
      </c>
      <c r="U659" s="20">
        <v>27147</v>
      </c>
      <c r="V659" s="266">
        <f t="shared" si="51"/>
        <v>1</v>
      </c>
    </row>
    <row r="660" spans="1:22" ht="13.5" customHeight="1">
      <c r="A660" s="286"/>
      <c r="D660" s="4" t="s">
        <v>399</v>
      </c>
      <c r="G660" s="70"/>
      <c r="H660" s="69"/>
      <c r="I660" s="39">
        <v>36</v>
      </c>
      <c r="N660" s="14">
        <v>-23.37</v>
      </c>
      <c r="O660" s="15">
        <v>-4.362</v>
      </c>
      <c r="R660" s="251"/>
      <c r="S660" s="92">
        <f t="shared" si="50"/>
        <v>8.268</v>
      </c>
      <c r="U660" s="20">
        <v>8268</v>
      </c>
      <c r="V660" s="266">
        <f t="shared" si="51"/>
        <v>0.9999999999999999</v>
      </c>
    </row>
    <row r="661" spans="1:22" ht="13.5" customHeight="1">
      <c r="A661" s="286"/>
      <c r="D661" s="4" t="s">
        <v>400</v>
      </c>
      <c r="G661" s="70"/>
      <c r="H661" s="69"/>
      <c r="I661" s="39">
        <v>320</v>
      </c>
      <c r="P661" s="15">
        <v>-133.122</v>
      </c>
      <c r="R661" s="78"/>
      <c r="S661" s="92">
        <f t="shared" si="50"/>
        <v>186.878</v>
      </c>
      <c r="U661" s="20">
        <v>186878</v>
      </c>
      <c r="V661" s="266">
        <f t="shared" si="51"/>
        <v>1.0000000000000002</v>
      </c>
    </row>
    <row r="662" spans="1:22" ht="13.5" customHeight="1">
      <c r="A662" s="286"/>
      <c r="D662" s="4" t="s">
        <v>401</v>
      </c>
      <c r="G662" s="70"/>
      <c r="H662" s="69"/>
      <c r="I662" s="39">
        <v>120</v>
      </c>
      <c r="L662" s="13">
        <v>140</v>
      </c>
      <c r="N662" s="14">
        <v>120</v>
      </c>
      <c r="P662" s="15">
        <v>71.725</v>
      </c>
      <c r="R662" s="78"/>
      <c r="S662" s="92">
        <f t="shared" si="50"/>
        <v>451.725</v>
      </c>
      <c r="U662" s="20">
        <v>451725</v>
      </c>
      <c r="V662" s="266">
        <f t="shared" si="51"/>
        <v>1</v>
      </c>
    </row>
    <row r="663" spans="1:22" ht="13.5" customHeight="1">
      <c r="A663" s="286"/>
      <c r="D663" s="4" t="s">
        <v>402</v>
      </c>
      <c r="G663" s="70"/>
      <c r="H663" s="69"/>
      <c r="I663" s="39"/>
      <c r="N663" s="14">
        <v>9.12</v>
      </c>
      <c r="O663" s="15">
        <v>0.24</v>
      </c>
      <c r="R663" s="78"/>
      <c r="S663" s="92">
        <f t="shared" si="50"/>
        <v>9.36</v>
      </c>
      <c r="U663" s="20">
        <v>9360</v>
      </c>
      <c r="V663" s="266">
        <f t="shared" si="51"/>
        <v>1.0000000000000002</v>
      </c>
    </row>
    <row r="664" spans="1:22" ht="13.5" customHeight="1">
      <c r="A664" s="286"/>
      <c r="D664" s="4" t="s">
        <v>403</v>
      </c>
      <c r="G664" s="70"/>
      <c r="H664" s="69"/>
      <c r="I664" s="39">
        <v>30</v>
      </c>
      <c r="P664" s="15">
        <v>-15.6</v>
      </c>
      <c r="R664" s="251"/>
      <c r="S664" s="92">
        <f t="shared" si="50"/>
        <v>14.4</v>
      </c>
      <c r="U664" s="20">
        <v>14400</v>
      </c>
      <c r="V664" s="266">
        <f t="shared" si="51"/>
        <v>1</v>
      </c>
    </row>
    <row r="665" spans="1:22" ht="13.5" customHeight="1">
      <c r="A665" s="286"/>
      <c r="D665" s="4" t="s">
        <v>404</v>
      </c>
      <c r="G665" s="70"/>
      <c r="H665" s="69"/>
      <c r="I665" s="39">
        <v>38.2</v>
      </c>
      <c r="P665" s="15">
        <v>-19.93</v>
      </c>
      <c r="R665" s="251"/>
      <c r="S665" s="92">
        <f t="shared" si="50"/>
        <v>18.270000000000003</v>
      </c>
      <c r="U665" s="20">
        <v>18270</v>
      </c>
      <c r="V665" s="266">
        <f t="shared" si="51"/>
        <v>0.9999999999999998</v>
      </c>
    </row>
    <row r="666" spans="1:22" ht="13.5" customHeight="1">
      <c r="A666" s="286"/>
      <c r="D666" s="4" t="s">
        <v>405</v>
      </c>
      <c r="G666" s="70"/>
      <c r="H666" s="69"/>
      <c r="I666" s="39"/>
      <c r="N666" s="14">
        <v>14.25</v>
      </c>
      <c r="O666" s="15">
        <v>0.24</v>
      </c>
      <c r="R666" s="251"/>
      <c r="S666" s="92">
        <f t="shared" si="50"/>
        <v>14.49</v>
      </c>
      <c r="U666" s="20">
        <v>14490</v>
      </c>
      <c r="V666" s="266">
        <f t="shared" si="51"/>
        <v>1</v>
      </c>
    </row>
    <row r="667" spans="1:19" ht="13.5" customHeight="1">
      <c r="A667" s="286"/>
      <c r="G667" s="70"/>
      <c r="H667" s="69"/>
      <c r="I667" s="15"/>
      <c r="R667" s="251"/>
      <c r="S667" s="92"/>
    </row>
    <row r="668" spans="1:19" ht="12.75">
      <c r="A668" s="110" t="s">
        <v>406</v>
      </c>
      <c r="H668" s="69"/>
      <c r="I668" s="39"/>
      <c r="R668" s="78"/>
      <c r="S668" s="92"/>
    </row>
    <row r="669" spans="4:22" ht="12.75">
      <c r="D669" s="4" t="s">
        <v>242</v>
      </c>
      <c r="G669" s="21"/>
      <c r="H669" s="209"/>
      <c r="I669" s="39"/>
      <c r="O669" s="15">
        <v>1.08</v>
      </c>
      <c r="P669" s="15">
        <v>0.13</v>
      </c>
      <c r="R669" s="78"/>
      <c r="S669" s="92">
        <f>SUM(I669:Q669)</f>
        <v>1.21</v>
      </c>
      <c r="U669" s="20">
        <v>1210</v>
      </c>
      <c r="V669" s="266">
        <f>SUM(U669/S669/1000)</f>
        <v>1</v>
      </c>
    </row>
    <row r="670" spans="4:22" ht="12.75">
      <c r="D670" s="4" t="s">
        <v>229</v>
      </c>
      <c r="G670" s="21"/>
      <c r="H670" s="209"/>
      <c r="I670" s="39"/>
      <c r="P670" s="15">
        <v>1.05</v>
      </c>
      <c r="R670" s="78"/>
      <c r="S670" s="92">
        <f>SUM(I670:Q670)</f>
        <v>1.05</v>
      </c>
      <c r="U670" s="20">
        <v>1050</v>
      </c>
      <c r="V670" s="266">
        <f>SUM(U670/S670/1000)</f>
        <v>1</v>
      </c>
    </row>
    <row r="671" spans="7:22" ht="12.75">
      <c r="G671" s="21"/>
      <c r="H671" s="209"/>
      <c r="I671" s="39"/>
      <c r="R671" s="78"/>
      <c r="S671" s="92"/>
      <c r="V671" s="266"/>
    </row>
    <row r="672" spans="1:22" ht="12.75">
      <c r="A672" s="110" t="s">
        <v>407</v>
      </c>
      <c r="B672" s="9"/>
      <c r="C672" s="9"/>
      <c r="D672" s="9"/>
      <c r="H672" s="111"/>
      <c r="I672" s="15"/>
      <c r="J672" s="39"/>
      <c r="M672" s="72"/>
      <c r="R672" s="126"/>
      <c r="S672" s="92"/>
      <c r="T672" s="97"/>
      <c r="U672" s="127"/>
      <c r="V672" s="78"/>
    </row>
    <row r="673" spans="1:22" ht="12.75">
      <c r="A673" s="110"/>
      <c r="B673" s="9"/>
      <c r="C673" s="9"/>
      <c r="D673" s="4" t="s">
        <v>408</v>
      </c>
      <c r="E673" s="4"/>
      <c r="F673" s="4"/>
      <c r="H673" s="111"/>
      <c r="I673" s="39">
        <v>100</v>
      </c>
      <c r="J673" s="39"/>
      <c r="M673" s="72"/>
      <c r="P673" s="15">
        <v>-40.2</v>
      </c>
      <c r="R673" s="126"/>
      <c r="S673" s="92">
        <f aca="true" t="shared" si="52" ref="S673:S690">SUM(I673:Q673)</f>
        <v>59.8</v>
      </c>
      <c r="T673" s="97"/>
      <c r="U673" s="20">
        <v>59800</v>
      </c>
      <c r="V673" s="266">
        <f aca="true" t="shared" si="53" ref="V673:V695">SUM(U673/S673/1000)</f>
        <v>1</v>
      </c>
    </row>
    <row r="674" spans="1:22" ht="12.75">
      <c r="A674" s="110"/>
      <c r="B674" s="9"/>
      <c r="C674" s="9"/>
      <c r="D674" s="4" t="s">
        <v>409</v>
      </c>
      <c r="E674" s="4"/>
      <c r="F674" s="4"/>
      <c r="H674" s="111"/>
      <c r="I674" s="39">
        <v>1</v>
      </c>
      <c r="J674" s="39"/>
      <c r="N674" s="14">
        <v>-1</v>
      </c>
      <c r="R674" s="126"/>
      <c r="S674" s="92">
        <f t="shared" si="52"/>
        <v>0</v>
      </c>
      <c r="T674" s="97"/>
      <c r="U674" s="20">
        <v>0</v>
      </c>
      <c r="V674" s="266"/>
    </row>
    <row r="675" spans="1:22" ht="12.75">
      <c r="A675" s="110"/>
      <c r="B675" s="9"/>
      <c r="C675" s="9"/>
      <c r="D675" s="4" t="s">
        <v>242</v>
      </c>
      <c r="E675" s="4"/>
      <c r="H675" s="111"/>
      <c r="I675" s="39">
        <v>2</v>
      </c>
      <c r="J675" s="39"/>
      <c r="L675" s="13">
        <v>3</v>
      </c>
      <c r="P675" s="15">
        <v>-0.318</v>
      </c>
      <c r="R675" s="126"/>
      <c r="S675" s="92">
        <f t="shared" si="52"/>
        <v>4.682</v>
      </c>
      <c r="T675" s="97"/>
      <c r="U675" s="20">
        <v>4682</v>
      </c>
      <c r="V675" s="266">
        <f t="shared" si="53"/>
        <v>0.9999999999999999</v>
      </c>
    </row>
    <row r="676" spans="1:22" ht="12.75">
      <c r="A676" s="110"/>
      <c r="B676" s="9"/>
      <c r="C676" s="9"/>
      <c r="D676" s="4" t="s">
        <v>277</v>
      </c>
      <c r="E676" s="4"/>
      <c r="H676" s="111"/>
      <c r="I676" s="39"/>
      <c r="J676" s="39"/>
      <c r="K676" s="13">
        <v>1</v>
      </c>
      <c r="P676" s="15">
        <v>-0.312</v>
      </c>
      <c r="R676" s="126"/>
      <c r="S676" s="92">
        <f t="shared" si="52"/>
        <v>0.688</v>
      </c>
      <c r="T676" s="97"/>
      <c r="U676" s="20">
        <v>688</v>
      </c>
      <c r="V676" s="266">
        <f t="shared" si="53"/>
        <v>1.0000000000000002</v>
      </c>
    </row>
    <row r="677" spans="1:22" ht="12.75">
      <c r="A677" s="110"/>
      <c r="B677" s="9"/>
      <c r="C677" s="9"/>
      <c r="D677" s="4" t="s">
        <v>275</v>
      </c>
      <c r="E677" s="4"/>
      <c r="H677" s="111"/>
      <c r="I677" s="39"/>
      <c r="J677" s="39"/>
      <c r="N677" s="14">
        <v>7.632</v>
      </c>
      <c r="R677" s="287"/>
      <c r="S677" s="92">
        <f t="shared" si="52"/>
        <v>7.632</v>
      </c>
      <c r="T677" s="97"/>
      <c r="U677" s="20">
        <v>7632</v>
      </c>
      <c r="V677" s="266">
        <f t="shared" si="53"/>
        <v>1</v>
      </c>
    </row>
    <row r="678" spans="1:22" ht="12.75">
      <c r="A678" s="110"/>
      <c r="B678" s="9"/>
      <c r="C678" s="9"/>
      <c r="D678" s="4" t="s">
        <v>410</v>
      </c>
      <c r="E678" s="4"/>
      <c r="H678" s="111"/>
      <c r="I678" s="39">
        <v>5</v>
      </c>
      <c r="J678" s="39"/>
      <c r="P678" s="15">
        <v>0.558</v>
      </c>
      <c r="R678" s="287"/>
      <c r="S678" s="92">
        <f t="shared" si="52"/>
        <v>5.558</v>
      </c>
      <c r="T678" s="97"/>
      <c r="U678" s="20">
        <v>5558</v>
      </c>
      <c r="V678" s="266">
        <f t="shared" si="53"/>
        <v>1</v>
      </c>
    </row>
    <row r="679" spans="1:22" ht="12.75">
      <c r="A679" s="110"/>
      <c r="B679" s="9"/>
      <c r="C679" s="9"/>
      <c r="D679" s="4" t="s">
        <v>411</v>
      </c>
      <c r="E679" s="4"/>
      <c r="H679" s="111"/>
      <c r="I679" s="39">
        <v>50</v>
      </c>
      <c r="J679" s="39"/>
      <c r="N679" s="14">
        <v>-50</v>
      </c>
      <c r="R679" s="287"/>
      <c r="S679" s="92">
        <f t="shared" si="52"/>
        <v>0</v>
      </c>
      <c r="T679" s="97"/>
      <c r="U679" s="20">
        <v>0</v>
      </c>
      <c r="V679" s="266"/>
    </row>
    <row r="680" spans="4:22" ht="12.75">
      <c r="D680" s="269" t="s">
        <v>228</v>
      </c>
      <c r="H680" s="31"/>
      <c r="I680" s="39">
        <v>520</v>
      </c>
      <c r="L680" s="13">
        <v>30</v>
      </c>
      <c r="N680" s="14">
        <v>50</v>
      </c>
      <c r="P680" s="15">
        <v>92.184</v>
      </c>
      <c r="R680" s="78"/>
      <c r="S680" s="92">
        <f t="shared" si="52"/>
        <v>692.184</v>
      </c>
      <c r="T680" s="97"/>
      <c r="U680" s="20">
        <v>692183.48</v>
      </c>
      <c r="V680" s="266">
        <f t="shared" si="53"/>
        <v>0.9999992487546664</v>
      </c>
    </row>
    <row r="681" spans="4:22" ht="12.75">
      <c r="D681" s="4" t="s">
        <v>412</v>
      </c>
      <c r="H681" s="140"/>
      <c r="I681" s="39">
        <v>60</v>
      </c>
      <c r="P681" s="15">
        <v>-60</v>
      </c>
      <c r="R681" s="78"/>
      <c r="S681" s="92">
        <f t="shared" si="52"/>
        <v>0</v>
      </c>
      <c r="T681" s="97"/>
      <c r="U681" s="20">
        <v>0</v>
      </c>
      <c r="V681" s="266"/>
    </row>
    <row r="682" spans="4:22" ht="12.75">
      <c r="D682" s="4" t="s">
        <v>413</v>
      </c>
      <c r="H682" s="284"/>
      <c r="I682" s="163">
        <v>60</v>
      </c>
      <c r="R682" s="78"/>
      <c r="S682" s="92">
        <f t="shared" si="52"/>
        <v>60</v>
      </c>
      <c r="U682" s="20">
        <v>60135.5</v>
      </c>
      <c r="V682" s="266">
        <f t="shared" si="53"/>
        <v>1.0022583333333333</v>
      </c>
    </row>
    <row r="683" spans="4:22" ht="12.75">
      <c r="D683" s="4" t="s">
        <v>414</v>
      </c>
      <c r="H683" s="284"/>
      <c r="I683" s="163">
        <v>280</v>
      </c>
      <c r="P683" s="15">
        <v>-114.723</v>
      </c>
      <c r="R683" s="78"/>
      <c r="S683" s="92">
        <f t="shared" si="52"/>
        <v>165.277</v>
      </c>
      <c r="U683" s="20">
        <v>165276.9</v>
      </c>
      <c r="V683" s="266">
        <f t="shared" si="53"/>
        <v>0.9999993949551359</v>
      </c>
    </row>
    <row r="684" spans="4:22" ht="12.75">
      <c r="D684" s="4" t="s">
        <v>415</v>
      </c>
      <c r="H684" s="284"/>
      <c r="I684" s="163">
        <v>100</v>
      </c>
      <c r="P684" s="15">
        <v>-94.94</v>
      </c>
      <c r="R684" s="78"/>
      <c r="S684" s="92">
        <f t="shared" si="52"/>
        <v>5.060000000000002</v>
      </c>
      <c r="U684" s="20">
        <v>5060</v>
      </c>
      <c r="V684" s="266">
        <f t="shared" si="53"/>
        <v>0.9999999999999996</v>
      </c>
    </row>
    <row r="685" spans="4:22" ht="12.75">
      <c r="D685" s="4" t="s">
        <v>416</v>
      </c>
      <c r="H685" s="284"/>
      <c r="I685" s="163"/>
      <c r="K685" s="13">
        <v>60</v>
      </c>
      <c r="P685" s="15">
        <v>-13.168</v>
      </c>
      <c r="R685" s="78"/>
      <c r="S685" s="92">
        <f t="shared" si="52"/>
        <v>46.832</v>
      </c>
      <c r="U685" s="20">
        <v>46832</v>
      </c>
      <c r="V685" s="266">
        <f t="shared" si="53"/>
        <v>1</v>
      </c>
    </row>
    <row r="686" spans="4:22" ht="12.75">
      <c r="D686" s="4" t="s">
        <v>417</v>
      </c>
      <c r="H686" s="284"/>
      <c r="I686" s="163"/>
      <c r="L686" s="13">
        <v>94.9</v>
      </c>
      <c r="N686" s="14">
        <v>-34.9</v>
      </c>
      <c r="P686" s="15">
        <v>-52.17</v>
      </c>
      <c r="R686" s="78"/>
      <c r="S686" s="92">
        <f t="shared" si="52"/>
        <v>7.8300000000000125</v>
      </c>
      <c r="U686" s="20">
        <v>7830</v>
      </c>
      <c r="V686" s="266">
        <f t="shared" si="53"/>
        <v>0.9999999999999984</v>
      </c>
    </row>
    <row r="687" spans="4:22" ht="12.75">
      <c r="D687" s="4" t="s">
        <v>418</v>
      </c>
      <c r="H687" s="284"/>
      <c r="I687" s="163"/>
      <c r="L687" s="13">
        <v>0.5</v>
      </c>
      <c r="N687" s="14">
        <v>1</v>
      </c>
      <c r="P687" s="15">
        <v>-1.29</v>
      </c>
      <c r="R687" s="78"/>
      <c r="S687" s="92">
        <f t="shared" si="52"/>
        <v>0.20999999999999996</v>
      </c>
      <c r="U687" s="20">
        <v>210</v>
      </c>
      <c r="V687" s="266">
        <f t="shared" si="53"/>
        <v>1.0000000000000002</v>
      </c>
    </row>
    <row r="688" spans="4:22" ht="12.75">
      <c r="D688" s="4" t="s">
        <v>419</v>
      </c>
      <c r="H688" s="284"/>
      <c r="I688" s="163"/>
      <c r="N688" s="14">
        <v>0.555</v>
      </c>
      <c r="R688" s="78"/>
      <c r="S688" s="92">
        <f t="shared" si="52"/>
        <v>0.555</v>
      </c>
      <c r="U688" s="20">
        <v>554.7</v>
      </c>
      <c r="V688" s="266">
        <f t="shared" si="53"/>
        <v>0.9994594594594595</v>
      </c>
    </row>
    <row r="689" spans="4:22" ht="12.75">
      <c r="D689" s="4" t="s">
        <v>420</v>
      </c>
      <c r="H689" s="284"/>
      <c r="I689" s="163">
        <v>1</v>
      </c>
      <c r="K689" s="13">
        <v>-1</v>
      </c>
      <c r="R689" s="78"/>
      <c r="S689" s="92">
        <f t="shared" si="52"/>
        <v>0</v>
      </c>
      <c r="U689" s="20">
        <v>0</v>
      </c>
      <c r="V689" s="266"/>
    </row>
    <row r="690" spans="4:22" ht="12.75">
      <c r="D690" s="4" t="s">
        <v>421</v>
      </c>
      <c r="H690" s="284"/>
      <c r="I690" s="163">
        <v>40</v>
      </c>
      <c r="P690" s="15">
        <v>-40</v>
      </c>
      <c r="R690" s="78"/>
      <c r="S690" s="92">
        <f t="shared" si="52"/>
        <v>0</v>
      </c>
      <c r="U690" s="20">
        <v>0</v>
      </c>
      <c r="V690" s="266"/>
    </row>
    <row r="691" spans="8:22" ht="12.75">
      <c r="H691" s="284"/>
      <c r="I691" s="199"/>
      <c r="J691" s="144"/>
      <c r="R691" s="78"/>
      <c r="S691" s="92"/>
      <c r="V691" s="266"/>
    </row>
    <row r="692" spans="1:22" ht="12.75">
      <c r="A692" s="110" t="s">
        <v>422</v>
      </c>
      <c r="B692" s="9"/>
      <c r="C692" s="9"/>
      <c r="D692" s="9"/>
      <c r="E692" s="9"/>
      <c r="H692" s="284"/>
      <c r="I692" s="199"/>
      <c r="J692" s="144"/>
      <c r="R692" s="78"/>
      <c r="S692" s="92"/>
      <c r="V692" s="266"/>
    </row>
    <row r="693" spans="4:22" ht="12.75">
      <c r="D693" s="4" t="s">
        <v>423</v>
      </c>
      <c r="H693" s="284"/>
      <c r="I693" s="163">
        <v>100</v>
      </c>
      <c r="J693" s="144"/>
      <c r="P693" s="15">
        <v>-21.127</v>
      </c>
      <c r="R693" s="251"/>
      <c r="S693" s="92">
        <f>SUM(I693:Q693)</f>
        <v>78.873</v>
      </c>
      <c r="U693" s="20">
        <v>78872.81</v>
      </c>
      <c r="V693" s="266">
        <f t="shared" si="53"/>
        <v>0.9999975910641157</v>
      </c>
    </row>
    <row r="694" spans="4:22" ht="12.75">
      <c r="D694" s="4" t="s">
        <v>229</v>
      </c>
      <c r="H694" s="209"/>
      <c r="I694" s="39">
        <v>40</v>
      </c>
      <c r="J694" s="144"/>
      <c r="P694" s="15">
        <v>8.697</v>
      </c>
      <c r="R694" s="78"/>
      <c r="S694" s="92">
        <f>SUM(I694:Q694)</f>
        <v>48.697</v>
      </c>
      <c r="U694" s="20">
        <v>48696.5</v>
      </c>
      <c r="V694" s="266">
        <f t="shared" si="53"/>
        <v>0.9999897324270488</v>
      </c>
    </row>
    <row r="695" spans="4:22" ht="12.75">
      <c r="D695" s="4" t="s">
        <v>242</v>
      </c>
      <c r="H695" s="284"/>
      <c r="I695" s="199"/>
      <c r="J695" s="144"/>
      <c r="L695" s="13">
        <v>0.358</v>
      </c>
      <c r="R695" s="78"/>
      <c r="S695" s="92">
        <f>SUM(I695:Q695)</f>
        <v>0.358</v>
      </c>
      <c r="U695" s="20">
        <v>358</v>
      </c>
      <c r="V695" s="266">
        <f t="shared" si="53"/>
        <v>1</v>
      </c>
    </row>
    <row r="697" spans="8:22" ht="12.75">
      <c r="H697" s="284"/>
      <c r="I697" s="163"/>
      <c r="J697" s="144"/>
      <c r="R697" s="78"/>
      <c r="S697" s="92"/>
      <c r="V697" s="266"/>
    </row>
    <row r="698" spans="1:22" ht="12.75">
      <c r="A698" s="236" t="s">
        <v>424</v>
      </c>
      <c r="B698" s="288"/>
      <c r="C698" s="288"/>
      <c r="D698" s="288"/>
      <c r="E698" s="288"/>
      <c r="F698" s="288"/>
      <c r="H698" s="284"/>
      <c r="I698" s="163"/>
      <c r="J698" s="144"/>
      <c r="R698" s="78"/>
      <c r="S698" s="92"/>
      <c r="V698" s="266"/>
    </row>
    <row r="699" spans="4:22" ht="12.75">
      <c r="D699" s="4" t="s">
        <v>228</v>
      </c>
      <c r="H699" s="284"/>
      <c r="I699" s="163"/>
      <c r="J699" s="144"/>
      <c r="R699" s="78"/>
      <c r="S699" s="92"/>
      <c r="V699" s="266"/>
    </row>
    <row r="700" spans="4:22" ht="12.75">
      <c r="D700" s="4"/>
      <c r="E700" s="4"/>
      <c r="F700" s="4"/>
      <c r="H700" s="284"/>
      <c r="I700" s="199"/>
      <c r="J700" s="144"/>
      <c r="R700" s="78"/>
      <c r="S700" s="92"/>
      <c r="V700" s="78"/>
    </row>
    <row r="701" spans="7:22" ht="15">
      <c r="G701" s="70"/>
      <c r="H701" s="69"/>
      <c r="I701" s="15"/>
      <c r="R701" s="78"/>
      <c r="V701" s="78"/>
    </row>
    <row r="702" spans="1:22" ht="13.5" customHeight="1">
      <c r="A702" s="52">
        <v>41</v>
      </c>
      <c r="B702" s="106"/>
      <c r="C702" s="106"/>
      <c r="D702" s="53" t="s">
        <v>199</v>
      </c>
      <c r="E702" s="106"/>
      <c r="F702" s="106"/>
      <c r="G702" s="55"/>
      <c r="H702" s="289"/>
      <c r="I702" s="59">
        <f>SUM(I705:I708)</f>
        <v>0</v>
      </c>
      <c r="J702" s="59">
        <f>SUM(J705:J709)</f>
        <v>5500</v>
      </c>
      <c r="K702" s="59">
        <f>SUM(K705:K709)</f>
        <v>0</v>
      </c>
      <c r="L702" s="59">
        <f>SUM(L705:L708)</f>
        <v>0</v>
      </c>
      <c r="M702" s="59">
        <f>SUM(M705:M709)</f>
        <v>0</v>
      </c>
      <c r="N702" s="58">
        <f>SUM(N705:N708)</f>
        <v>3000</v>
      </c>
      <c r="O702" s="59">
        <f>SUM(O705:O708)</f>
        <v>0</v>
      </c>
      <c r="P702" s="59">
        <f>SUM(P705:P708)</f>
        <v>-1329.837</v>
      </c>
      <c r="Q702" s="60">
        <f>SUM(Q705:Q709)</f>
        <v>0</v>
      </c>
      <c r="R702" s="265">
        <f>SUM(R705:R708)</f>
        <v>0</v>
      </c>
      <c r="S702" s="59">
        <f>SUM(S705:S709)</f>
        <v>7170.163</v>
      </c>
      <c r="T702" s="108"/>
      <c r="U702" s="264">
        <f>SUM(U705:U709)</f>
        <v>7170163</v>
      </c>
      <c r="V702" s="126">
        <f>SUM(U702/S702/10)</f>
        <v>100.00000000000001</v>
      </c>
    </row>
    <row r="703" spans="8:22" ht="12.75">
      <c r="H703" s="209"/>
      <c r="I703" s="15"/>
      <c r="V703" s="78"/>
    </row>
    <row r="704" spans="1:22" ht="12.75">
      <c r="A704" s="252" t="s">
        <v>44</v>
      </c>
      <c r="H704" s="209"/>
      <c r="I704" s="15"/>
      <c r="J704" s="39"/>
      <c r="V704" s="78"/>
    </row>
    <row r="705" spans="4:22" ht="12.75">
      <c r="D705" s="21" t="s">
        <v>425</v>
      </c>
      <c r="E705" s="21"/>
      <c r="F705" s="21"/>
      <c r="G705" s="21"/>
      <c r="H705" s="209"/>
      <c r="I705" s="39"/>
      <c r="J705" s="13">
        <v>3735.4</v>
      </c>
      <c r="L705" s="13">
        <v>200</v>
      </c>
      <c r="N705" s="14">
        <v>3000</v>
      </c>
      <c r="P705" s="15">
        <v>-1150.205</v>
      </c>
      <c r="S705" s="92">
        <f>SUM(I705:Q705)</f>
        <v>5785.195</v>
      </c>
      <c r="U705" s="20">
        <v>5785195</v>
      </c>
      <c r="V705" s="266">
        <f>SUM(U705/S705/1000)</f>
        <v>1</v>
      </c>
    </row>
    <row r="706" spans="4:22" ht="12.75">
      <c r="D706" s="21" t="s">
        <v>426</v>
      </c>
      <c r="E706" s="21"/>
      <c r="F706" s="21"/>
      <c r="G706" s="21"/>
      <c r="H706" s="209"/>
      <c r="I706" s="39"/>
      <c r="J706" s="13">
        <v>1500</v>
      </c>
      <c r="L706" s="13">
        <v>-200</v>
      </c>
      <c r="P706" s="15">
        <v>-90.919</v>
      </c>
      <c r="S706" s="92">
        <f>SUM(I706:Q706)</f>
        <v>1209.0810000000001</v>
      </c>
      <c r="U706" s="20">
        <v>1209081</v>
      </c>
      <c r="V706" s="266">
        <f>SUM(U706/S706/1000)</f>
        <v>0.9999999999999999</v>
      </c>
    </row>
    <row r="707" spans="4:22" ht="12.75">
      <c r="D707" s="21" t="s">
        <v>427</v>
      </c>
      <c r="E707" s="21"/>
      <c r="F707" s="21"/>
      <c r="G707" s="21"/>
      <c r="H707" s="209"/>
      <c r="I707" s="39"/>
      <c r="J707" s="13">
        <v>255</v>
      </c>
      <c r="P707" s="15">
        <v>-88.713</v>
      </c>
      <c r="S707" s="92">
        <f>SUM(I707:Q707)</f>
        <v>166.287</v>
      </c>
      <c r="U707" s="20">
        <v>166287</v>
      </c>
      <c r="V707" s="266">
        <f>SUM(U707/S707/1000)</f>
        <v>1</v>
      </c>
    </row>
    <row r="708" spans="4:22" ht="12.75">
      <c r="D708" s="21" t="s">
        <v>428</v>
      </c>
      <c r="E708" s="21"/>
      <c r="F708" s="21"/>
      <c r="G708" s="21"/>
      <c r="H708" s="209"/>
      <c r="I708" s="39"/>
      <c r="J708" s="13">
        <v>9.6</v>
      </c>
      <c r="S708" s="92">
        <f>SUM(I708:Q708)</f>
        <v>9.6</v>
      </c>
      <c r="U708" s="20">
        <v>9600</v>
      </c>
      <c r="V708" s="266">
        <f>SUM(U708/S708/1000)</f>
        <v>1</v>
      </c>
    </row>
    <row r="709" spans="4:22" ht="12.75">
      <c r="D709" s="21" t="s">
        <v>429</v>
      </c>
      <c r="E709" s="21"/>
      <c r="F709" s="21"/>
      <c r="G709" s="21"/>
      <c r="H709" s="209"/>
      <c r="I709" s="15"/>
      <c r="J709" s="144"/>
      <c r="S709" s="92"/>
      <c r="V709" s="266"/>
    </row>
    <row r="710" spans="8:9" ht="12.75">
      <c r="H710" s="209"/>
      <c r="I710" s="15"/>
    </row>
    <row r="711" spans="4:9" ht="12.75">
      <c r="D711" s="97" t="s">
        <v>430</v>
      </c>
      <c r="E711" s="96"/>
      <c r="F711" s="96"/>
      <c r="G711" s="96"/>
      <c r="H711" s="290"/>
      <c r="I711" s="15"/>
    </row>
    <row r="712" spans="4:10" ht="15">
      <c r="D712" s="97" t="s">
        <v>431</v>
      </c>
      <c r="E712" s="291"/>
      <c r="F712" s="96"/>
      <c r="G712" s="292"/>
      <c r="H712" s="293"/>
      <c r="I712" s="15"/>
      <c r="J712" s="105"/>
    </row>
    <row r="713" spans="8:9" ht="12.75">
      <c r="H713" s="209"/>
      <c r="I713" s="15"/>
    </row>
    <row r="714" spans="8:9" ht="12.75">
      <c r="H714" s="209"/>
      <c r="I714" s="15"/>
    </row>
    <row r="715" spans="8:9" ht="12.75">
      <c r="H715" s="209"/>
      <c r="I715" s="15"/>
    </row>
    <row r="716" spans="8:9" ht="12.75">
      <c r="H716" s="209"/>
      <c r="I716" s="15"/>
    </row>
    <row r="717" spans="1:22" ht="13.5" customHeight="1">
      <c r="A717" s="52">
        <v>43</v>
      </c>
      <c r="B717" s="106"/>
      <c r="C717" s="106"/>
      <c r="D717" s="53" t="s">
        <v>432</v>
      </c>
      <c r="E717" s="294"/>
      <c r="F717" s="106"/>
      <c r="G717" s="55"/>
      <c r="H717" s="75"/>
      <c r="I717" s="59">
        <f aca="true" t="shared" si="54" ref="I717:R717">SUM(I718:I758)</f>
        <v>240</v>
      </c>
      <c r="J717" s="59">
        <f t="shared" si="54"/>
        <v>0</v>
      </c>
      <c r="K717" s="59">
        <f t="shared" si="54"/>
        <v>75</v>
      </c>
      <c r="L717" s="59">
        <f t="shared" si="54"/>
        <v>700.278</v>
      </c>
      <c r="M717" s="59">
        <f t="shared" si="54"/>
        <v>0</v>
      </c>
      <c r="N717" s="58">
        <f t="shared" si="54"/>
        <v>0</v>
      </c>
      <c r="O717" s="59">
        <f t="shared" si="54"/>
        <v>0</v>
      </c>
      <c r="P717" s="59">
        <f>SUM(P718:P758)</f>
        <v>-329.711</v>
      </c>
      <c r="Q717" s="60">
        <f t="shared" si="54"/>
        <v>0</v>
      </c>
      <c r="R717" s="265">
        <f t="shared" si="54"/>
        <v>0</v>
      </c>
      <c r="S717" s="59">
        <f>SUM(S718:S758)</f>
        <v>685.567</v>
      </c>
      <c r="T717" s="108"/>
      <c r="U717" s="264">
        <f>SUM(U718:U758)</f>
        <v>685564.84</v>
      </c>
      <c r="V717" s="231">
        <f>SUM(U717/S717/1000)</f>
        <v>0.9999968493232608</v>
      </c>
    </row>
    <row r="718" spans="7:18" ht="12.75">
      <c r="G718" s="21"/>
      <c r="H718" s="209"/>
      <c r="I718" s="15"/>
      <c r="R718" s="78"/>
    </row>
    <row r="719" spans="1:19" ht="15">
      <c r="A719" s="110" t="s">
        <v>433</v>
      </c>
      <c r="B719" s="9"/>
      <c r="C719" s="9"/>
      <c r="D719" s="9"/>
      <c r="E719" s="9"/>
      <c r="F719" s="9"/>
      <c r="G719" s="70"/>
      <c r="H719" s="69"/>
      <c r="I719" s="15"/>
      <c r="R719" s="78"/>
      <c r="S719" s="92"/>
    </row>
    <row r="720" spans="4:22" ht="12.75">
      <c r="D720" s="4" t="s">
        <v>434</v>
      </c>
      <c r="G720" s="21"/>
      <c r="H720" s="209"/>
      <c r="I720" s="39">
        <v>50</v>
      </c>
      <c r="R720" s="78"/>
      <c r="S720" s="92">
        <f>SUM(I720:Q720)</f>
        <v>50</v>
      </c>
      <c r="U720" s="20">
        <v>50000</v>
      </c>
      <c r="V720" s="266">
        <f>SUM(U720/S720/1000)</f>
        <v>1</v>
      </c>
    </row>
    <row r="721" spans="4:22" ht="12.75">
      <c r="D721" s="4" t="s">
        <v>435</v>
      </c>
      <c r="E721" s="21"/>
      <c r="H721" s="209"/>
      <c r="I721" s="39">
        <v>50</v>
      </c>
      <c r="R721" s="78"/>
      <c r="S721" s="92">
        <f>SUM(I721:Q721)</f>
        <v>50</v>
      </c>
      <c r="U721" s="20">
        <v>50000</v>
      </c>
      <c r="V721" s="266">
        <f>SUM(U721/S721/1000)</f>
        <v>1</v>
      </c>
    </row>
    <row r="722" spans="8:20" ht="12.75">
      <c r="H722" s="140"/>
      <c r="I722" s="15"/>
      <c r="M722" s="32"/>
      <c r="R722" s="78"/>
      <c r="S722" s="92"/>
      <c r="T722" s="97"/>
    </row>
    <row r="723" spans="1:20" ht="12.75">
      <c r="A723" s="110" t="s">
        <v>436</v>
      </c>
      <c r="H723" s="140"/>
      <c r="I723" s="15"/>
      <c r="M723" s="32"/>
      <c r="R723" s="78"/>
      <c r="S723" s="92"/>
      <c r="T723" s="97"/>
    </row>
    <row r="724" spans="4:22" ht="12.75">
      <c r="D724" s="4" t="s">
        <v>437</v>
      </c>
      <c r="H724" s="281"/>
      <c r="I724" s="39"/>
      <c r="J724" s="144"/>
      <c r="K724" s="13">
        <v>60</v>
      </c>
      <c r="L724" s="13">
        <v>4.5</v>
      </c>
      <c r="M724" s="32"/>
      <c r="R724" s="78"/>
      <c r="S724" s="92">
        <f>SUM(I724:Q724)</f>
        <v>64.5</v>
      </c>
      <c r="U724" s="20">
        <v>64500</v>
      </c>
      <c r="V724" s="266">
        <f>SUM(U724/S724/1000)</f>
        <v>1</v>
      </c>
    </row>
    <row r="725" spans="8:22" ht="12.75">
      <c r="H725" s="281"/>
      <c r="I725" s="39"/>
      <c r="J725" s="144"/>
      <c r="M725" s="32"/>
      <c r="R725" s="78"/>
      <c r="S725" s="92"/>
      <c r="V725" s="266"/>
    </row>
    <row r="726" spans="8:22" ht="12.75">
      <c r="H726" s="281"/>
      <c r="I726" s="39"/>
      <c r="J726" s="144"/>
      <c r="M726" s="32"/>
      <c r="R726" s="78"/>
      <c r="S726" s="92"/>
      <c r="V726" s="266"/>
    </row>
    <row r="727" spans="8:22" ht="12.75">
      <c r="H727" s="281"/>
      <c r="I727" s="39"/>
      <c r="J727" s="144"/>
      <c r="M727" s="32"/>
      <c r="R727" s="78"/>
      <c r="S727" s="92"/>
      <c r="V727" s="266"/>
    </row>
    <row r="728" spans="8:22" ht="12.75">
      <c r="H728" s="69"/>
      <c r="I728" s="39"/>
      <c r="M728" s="32"/>
      <c r="R728" s="78"/>
      <c r="S728" s="92"/>
      <c r="V728" s="266"/>
    </row>
    <row r="729" spans="1:22" ht="12.75">
      <c r="A729" s="110" t="s">
        <v>438</v>
      </c>
      <c r="B729" s="9"/>
      <c r="C729" s="9"/>
      <c r="D729" s="9"/>
      <c r="H729" s="69"/>
      <c r="I729" s="39"/>
      <c r="M729" s="32"/>
      <c r="R729" s="78"/>
      <c r="S729" s="92"/>
      <c r="V729" s="266"/>
    </row>
    <row r="730" spans="4:22" ht="12.75">
      <c r="D730" s="4" t="s">
        <v>228</v>
      </c>
      <c r="H730" s="69"/>
      <c r="I730" s="39">
        <v>70</v>
      </c>
      <c r="J730" s="13">
        <v>-11.4</v>
      </c>
      <c r="L730" s="13">
        <v>67.2</v>
      </c>
      <c r="M730" s="15">
        <v>-6</v>
      </c>
      <c r="P730" s="15">
        <v>-61.6</v>
      </c>
      <c r="R730" s="78"/>
      <c r="S730" s="92">
        <f>SUM(I730:Q730)</f>
        <v>58.2</v>
      </c>
      <c r="U730" s="20">
        <v>58200</v>
      </c>
      <c r="V730" s="266">
        <f>SUM(U730/S730/1000)</f>
        <v>1</v>
      </c>
    </row>
    <row r="731" spans="4:22" ht="12.75">
      <c r="D731" s="4" t="s">
        <v>439</v>
      </c>
      <c r="H731" s="69"/>
      <c r="I731" s="39"/>
      <c r="J731" s="13">
        <v>11.4</v>
      </c>
      <c r="M731" s="32"/>
      <c r="R731" s="78"/>
      <c r="S731" s="92">
        <f>SUM(I731:Q731)</f>
        <v>11.4</v>
      </c>
      <c r="U731" s="20">
        <v>11400</v>
      </c>
      <c r="V731" s="266">
        <f aca="true" t="shared" si="55" ref="V731:V755">SUM(U731/S731/1000)</f>
        <v>1</v>
      </c>
    </row>
    <row r="732" spans="4:22" ht="12.75">
      <c r="D732" s="4" t="s">
        <v>440</v>
      </c>
      <c r="H732" s="69"/>
      <c r="I732" s="39">
        <v>38</v>
      </c>
      <c r="L732" s="13">
        <v>10</v>
      </c>
      <c r="M732" s="32"/>
      <c r="P732" s="15">
        <v>-39.25</v>
      </c>
      <c r="R732" s="78"/>
      <c r="S732" s="92">
        <f aca="true" t="shared" si="56" ref="S732:S755">SUM(I732:Q732)</f>
        <v>8.75</v>
      </c>
      <c r="U732" s="20">
        <v>8750</v>
      </c>
      <c r="V732" s="266">
        <f t="shared" si="55"/>
        <v>1</v>
      </c>
    </row>
    <row r="733" spans="4:22" ht="12.75">
      <c r="D733" s="4" t="s">
        <v>299</v>
      </c>
      <c r="H733" s="69"/>
      <c r="I733" s="39"/>
      <c r="K733" s="13">
        <v>15</v>
      </c>
      <c r="M733" s="32"/>
      <c r="P733" s="15">
        <v>-6.954</v>
      </c>
      <c r="R733" s="78"/>
      <c r="S733" s="92">
        <f t="shared" si="56"/>
        <v>8.046</v>
      </c>
      <c r="U733" s="20">
        <v>8046</v>
      </c>
      <c r="V733" s="266">
        <f t="shared" si="55"/>
        <v>1.0000000000000002</v>
      </c>
    </row>
    <row r="734" spans="4:22" ht="12.75">
      <c r="D734" s="4" t="s">
        <v>226</v>
      </c>
      <c r="H734" s="69"/>
      <c r="I734" s="39">
        <v>6</v>
      </c>
      <c r="L734" s="13">
        <v>1</v>
      </c>
      <c r="M734" s="32"/>
      <c r="P734" s="15">
        <v>-6.809</v>
      </c>
      <c r="R734" s="78"/>
      <c r="S734" s="92">
        <f t="shared" si="56"/>
        <v>0.19099999999999984</v>
      </c>
      <c r="U734" s="20">
        <v>191</v>
      </c>
      <c r="V734" s="266">
        <f t="shared" si="55"/>
        <v>1.0000000000000009</v>
      </c>
    </row>
    <row r="735" spans="4:22" ht="12.75">
      <c r="D735" s="4" t="s">
        <v>269</v>
      </c>
      <c r="H735" s="69"/>
      <c r="I735" s="39">
        <v>8</v>
      </c>
      <c r="M735" s="15">
        <v>7</v>
      </c>
      <c r="P735" s="15">
        <v>-6.72</v>
      </c>
      <c r="R735" s="78"/>
      <c r="S735" s="92">
        <f t="shared" si="56"/>
        <v>8.280000000000001</v>
      </c>
      <c r="U735" s="20">
        <v>8280</v>
      </c>
      <c r="V735" s="266">
        <f t="shared" si="55"/>
        <v>0.9999999999999999</v>
      </c>
    </row>
    <row r="736" spans="4:22" ht="12.75">
      <c r="D736" s="4" t="s">
        <v>314</v>
      </c>
      <c r="H736" s="69"/>
      <c r="I736" s="39">
        <v>7</v>
      </c>
      <c r="M736" s="32"/>
      <c r="P736" s="15">
        <v>-3.084</v>
      </c>
      <c r="R736" s="78"/>
      <c r="S736" s="92">
        <f t="shared" si="56"/>
        <v>3.916</v>
      </c>
      <c r="U736" s="20">
        <v>3916</v>
      </c>
      <c r="V736" s="266">
        <f t="shared" si="55"/>
        <v>1</v>
      </c>
    </row>
    <row r="737" spans="4:22" ht="12.75">
      <c r="D737" s="4" t="s">
        <v>230</v>
      </c>
      <c r="H737" s="69"/>
      <c r="I737" s="39">
        <v>11</v>
      </c>
      <c r="M737" s="32"/>
      <c r="P737" s="15">
        <v>-11</v>
      </c>
      <c r="R737" s="78"/>
      <c r="S737" s="92">
        <f t="shared" si="56"/>
        <v>0</v>
      </c>
      <c r="U737" s="20">
        <v>0</v>
      </c>
      <c r="V737" s="266"/>
    </row>
    <row r="738" spans="4:22" ht="12.75">
      <c r="D738" s="4" t="s">
        <v>441</v>
      </c>
      <c r="H738" s="69"/>
      <c r="I738" s="39"/>
      <c r="L738" s="13">
        <v>4.865</v>
      </c>
      <c r="M738" s="32"/>
      <c r="P738" s="15">
        <v>-0.815</v>
      </c>
      <c r="R738" s="78"/>
      <c r="S738" s="92">
        <f t="shared" si="56"/>
        <v>4.050000000000001</v>
      </c>
      <c r="U738" s="20">
        <v>4050</v>
      </c>
      <c r="V738" s="266">
        <f t="shared" si="55"/>
        <v>0.9999999999999998</v>
      </c>
    </row>
    <row r="739" spans="4:22" ht="12.75">
      <c r="D739" s="272" t="s">
        <v>442</v>
      </c>
      <c r="E739" s="272"/>
      <c r="F739" s="272"/>
      <c r="H739" s="69"/>
      <c r="I739" s="39"/>
      <c r="M739" s="32"/>
      <c r="R739" s="78"/>
      <c r="S739" s="92"/>
      <c r="V739" s="266"/>
    </row>
    <row r="740" spans="4:22" ht="12.75">
      <c r="D740" s="4" t="s">
        <v>384</v>
      </c>
      <c r="H740" s="69"/>
      <c r="I740" s="39"/>
      <c r="L740" s="13">
        <v>126.94</v>
      </c>
      <c r="M740" s="32"/>
      <c r="P740" s="15">
        <v>-15.369</v>
      </c>
      <c r="R740" s="78"/>
      <c r="S740" s="92">
        <f t="shared" si="56"/>
        <v>111.571</v>
      </c>
      <c r="U740" s="20">
        <v>111571</v>
      </c>
      <c r="V740" s="266">
        <f t="shared" si="55"/>
        <v>1</v>
      </c>
    </row>
    <row r="741" spans="4:22" ht="12.75">
      <c r="D741" s="4" t="s">
        <v>443</v>
      </c>
      <c r="H741" s="69"/>
      <c r="I741" s="39"/>
      <c r="L741" s="13">
        <v>61.119</v>
      </c>
      <c r="M741" s="32"/>
      <c r="P741" s="15">
        <v>-17.66</v>
      </c>
      <c r="R741" s="78"/>
      <c r="S741" s="92">
        <f t="shared" si="56"/>
        <v>43.459</v>
      </c>
      <c r="U741" s="20">
        <v>43458.5</v>
      </c>
      <c r="V741" s="266">
        <f t="shared" si="55"/>
        <v>0.9999884949032422</v>
      </c>
    </row>
    <row r="742" spans="4:22" ht="12.75">
      <c r="D742" s="4" t="s">
        <v>444</v>
      </c>
      <c r="H742" s="69"/>
      <c r="I742" s="39"/>
      <c r="L742" s="13">
        <v>22.003</v>
      </c>
      <c r="M742" s="32"/>
      <c r="P742" s="15">
        <v>-6.359</v>
      </c>
      <c r="R742" s="78"/>
      <c r="S742" s="92">
        <f t="shared" si="56"/>
        <v>15.644</v>
      </c>
      <c r="U742" s="20">
        <v>15644</v>
      </c>
      <c r="V742" s="266">
        <f t="shared" si="55"/>
        <v>1</v>
      </c>
    </row>
    <row r="743" spans="4:22" ht="12.75">
      <c r="D743" s="4" t="s">
        <v>445</v>
      </c>
      <c r="H743" s="69"/>
      <c r="I743" s="39"/>
      <c r="L743" s="13">
        <v>132.851</v>
      </c>
      <c r="M743" s="32"/>
      <c r="P743" s="15">
        <v>-55.886</v>
      </c>
      <c r="R743" s="78"/>
      <c r="S743" s="92">
        <f t="shared" si="56"/>
        <v>76.965</v>
      </c>
      <c r="U743" s="20">
        <v>76965</v>
      </c>
      <c r="V743" s="266">
        <f t="shared" si="55"/>
        <v>1</v>
      </c>
    </row>
    <row r="744" spans="4:22" ht="12.75">
      <c r="D744" s="4" t="s">
        <v>291</v>
      </c>
      <c r="H744" s="69"/>
      <c r="I744" s="39"/>
      <c r="L744" s="13">
        <v>84.5</v>
      </c>
      <c r="M744" s="32"/>
      <c r="N744" s="14">
        <v>-18.7</v>
      </c>
      <c r="P744" s="15">
        <v>-7.05</v>
      </c>
      <c r="R744" s="78"/>
      <c r="S744" s="92">
        <f t="shared" si="56"/>
        <v>58.75</v>
      </c>
      <c r="U744" s="20">
        <v>58750</v>
      </c>
      <c r="V744" s="266">
        <f t="shared" si="55"/>
        <v>1</v>
      </c>
    </row>
    <row r="745" spans="4:22" ht="12.75">
      <c r="D745" s="4" t="s">
        <v>313</v>
      </c>
      <c r="H745" s="69"/>
      <c r="I745" s="39"/>
      <c r="L745" s="13">
        <v>42.8</v>
      </c>
      <c r="M745" s="32"/>
      <c r="P745" s="15">
        <v>-37.493</v>
      </c>
      <c r="R745" s="78"/>
      <c r="S745" s="92">
        <f t="shared" si="56"/>
        <v>5.306999999999995</v>
      </c>
      <c r="U745" s="20">
        <v>5307</v>
      </c>
      <c r="V745" s="266">
        <f t="shared" si="55"/>
        <v>1.0000000000000009</v>
      </c>
    </row>
    <row r="746" spans="4:22" ht="12.75">
      <c r="D746" s="4" t="s">
        <v>446</v>
      </c>
      <c r="H746" s="69"/>
      <c r="I746" s="39"/>
      <c r="L746" s="13">
        <v>3.5</v>
      </c>
      <c r="M746" s="32"/>
      <c r="P746" s="15">
        <v>-1.173</v>
      </c>
      <c r="R746" s="78"/>
      <c r="S746" s="92">
        <f t="shared" si="56"/>
        <v>2.327</v>
      </c>
      <c r="U746" s="20">
        <v>2325.34</v>
      </c>
      <c r="V746" s="266">
        <f t="shared" si="55"/>
        <v>0.999286635152557</v>
      </c>
    </row>
    <row r="747" spans="4:22" ht="12.75">
      <c r="D747" s="4" t="s">
        <v>447</v>
      </c>
      <c r="H747" s="69"/>
      <c r="I747" s="39"/>
      <c r="L747" s="13">
        <v>44</v>
      </c>
      <c r="M747" s="32"/>
      <c r="P747" s="15">
        <v>-38.653</v>
      </c>
      <c r="R747" s="78"/>
      <c r="S747" s="92">
        <f t="shared" si="56"/>
        <v>5.347000000000001</v>
      </c>
      <c r="U747" s="20">
        <v>5347</v>
      </c>
      <c r="V747" s="266">
        <f t="shared" si="55"/>
        <v>0.9999999999999998</v>
      </c>
    </row>
    <row r="748" spans="4:22" ht="12.75">
      <c r="D748" s="4" t="s">
        <v>448</v>
      </c>
      <c r="H748" s="69"/>
      <c r="I748" s="39"/>
      <c r="M748" s="32"/>
      <c r="N748" s="14">
        <v>18.7</v>
      </c>
      <c r="R748" s="78"/>
      <c r="S748" s="92">
        <f t="shared" si="56"/>
        <v>18.7</v>
      </c>
      <c r="U748" s="20">
        <v>18700</v>
      </c>
      <c r="V748" s="266">
        <f t="shared" si="55"/>
        <v>1</v>
      </c>
    </row>
    <row r="749" spans="4:22" ht="12.75">
      <c r="D749" s="4" t="s">
        <v>449</v>
      </c>
      <c r="H749" s="69"/>
      <c r="I749" s="39"/>
      <c r="L749" s="13">
        <v>15</v>
      </c>
      <c r="M749" s="32"/>
      <c r="P749" s="15">
        <v>-9.23</v>
      </c>
      <c r="R749" s="78"/>
      <c r="S749" s="92">
        <f t="shared" si="56"/>
        <v>5.77</v>
      </c>
      <c r="U749" s="20">
        <v>5770</v>
      </c>
      <c r="V749" s="266">
        <f t="shared" si="55"/>
        <v>1.0000000000000002</v>
      </c>
    </row>
    <row r="750" spans="4:22" ht="12.75">
      <c r="D750" s="4" t="s">
        <v>385</v>
      </c>
      <c r="H750" s="69"/>
      <c r="I750" s="39"/>
      <c r="L750" s="13">
        <v>5</v>
      </c>
      <c r="M750" s="32"/>
      <c r="P750" s="15">
        <v>-2.356</v>
      </c>
      <c r="R750" s="78"/>
      <c r="S750" s="92">
        <f t="shared" si="56"/>
        <v>2.644</v>
      </c>
      <c r="U750" s="20">
        <v>2644</v>
      </c>
      <c r="V750" s="266">
        <f t="shared" si="55"/>
        <v>1</v>
      </c>
    </row>
    <row r="751" spans="4:22" ht="12.75">
      <c r="D751" s="272" t="s">
        <v>450</v>
      </c>
      <c r="E751" s="272"/>
      <c r="F751" s="272"/>
      <c r="H751" s="69"/>
      <c r="I751" s="39"/>
      <c r="M751" s="32"/>
      <c r="R751" s="78"/>
      <c r="S751" s="92"/>
      <c r="V751" s="266"/>
    </row>
    <row r="752" spans="4:22" ht="12.75">
      <c r="D752" s="4" t="s">
        <v>228</v>
      </c>
      <c r="H752" s="69"/>
      <c r="I752" s="39"/>
      <c r="L752" s="13">
        <v>64</v>
      </c>
      <c r="M752" s="15">
        <v>-7</v>
      </c>
      <c r="R752" s="78"/>
      <c r="S752" s="92">
        <f t="shared" si="56"/>
        <v>57</v>
      </c>
      <c r="U752" s="20">
        <v>57000</v>
      </c>
      <c r="V752" s="266">
        <f t="shared" si="55"/>
        <v>1</v>
      </c>
    </row>
    <row r="753" spans="4:22" ht="12.75">
      <c r="D753" s="4" t="s">
        <v>451</v>
      </c>
      <c r="H753" s="69"/>
      <c r="I753" s="39"/>
      <c r="L753" s="13">
        <v>10</v>
      </c>
      <c r="M753" s="32"/>
      <c r="P753" s="15">
        <v>-1.25</v>
      </c>
      <c r="R753" s="78"/>
      <c r="S753" s="92">
        <f t="shared" si="56"/>
        <v>8.75</v>
      </c>
      <c r="U753" s="20">
        <v>8750</v>
      </c>
      <c r="V753" s="266">
        <f t="shared" si="55"/>
        <v>1</v>
      </c>
    </row>
    <row r="754" spans="4:22" ht="12.75">
      <c r="D754" s="4" t="s">
        <v>242</v>
      </c>
      <c r="H754" s="69"/>
      <c r="I754" s="39"/>
      <c r="L754" s="13">
        <v>1</v>
      </c>
      <c r="M754" s="32"/>
      <c r="P754" s="15">
        <v>-1</v>
      </c>
      <c r="R754" s="78"/>
      <c r="S754" s="92">
        <f t="shared" si="56"/>
        <v>0</v>
      </c>
      <c r="U754" s="20">
        <v>0</v>
      </c>
      <c r="V754" s="266"/>
    </row>
    <row r="755" spans="4:22" ht="12.75">
      <c r="D755" s="4" t="s">
        <v>269</v>
      </c>
      <c r="H755" s="69"/>
      <c r="I755" s="39"/>
      <c r="M755" s="15">
        <v>6</v>
      </c>
      <c r="R755" s="78"/>
      <c r="S755" s="92">
        <f t="shared" si="56"/>
        <v>6</v>
      </c>
      <c r="U755" s="20">
        <v>6000</v>
      </c>
      <c r="V755" s="266">
        <f t="shared" si="55"/>
        <v>1</v>
      </c>
    </row>
    <row r="756" spans="8:22" ht="12.75">
      <c r="H756" s="69"/>
      <c r="I756" s="39"/>
      <c r="M756" s="32"/>
      <c r="R756" s="78"/>
      <c r="S756" s="92"/>
      <c r="V756" s="266"/>
    </row>
    <row r="757" spans="8:22" ht="12.75">
      <c r="H757" s="69"/>
      <c r="I757" s="39"/>
      <c r="M757" s="32"/>
      <c r="R757" s="78"/>
      <c r="S757" s="92"/>
      <c r="V757" s="266"/>
    </row>
    <row r="758" spans="8:22" ht="12.75">
      <c r="H758" s="69"/>
      <c r="I758" s="39"/>
      <c r="M758" s="32"/>
      <c r="R758" s="78"/>
      <c r="S758" s="92"/>
      <c r="V758" s="266"/>
    </row>
    <row r="759" spans="8:21" ht="12.75" hidden="1">
      <c r="H759" s="281"/>
      <c r="I759" s="199"/>
      <c r="J759" s="105"/>
      <c r="M759" s="32"/>
      <c r="R759" s="78"/>
      <c r="U759" s="98"/>
    </row>
    <row r="760" spans="8:18" ht="12.75" hidden="1">
      <c r="H760" s="280"/>
      <c r="I760" s="199"/>
      <c r="J760" s="144"/>
      <c r="M760" s="32"/>
      <c r="R760" s="78"/>
    </row>
    <row r="761" spans="4:21" ht="12.75" hidden="1">
      <c r="D761" s="9"/>
      <c r="H761" s="111"/>
      <c r="I761" s="15"/>
      <c r="J761" s="39"/>
      <c r="M761" s="38"/>
      <c r="R761" s="78"/>
      <c r="S761" s="32"/>
      <c r="U761" s="127"/>
    </row>
    <row r="762" spans="4:21" ht="12.75" hidden="1">
      <c r="D762" s="113"/>
      <c r="E762" s="66"/>
      <c r="H762" s="140"/>
      <c r="I762" s="15"/>
      <c r="R762" s="78"/>
      <c r="S762" s="32"/>
      <c r="U762" s="98"/>
    </row>
    <row r="763" spans="8:21" ht="12.75" hidden="1">
      <c r="H763" s="140"/>
      <c r="I763" s="15"/>
      <c r="R763" s="78"/>
      <c r="S763" s="32"/>
      <c r="U763" s="98"/>
    </row>
    <row r="764" spans="4:18" ht="12.75" hidden="1">
      <c r="D764" s="21"/>
      <c r="E764" s="21"/>
      <c r="F764" s="21"/>
      <c r="G764" s="21"/>
      <c r="H764" s="209"/>
      <c r="I764" s="15"/>
      <c r="R764" s="78"/>
    </row>
    <row r="765" spans="4:21" ht="12.75" hidden="1">
      <c r="D765" s="21"/>
      <c r="E765" s="21"/>
      <c r="F765" s="21"/>
      <c r="G765" s="21"/>
      <c r="H765" s="140"/>
      <c r="I765" s="15"/>
      <c r="R765" s="78"/>
      <c r="S765" s="32"/>
      <c r="U765" s="98"/>
    </row>
    <row r="766" spans="4:21" ht="12.75" hidden="1">
      <c r="D766" s="21"/>
      <c r="E766" s="21"/>
      <c r="F766" s="21"/>
      <c r="G766" s="21"/>
      <c r="H766" s="140"/>
      <c r="I766" s="15"/>
      <c r="R766" s="78"/>
      <c r="S766" s="32"/>
      <c r="U766" s="98"/>
    </row>
    <row r="767" spans="4:21" ht="12.75" hidden="1">
      <c r="D767" s="21"/>
      <c r="E767" s="21"/>
      <c r="F767" s="21"/>
      <c r="G767" s="21"/>
      <c r="H767" s="140"/>
      <c r="I767" s="15"/>
      <c r="R767" s="78"/>
      <c r="S767" s="13"/>
      <c r="U767" s="98"/>
    </row>
    <row r="768" spans="4:18" ht="12.75" hidden="1">
      <c r="D768" s="21"/>
      <c r="H768" s="277"/>
      <c r="I768" s="199"/>
      <c r="J768" s="105"/>
      <c r="K768" s="144"/>
      <c r="L768" s="295"/>
      <c r="M768" s="296"/>
      <c r="R768" s="78"/>
    </row>
    <row r="769" spans="8:18" ht="12.75" hidden="1">
      <c r="H769" s="209"/>
      <c r="I769" s="15"/>
      <c r="R769" s="78"/>
    </row>
    <row r="770" spans="7:18" ht="15" hidden="1">
      <c r="G770" s="70"/>
      <c r="H770" s="69"/>
      <c r="I770" s="15"/>
      <c r="R770" s="78"/>
    </row>
    <row r="771" spans="1:22" ht="16.5" customHeight="1">
      <c r="A771" s="52">
        <v>52</v>
      </c>
      <c r="B771" s="106"/>
      <c r="C771" s="106"/>
      <c r="D771" s="53" t="s">
        <v>452</v>
      </c>
      <c r="E771" s="106"/>
      <c r="F771" s="106"/>
      <c r="G771" s="55"/>
      <c r="H771" s="75"/>
      <c r="I771" s="59">
        <f>SUM(I772)</f>
        <v>0</v>
      </c>
      <c r="J771" s="59">
        <f aca="true" t="shared" si="57" ref="J771:R771">SUM(J772)</f>
        <v>0</v>
      </c>
      <c r="K771" s="59">
        <f>SUM(K773)</f>
        <v>0</v>
      </c>
      <c r="L771" s="59">
        <f t="shared" si="57"/>
        <v>0</v>
      </c>
      <c r="M771" s="59">
        <f>SUM(M773:M774)</f>
        <v>0</v>
      </c>
      <c r="N771" s="58">
        <f t="shared" si="57"/>
        <v>0</v>
      </c>
      <c r="O771" s="59">
        <f t="shared" si="57"/>
        <v>0</v>
      </c>
      <c r="P771" s="59">
        <f t="shared" si="57"/>
        <v>0</v>
      </c>
      <c r="Q771" s="60">
        <f>SUM(Q772:Q774)</f>
        <v>0</v>
      </c>
      <c r="R771" s="265">
        <f t="shared" si="57"/>
        <v>0</v>
      </c>
      <c r="S771" s="59">
        <f>SUM(S773:S777)</f>
        <v>0</v>
      </c>
      <c r="T771" s="108"/>
      <c r="U771" s="264">
        <f>SUM(U773:U774)</f>
        <v>0</v>
      </c>
      <c r="V771" s="266"/>
    </row>
    <row r="772" spans="1:18" ht="12.75">
      <c r="A772" s="110" t="s">
        <v>453</v>
      </c>
      <c r="B772" s="9"/>
      <c r="C772" s="9"/>
      <c r="D772" s="9"/>
      <c r="E772" s="9"/>
      <c r="F772" s="21"/>
      <c r="G772" s="21"/>
      <c r="H772" s="69"/>
      <c r="I772" s="15"/>
      <c r="R772" s="78"/>
    </row>
    <row r="773" spans="4:22" ht="12.75">
      <c r="D773" s="4" t="s">
        <v>454</v>
      </c>
      <c r="G773" s="21"/>
      <c r="H773" s="209"/>
      <c r="I773" s="39"/>
      <c r="R773" s="78"/>
      <c r="S773" s="92"/>
      <c r="V773" s="266"/>
    </row>
    <row r="774" spans="1:22" ht="12.75">
      <c r="A774" s="236"/>
      <c r="D774" s="4" t="s">
        <v>455</v>
      </c>
      <c r="H774" s="209"/>
      <c r="I774" s="15"/>
      <c r="R774" s="78"/>
      <c r="S774" s="92"/>
      <c r="V774" s="266"/>
    </row>
    <row r="775" spans="1:18" ht="12.75">
      <c r="A775" s="113"/>
      <c r="H775" s="209"/>
      <c r="I775" s="15"/>
      <c r="R775" s="78"/>
    </row>
    <row r="776" spans="1:18" ht="12.75">
      <c r="A776" s="113"/>
      <c r="H776" s="209"/>
      <c r="I776" s="15"/>
      <c r="R776" s="78"/>
    </row>
    <row r="777" spans="1:18" ht="12.75">
      <c r="A777" s="113"/>
      <c r="H777" s="209"/>
      <c r="I777" s="15"/>
      <c r="R777" s="78"/>
    </row>
    <row r="778" spans="1:22" ht="16.5">
      <c r="A778" s="297">
        <v>53</v>
      </c>
      <c r="B778" s="298"/>
      <c r="C778" s="298"/>
      <c r="D778" s="298" t="s">
        <v>456</v>
      </c>
      <c r="E778" s="298"/>
      <c r="F778" s="298"/>
      <c r="G778" s="299"/>
      <c r="H778" s="300"/>
      <c r="I778" s="301">
        <f>SUM(I780)</f>
        <v>0</v>
      </c>
      <c r="J778" s="302"/>
      <c r="K778" s="302">
        <f>SUM(K780)</f>
        <v>3.5</v>
      </c>
      <c r="L778" s="302"/>
      <c r="M778" s="302"/>
      <c r="N778" s="303"/>
      <c r="O778" s="301"/>
      <c r="P778" s="301"/>
      <c r="Q778" s="304"/>
      <c r="R778" s="305"/>
      <c r="S778" s="59">
        <f>SUM(S780)</f>
        <v>3.5</v>
      </c>
      <c r="T778" s="306"/>
      <c r="U778" s="246">
        <f>SUM(U780)</f>
        <v>3500</v>
      </c>
      <c r="V778" s="266">
        <f>SUM(U778/S778/1000)</f>
        <v>1</v>
      </c>
    </row>
    <row r="779" spans="1:18" ht="12.75">
      <c r="A779" s="113"/>
      <c r="H779" s="209"/>
      <c r="I779" s="15"/>
      <c r="R779" s="78"/>
    </row>
    <row r="780" spans="1:22" ht="12.75">
      <c r="A780" s="113"/>
      <c r="D780" s="4" t="s">
        <v>457</v>
      </c>
      <c r="H780" s="209"/>
      <c r="I780" s="39"/>
      <c r="K780" s="13">
        <v>3.5</v>
      </c>
      <c r="R780" s="78"/>
      <c r="S780" s="92">
        <f>SUM(I780:Q780)</f>
        <v>3.5</v>
      </c>
      <c r="U780" s="20">
        <v>3500</v>
      </c>
      <c r="V780" s="266">
        <f>SUM(U780/S780/1000)</f>
        <v>1</v>
      </c>
    </row>
    <row r="781" spans="1:18" ht="12.75">
      <c r="A781" s="113"/>
      <c r="H781" s="209"/>
      <c r="I781" s="15"/>
      <c r="R781" s="78"/>
    </row>
    <row r="782" spans="8:18" ht="12.75">
      <c r="H782" s="209"/>
      <c r="I782" s="15"/>
      <c r="R782" s="78"/>
    </row>
    <row r="783" spans="1:18" ht="12.75" hidden="1">
      <c r="A783" s="252"/>
      <c r="H783" s="209"/>
      <c r="I783" s="15"/>
      <c r="R783" s="78"/>
    </row>
    <row r="784" spans="4:21" ht="12.75" hidden="1">
      <c r="D784" s="9"/>
      <c r="H784" s="111"/>
      <c r="I784" s="15"/>
      <c r="J784" s="39"/>
      <c r="M784" s="72"/>
      <c r="S784" s="13"/>
      <c r="U784" s="127"/>
    </row>
    <row r="785" spans="4:21" ht="12.75" hidden="1">
      <c r="D785" s="113"/>
      <c r="H785" s="31"/>
      <c r="I785" s="15"/>
      <c r="S785" s="13"/>
      <c r="U785" s="98"/>
    </row>
    <row r="786" spans="8:21" ht="12.75" hidden="1">
      <c r="H786" s="31"/>
      <c r="I786" s="15"/>
      <c r="S786" s="13"/>
      <c r="U786" s="98"/>
    </row>
    <row r="787" spans="8:21" ht="12.75" hidden="1">
      <c r="H787" s="31"/>
      <c r="I787" s="15"/>
      <c r="S787" s="13"/>
      <c r="U787" s="98"/>
    </row>
    <row r="788" spans="8:10" ht="12.75" hidden="1">
      <c r="H788" s="307"/>
      <c r="I788" s="15"/>
      <c r="J788" s="104"/>
    </row>
    <row r="789" spans="8:9" ht="12.75" hidden="1">
      <c r="H789" s="209"/>
      <c r="I789" s="15"/>
    </row>
    <row r="790" spans="8:9" ht="12.75" hidden="1">
      <c r="H790" s="209"/>
      <c r="I790" s="15"/>
    </row>
    <row r="791" spans="1:33" s="9" customFormat="1" ht="15.75" hidden="1">
      <c r="A791" s="159"/>
      <c r="B791" s="238"/>
      <c r="C791" s="238"/>
      <c r="D791" s="47"/>
      <c r="E791" s="238"/>
      <c r="F791" s="238"/>
      <c r="G791" s="161"/>
      <c r="H791" s="308"/>
      <c r="I791" s="163"/>
      <c r="J791" s="105"/>
      <c r="K791" s="105"/>
      <c r="L791" s="105"/>
      <c r="M791" s="105"/>
      <c r="N791" s="200"/>
      <c r="O791" s="199"/>
      <c r="P791" s="199"/>
      <c r="Q791" s="271"/>
      <c r="R791" s="309"/>
      <c r="S791" s="192"/>
      <c r="T791" s="50"/>
      <c r="U791" s="194"/>
      <c r="V791" s="310"/>
      <c r="W791" s="196"/>
      <c r="X791" s="196"/>
      <c r="Y791" s="238"/>
      <c r="Z791" s="238"/>
      <c r="AA791" s="238"/>
      <c r="AB791" s="238"/>
      <c r="AC791" s="238"/>
      <c r="AD791" s="238"/>
      <c r="AE791" s="238"/>
      <c r="AF791" s="238"/>
      <c r="AG791" s="238"/>
    </row>
    <row r="792" spans="1:33" ht="15" hidden="1">
      <c r="A792" s="311"/>
      <c r="B792" s="46"/>
      <c r="C792" s="46"/>
      <c r="D792" s="46"/>
      <c r="E792" s="46"/>
      <c r="F792" s="46"/>
      <c r="G792" s="220"/>
      <c r="H792" s="312"/>
      <c r="I792" s="199"/>
      <c r="J792" s="144"/>
      <c r="K792" s="144"/>
      <c r="L792" s="144"/>
      <c r="M792" s="144"/>
      <c r="N792" s="200"/>
      <c r="O792" s="199"/>
      <c r="P792" s="199"/>
      <c r="Q792" s="271"/>
      <c r="R792" s="202"/>
      <c r="S792" s="203"/>
      <c r="T792" s="204"/>
      <c r="U792" s="205"/>
      <c r="V792" s="207"/>
      <c r="W792" s="207"/>
      <c r="X792" s="207"/>
      <c r="Y792" s="46"/>
      <c r="Z792" s="46"/>
      <c r="AA792" s="46"/>
      <c r="AB792" s="46"/>
      <c r="AC792" s="46"/>
      <c r="AD792" s="46"/>
      <c r="AE792" s="46"/>
      <c r="AF792" s="46"/>
      <c r="AG792" s="46"/>
    </row>
    <row r="793" spans="1:9" ht="12.75" hidden="1">
      <c r="A793" s="113"/>
      <c r="H793" s="209"/>
      <c r="I793" s="15"/>
    </row>
    <row r="794" spans="1:9" ht="12.75" hidden="1">
      <c r="A794" s="113"/>
      <c r="G794" s="21"/>
      <c r="H794" s="209"/>
      <c r="I794" s="15"/>
    </row>
    <row r="795" spans="8:9" ht="12.75" hidden="1">
      <c r="H795" s="209"/>
      <c r="I795" s="15"/>
    </row>
    <row r="796" spans="1:9" ht="12.75" hidden="1">
      <c r="A796" s="252"/>
      <c r="H796" s="209"/>
      <c r="I796" s="15"/>
    </row>
    <row r="797" spans="4:21" ht="12.75" hidden="1">
      <c r="D797" s="9"/>
      <c r="H797" s="111"/>
      <c r="I797" s="15"/>
      <c r="J797" s="39"/>
      <c r="M797" s="72"/>
      <c r="R797" s="109"/>
      <c r="S797" s="13"/>
      <c r="T797" s="97"/>
      <c r="U797" s="127"/>
    </row>
    <row r="798" spans="4:25" ht="12.75" hidden="1">
      <c r="D798" s="113"/>
      <c r="H798" s="31"/>
      <c r="I798" s="15"/>
      <c r="R798" s="109"/>
      <c r="S798" s="13"/>
      <c r="T798" s="97"/>
      <c r="U798" s="313"/>
      <c r="Y798" s="314"/>
    </row>
    <row r="799" spans="8:25" ht="12.75" hidden="1">
      <c r="H799" s="31"/>
      <c r="I799" s="15"/>
      <c r="R799" s="109"/>
      <c r="S799" s="13"/>
      <c r="T799" s="97"/>
      <c r="U799" s="313"/>
      <c r="Y799" s="314"/>
    </row>
    <row r="800" spans="8:25" ht="12.75" hidden="1">
      <c r="H800" s="31"/>
      <c r="I800" s="15"/>
      <c r="R800" s="109"/>
      <c r="S800" s="15"/>
      <c r="T800" s="97"/>
      <c r="U800" s="99"/>
      <c r="Y800" s="21"/>
    </row>
    <row r="801" spans="8:25" ht="12.75" hidden="1">
      <c r="H801" s="31"/>
      <c r="I801" s="15"/>
      <c r="R801" s="109"/>
      <c r="S801" s="15"/>
      <c r="T801" s="97"/>
      <c r="U801" s="99"/>
      <c r="Y801" s="21"/>
    </row>
    <row r="802" spans="8:25" ht="12.75" hidden="1">
      <c r="H802" s="31"/>
      <c r="I802" s="15"/>
      <c r="R802" s="109"/>
      <c r="S802" s="13"/>
      <c r="T802" s="97"/>
      <c r="U802" s="99"/>
      <c r="Y802" s="21"/>
    </row>
    <row r="803" spans="8:25" ht="12.75" hidden="1">
      <c r="H803" s="31"/>
      <c r="I803" s="15"/>
      <c r="R803" s="109"/>
      <c r="S803" s="13"/>
      <c r="T803" s="97"/>
      <c r="U803" s="99"/>
      <c r="Y803" s="21"/>
    </row>
    <row r="804" spans="8:25" ht="12.75" hidden="1">
      <c r="H804" s="31"/>
      <c r="I804" s="15"/>
      <c r="R804" s="109"/>
      <c r="S804" s="13"/>
      <c r="T804" s="97"/>
      <c r="U804" s="98"/>
      <c r="Y804" s="21"/>
    </row>
    <row r="805" spans="8:25" ht="12.75" hidden="1">
      <c r="H805" s="31"/>
      <c r="I805" s="15"/>
      <c r="R805" s="109"/>
      <c r="S805" s="13"/>
      <c r="T805" s="97"/>
      <c r="U805" s="98"/>
      <c r="Y805" s="21"/>
    </row>
    <row r="806" spans="8:24" ht="0.75" customHeight="1" hidden="1">
      <c r="H806" s="140"/>
      <c r="I806" s="15"/>
      <c r="R806" s="109"/>
      <c r="T806" s="97"/>
      <c r="U806" s="99"/>
      <c r="V806" s="4"/>
      <c r="X806" s="4"/>
    </row>
    <row r="807" spans="8:25" ht="12.75" hidden="1">
      <c r="H807" s="31"/>
      <c r="I807" s="15"/>
      <c r="R807" s="109"/>
      <c r="S807" s="13"/>
      <c r="T807" s="97"/>
      <c r="U807" s="99"/>
      <c r="Y807" s="21"/>
    </row>
    <row r="808" spans="8:25" ht="12.75" hidden="1">
      <c r="H808" s="31"/>
      <c r="I808" s="15"/>
      <c r="R808" s="109"/>
      <c r="S808" s="13"/>
      <c r="T808" s="97"/>
      <c r="U808" s="99"/>
      <c r="Y808" s="21"/>
    </row>
    <row r="809" spans="8:25" ht="12.75" hidden="1">
      <c r="H809" s="31"/>
      <c r="I809" s="15"/>
      <c r="R809" s="109"/>
      <c r="S809" s="13"/>
      <c r="T809" s="97"/>
      <c r="U809" s="99"/>
      <c r="Y809" s="21"/>
    </row>
    <row r="810" spans="8:24" ht="12.75" hidden="1">
      <c r="H810" s="31"/>
      <c r="I810" s="15"/>
      <c r="R810" s="109"/>
      <c r="S810" s="13"/>
      <c r="T810" s="97"/>
      <c r="U810" s="99"/>
      <c r="X810" s="4"/>
    </row>
    <row r="811" spans="8:25" ht="12.75" hidden="1">
      <c r="H811" s="31"/>
      <c r="I811" s="15"/>
      <c r="R811" s="109"/>
      <c r="S811" s="13"/>
      <c r="T811" s="97"/>
      <c r="U811" s="98"/>
      <c r="Y811" s="21"/>
    </row>
    <row r="812" spans="8:25" ht="12.75" hidden="1">
      <c r="H812" s="31"/>
      <c r="I812" s="15"/>
      <c r="R812" s="109"/>
      <c r="S812" s="13"/>
      <c r="T812" s="97"/>
      <c r="U812" s="98"/>
      <c r="Y812" s="21"/>
    </row>
    <row r="813" spans="8:20" ht="12.75" hidden="1">
      <c r="H813" s="307"/>
      <c r="I813" s="15"/>
      <c r="J813" s="104"/>
      <c r="R813" s="109"/>
      <c r="S813" s="13"/>
      <c r="T813" s="97"/>
    </row>
    <row r="814" spans="8:9" ht="12.75" hidden="1">
      <c r="H814" s="209"/>
      <c r="I814" s="15"/>
    </row>
    <row r="815" spans="4:9" ht="12.75" hidden="1">
      <c r="D815" s="21"/>
      <c r="H815" s="209"/>
      <c r="I815" s="15"/>
    </row>
    <row r="816" spans="8:20" ht="12.75" hidden="1">
      <c r="H816" s="209"/>
      <c r="I816" s="15"/>
      <c r="R816" s="109"/>
      <c r="S816" s="13"/>
      <c r="T816" s="97"/>
    </row>
    <row r="817" spans="4:9" ht="12.75" hidden="1">
      <c r="D817" s="9"/>
      <c r="H817" s="209"/>
      <c r="I817" s="15"/>
    </row>
    <row r="818" spans="7:9" ht="12.75" hidden="1">
      <c r="G818" s="21"/>
      <c r="H818" s="209"/>
      <c r="I818" s="15"/>
    </row>
    <row r="819" spans="7:9" ht="12.75" hidden="1">
      <c r="G819" s="21"/>
      <c r="H819" s="209"/>
      <c r="I819" s="15"/>
    </row>
    <row r="820" spans="7:9" ht="12.75" hidden="1">
      <c r="G820" s="21"/>
      <c r="H820" s="209"/>
      <c r="I820" s="15"/>
    </row>
    <row r="821" spans="7:9" ht="12.75" hidden="1">
      <c r="G821" s="21"/>
      <c r="H821" s="209"/>
      <c r="I821" s="15"/>
    </row>
    <row r="822" spans="8:9" ht="12.75" hidden="1">
      <c r="H822" s="209"/>
      <c r="I822" s="15"/>
    </row>
    <row r="823" spans="1:24" s="9" customFormat="1" ht="13.5" customHeight="1">
      <c r="A823" s="52">
        <v>55</v>
      </c>
      <c r="B823" s="248"/>
      <c r="C823" s="248"/>
      <c r="D823" s="53" t="s">
        <v>458</v>
      </c>
      <c r="E823" s="248"/>
      <c r="F823" s="248"/>
      <c r="G823" s="55"/>
      <c r="H823" s="75"/>
      <c r="I823" s="59">
        <f>SUM(I825:I851)</f>
        <v>623</v>
      </c>
      <c r="J823" s="59">
        <f>SUM(J825:J851)</f>
        <v>0</v>
      </c>
      <c r="K823" s="59">
        <f>SUM(K825:K851)</f>
        <v>40</v>
      </c>
      <c r="L823" s="59">
        <f>SUM(L825:L852)</f>
        <v>31</v>
      </c>
      <c r="M823" s="59">
        <f>SUM(M825:M851)</f>
        <v>0</v>
      </c>
      <c r="N823" s="58">
        <f>SUM(N825:N851)</f>
        <v>0</v>
      </c>
      <c r="O823" s="59">
        <f>SUM(O825:O851)</f>
        <v>8.18</v>
      </c>
      <c r="P823" s="59">
        <f>SUM(P825:P852)</f>
        <v>-67.993</v>
      </c>
      <c r="Q823" s="60">
        <f>SUM(Q825:Q851)</f>
        <v>0</v>
      </c>
      <c r="R823" s="60">
        <f>SUM(R825:R851)</f>
        <v>0</v>
      </c>
      <c r="S823" s="59">
        <f>SUM(S825:S852)</f>
        <v>634.1869999999998</v>
      </c>
      <c r="T823" s="108"/>
      <c r="U823" s="264">
        <f>SUM(U825:U852)</f>
        <v>631213.52</v>
      </c>
      <c r="V823" s="266">
        <f>SUM(U823/S823/1000)</f>
        <v>0.9953113513837405</v>
      </c>
      <c r="W823" s="66"/>
      <c r="X823" s="66"/>
    </row>
    <row r="824" spans="8:18" ht="12.75">
      <c r="H824" s="209"/>
      <c r="I824" s="15"/>
      <c r="R824" s="251"/>
    </row>
    <row r="825" spans="4:22" ht="12.75">
      <c r="D825" s="4" t="s">
        <v>384</v>
      </c>
      <c r="E825" s="109"/>
      <c r="F825" s="109"/>
      <c r="H825" s="209"/>
      <c r="I825" s="39">
        <v>20</v>
      </c>
      <c r="J825" s="163"/>
      <c r="R825" s="251"/>
      <c r="S825" s="92">
        <f aca="true" t="shared" si="58" ref="S825:S851">SUM(I825:Q825)</f>
        <v>20</v>
      </c>
      <c r="U825" s="20">
        <v>20000</v>
      </c>
      <c r="V825" s="266">
        <f aca="true" t="shared" si="59" ref="V825:V851">SUM(U825/S825/1000)</f>
        <v>1</v>
      </c>
    </row>
    <row r="826" spans="4:22" ht="12.75">
      <c r="D826" s="4" t="s">
        <v>459</v>
      </c>
      <c r="E826" s="109"/>
      <c r="F826" s="109"/>
      <c r="H826" s="209"/>
      <c r="I826" s="39">
        <v>150</v>
      </c>
      <c r="J826" s="144"/>
      <c r="R826" s="251"/>
      <c r="S826" s="92">
        <f t="shared" si="58"/>
        <v>150</v>
      </c>
      <c r="U826" s="20">
        <v>150000</v>
      </c>
      <c r="V826" s="266">
        <f t="shared" si="59"/>
        <v>1</v>
      </c>
    </row>
    <row r="827" spans="4:22" ht="12.75">
      <c r="D827" s="4" t="s">
        <v>460</v>
      </c>
      <c r="E827" s="109"/>
      <c r="F827" s="109"/>
      <c r="H827" s="209"/>
      <c r="I827" s="39">
        <v>2</v>
      </c>
      <c r="L827" s="13">
        <v>1</v>
      </c>
      <c r="P827" s="15">
        <v>-2.468</v>
      </c>
      <c r="R827" s="251"/>
      <c r="S827" s="92">
        <f t="shared" si="58"/>
        <v>0.532</v>
      </c>
      <c r="U827" s="20">
        <v>532</v>
      </c>
      <c r="V827" s="266">
        <f t="shared" si="59"/>
        <v>1</v>
      </c>
    </row>
    <row r="828" spans="4:22" ht="12.75">
      <c r="D828" s="4" t="s">
        <v>461</v>
      </c>
      <c r="E828" s="4"/>
      <c r="F828" s="4"/>
      <c r="H828" s="111"/>
      <c r="I828" s="39">
        <v>1</v>
      </c>
      <c r="J828" s="15"/>
      <c r="M828" s="72"/>
      <c r="P828" s="15">
        <v>-0.819</v>
      </c>
      <c r="R828" s="251"/>
      <c r="S828" s="92">
        <f t="shared" si="58"/>
        <v>0.18100000000000005</v>
      </c>
      <c r="U828" s="20">
        <v>181</v>
      </c>
      <c r="V828" s="266">
        <f t="shared" si="59"/>
        <v>0.9999999999999998</v>
      </c>
    </row>
    <row r="829" spans="4:22" ht="12.75">
      <c r="D829" s="4" t="s">
        <v>409</v>
      </c>
      <c r="H829" s="140"/>
      <c r="I829" s="39">
        <v>30</v>
      </c>
      <c r="P829" s="15">
        <v>-28.08</v>
      </c>
      <c r="R829" s="251"/>
      <c r="S829" s="92">
        <f t="shared" si="58"/>
        <v>1.9200000000000017</v>
      </c>
      <c r="U829" s="20">
        <v>1920</v>
      </c>
      <c r="V829" s="266">
        <f t="shared" si="59"/>
        <v>0.9999999999999991</v>
      </c>
    </row>
    <row r="830" spans="4:22" ht="12.75">
      <c r="D830" s="4" t="s">
        <v>462</v>
      </c>
      <c r="H830" s="140"/>
      <c r="I830" s="39"/>
      <c r="P830" s="15">
        <v>17.238</v>
      </c>
      <c r="R830" s="251"/>
      <c r="S830" s="92">
        <f t="shared" si="58"/>
        <v>17.238</v>
      </c>
      <c r="U830" s="20">
        <v>17238</v>
      </c>
      <c r="V830" s="266">
        <f t="shared" si="59"/>
        <v>1</v>
      </c>
    </row>
    <row r="831" spans="4:22" ht="12.75">
      <c r="D831" s="4" t="s">
        <v>463</v>
      </c>
      <c r="H831" s="140"/>
      <c r="I831" s="39"/>
      <c r="P831" s="15">
        <v>0.3</v>
      </c>
      <c r="R831" s="251"/>
      <c r="S831" s="92">
        <f t="shared" si="58"/>
        <v>0.3</v>
      </c>
      <c r="U831" s="20">
        <v>300</v>
      </c>
      <c r="V831" s="266">
        <f t="shared" si="59"/>
        <v>1</v>
      </c>
    </row>
    <row r="832" spans="4:22" ht="12.75">
      <c r="D832" s="4" t="s">
        <v>275</v>
      </c>
      <c r="H832" s="140"/>
      <c r="I832" s="39">
        <v>40</v>
      </c>
      <c r="P832" s="15">
        <v>44.915</v>
      </c>
      <c r="R832" s="251"/>
      <c r="S832" s="92">
        <f t="shared" si="58"/>
        <v>84.91499999999999</v>
      </c>
      <c r="U832" s="20">
        <v>84915</v>
      </c>
      <c r="V832" s="266">
        <f t="shared" si="59"/>
        <v>1.0000000000000002</v>
      </c>
    </row>
    <row r="833" spans="4:22" ht="12.75">
      <c r="D833" s="4" t="s">
        <v>464</v>
      </c>
      <c r="H833" s="140"/>
      <c r="I833" s="39"/>
      <c r="P833" s="15">
        <v>6.66</v>
      </c>
      <c r="R833" s="251"/>
      <c r="S833" s="92">
        <f t="shared" si="58"/>
        <v>6.66</v>
      </c>
      <c r="U833" s="20">
        <v>6660</v>
      </c>
      <c r="V833" s="266">
        <f t="shared" si="59"/>
        <v>1</v>
      </c>
    </row>
    <row r="834" spans="4:22" ht="12.75">
      <c r="D834" s="4" t="s">
        <v>292</v>
      </c>
      <c r="H834" s="140"/>
      <c r="I834" s="39">
        <v>50</v>
      </c>
      <c r="K834" s="13">
        <v>-15</v>
      </c>
      <c r="N834" s="14">
        <v>14.25</v>
      </c>
      <c r="P834" s="15">
        <v>-21.224</v>
      </c>
      <c r="R834" s="251"/>
      <c r="S834" s="92">
        <f t="shared" si="58"/>
        <v>28.026</v>
      </c>
      <c r="U834" s="20">
        <v>28026</v>
      </c>
      <c r="V834" s="266">
        <f t="shared" si="59"/>
        <v>1</v>
      </c>
    </row>
    <row r="835" spans="4:22" ht="12.75">
      <c r="D835" s="4" t="s">
        <v>465</v>
      </c>
      <c r="H835" s="140"/>
      <c r="I835" s="39"/>
      <c r="K835" s="13">
        <v>15</v>
      </c>
      <c r="N835" s="14">
        <v>-14.25</v>
      </c>
      <c r="P835" s="15">
        <v>15.562</v>
      </c>
      <c r="R835" s="251"/>
      <c r="S835" s="92">
        <f>SUM(I835:Q835)</f>
        <v>16.311999999999998</v>
      </c>
      <c r="U835" s="20">
        <v>16312</v>
      </c>
      <c r="V835" s="266">
        <f t="shared" si="59"/>
        <v>1.0000000000000002</v>
      </c>
    </row>
    <row r="836" spans="4:22" ht="12.75">
      <c r="D836" s="4" t="s">
        <v>293</v>
      </c>
      <c r="H836" s="140"/>
      <c r="I836" s="39">
        <v>10</v>
      </c>
      <c r="P836" s="15">
        <v>-5.023</v>
      </c>
      <c r="R836" s="251"/>
      <c r="S836" s="92">
        <f t="shared" si="58"/>
        <v>4.977</v>
      </c>
      <c r="U836" s="20">
        <v>4976.34</v>
      </c>
      <c r="V836" s="266">
        <f t="shared" si="59"/>
        <v>0.9998673899939722</v>
      </c>
    </row>
    <row r="837" spans="4:22" ht="12.75">
      <c r="D837" s="4" t="s">
        <v>466</v>
      </c>
      <c r="H837" s="140"/>
      <c r="I837" s="39">
        <v>50</v>
      </c>
      <c r="M837" s="15"/>
      <c r="P837" s="15">
        <v>-20.185</v>
      </c>
      <c r="R837" s="251"/>
      <c r="S837" s="92">
        <f t="shared" si="58"/>
        <v>29.815</v>
      </c>
      <c r="U837" s="20">
        <v>29814.79</v>
      </c>
      <c r="V837" s="266">
        <f t="shared" si="59"/>
        <v>0.9999929565654871</v>
      </c>
    </row>
    <row r="838" spans="4:22" ht="12.75">
      <c r="D838" s="4" t="s">
        <v>467</v>
      </c>
      <c r="H838" s="277"/>
      <c r="I838" s="163">
        <v>12</v>
      </c>
      <c r="J838" s="105"/>
      <c r="O838" s="15">
        <v>1.921</v>
      </c>
      <c r="R838" s="251"/>
      <c r="S838" s="92">
        <f t="shared" si="58"/>
        <v>13.921</v>
      </c>
      <c r="U838" s="20">
        <v>10949.72</v>
      </c>
      <c r="V838" s="266">
        <f t="shared" si="59"/>
        <v>0.7865613102507003</v>
      </c>
    </row>
    <row r="839" spans="4:22" ht="12.75">
      <c r="D839" s="4" t="s">
        <v>410</v>
      </c>
      <c r="H839" s="209"/>
      <c r="I839" s="39">
        <v>80</v>
      </c>
      <c r="L839" s="13">
        <v>30</v>
      </c>
      <c r="P839" s="15">
        <v>-38.614</v>
      </c>
      <c r="R839" s="251"/>
      <c r="S839" s="92">
        <f t="shared" si="58"/>
        <v>71.386</v>
      </c>
      <c r="U839" s="20">
        <v>71385.35</v>
      </c>
      <c r="V839" s="266">
        <f t="shared" si="59"/>
        <v>0.9999908945731657</v>
      </c>
    </row>
    <row r="840" spans="4:22" ht="12.75">
      <c r="D840" s="4" t="s">
        <v>468</v>
      </c>
      <c r="H840" s="209"/>
      <c r="I840" s="39"/>
      <c r="P840" s="15">
        <v>40.148</v>
      </c>
      <c r="R840" s="251"/>
      <c r="S840" s="92">
        <f t="shared" si="58"/>
        <v>40.148</v>
      </c>
      <c r="U840" s="20">
        <v>40148.07</v>
      </c>
      <c r="V840" s="266">
        <f t="shared" si="59"/>
        <v>1.000001743548869</v>
      </c>
    </row>
    <row r="841" spans="4:22" ht="12.75">
      <c r="D841" s="4" t="s">
        <v>298</v>
      </c>
      <c r="H841" s="111"/>
      <c r="I841" s="39">
        <v>13</v>
      </c>
      <c r="J841" s="39"/>
      <c r="P841" s="15">
        <v>-6.987</v>
      </c>
      <c r="R841" s="251"/>
      <c r="S841" s="92">
        <f t="shared" si="58"/>
        <v>6.013</v>
      </c>
      <c r="U841" s="20">
        <v>6012.61</v>
      </c>
      <c r="V841" s="266">
        <f t="shared" si="59"/>
        <v>0.9999351405288541</v>
      </c>
    </row>
    <row r="842" spans="4:22" ht="12.75">
      <c r="D842" s="4" t="s">
        <v>277</v>
      </c>
      <c r="E842" s="21"/>
      <c r="H842" s="140"/>
      <c r="I842" s="39">
        <v>72.2</v>
      </c>
      <c r="O842" s="15">
        <v>5.767</v>
      </c>
      <c r="P842" s="15">
        <v>0.545</v>
      </c>
      <c r="R842" s="251"/>
      <c r="S842" s="92">
        <f t="shared" si="58"/>
        <v>78.512</v>
      </c>
      <c r="U842" s="20">
        <v>78512.44</v>
      </c>
      <c r="V842" s="266">
        <f t="shared" si="59"/>
        <v>1.0000056042388425</v>
      </c>
    </row>
    <row r="843" spans="4:22" ht="12.75">
      <c r="D843" s="4" t="s">
        <v>469</v>
      </c>
      <c r="E843" s="21"/>
      <c r="H843" s="140"/>
      <c r="I843" s="39">
        <v>5</v>
      </c>
      <c r="P843" s="15">
        <v>1.531</v>
      </c>
      <c r="R843" s="251"/>
      <c r="S843" s="92">
        <f>SUM(I843:Q843)</f>
        <v>6.531</v>
      </c>
      <c r="U843" s="20">
        <v>6530.8</v>
      </c>
      <c r="V843" s="266">
        <f t="shared" si="59"/>
        <v>0.9999693768182515</v>
      </c>
    </row>
    <row r="844" spans="4:22" ht="12.75">
      <c r="D844" s="4" t="s">
        <v>228</v>
      </c>
      <c r="E844" s="21"/>
      <c r="H844" s="140"/>
      <c r="I844" s="39">
        <v>30</v>
      </c>
      <c r="P844" s="15">
        <v>-21.303</v>
      </c>
      <c r="R844" s="251"/>
      <c r="S844" s="92">
        <f t="shared" si="58"/>
        <v>8.697</v>
      </c>
      <c r="U844" s="20">
        <v>8696.68</v>
      </c>
      <c r="V844" s="266">
        <f t="shared" si="59"/>
        <v>0.9999632057031161</v>
      </c>
    </row>
    <row r="845" spans="4:22" ht="12.75">
      <c r="D845" s="4" t="s">
        <v>470</v>
      </c>
      <c r="E845" s="21"/>
      <c r="H845" s="140"/>
      <c r="I845" s="39"/>
      <c r="P845" s="15">
        <v>1.035</v>
      </c>
      <c r="R845" s="251"/>
      <c r="S845" s="92">
        <f t="shared" si="58"/>
        <v>1.035</v>
      </c>
      <c r="U845" s="20">
        <v>1034.72</v>
      </c>
      <c r="V845" s="266">
        <f t="shared" si="59"/>
        <v>0.9997294685990339</v>
      </c>
    </row>
    <row r="846" spans="4:22" ht="12.75">
      <c r="D846" s="4" t="s">
        <v>229</v>
      </c>
      <c r="E846" s="21"/>
      <c r="H846" s="140"/>
      <c r="I846" s="39">
        <v>50</v>
      </c>
      <c r="P846" s="15">
        <v>-49.724</v>
      </c>
      <c r="R846" s="251"/>
      <c r="S846" s="92">
        <f t="shared" si="58"/>
        <v>0.27600000000000335</v>
      </c>
      <c r="U846" s="20">
        <v>276</v>
      </c>
      <c r="V846" s="266">
        <f t="shared" si="59"/>
        <v>0.9999999999999878</v>
      </c>
    </row>
    <row r="847" spans="4:22" ht="12.75">
      <c r="D847" s="4" t="s">
        <v>299</v>
      </c>
      <c r="E847" s="21"/>
      <c r="H847" s="140"/>
      <c r="I847" s="39">
        <v>1</v>
      </c>
      <c r="P847" s="15">
        <v>-1</v>
      </c>
      <c r="R847" s="251"/>
      <c r="S847" s="92">
        <f t="shared" si="58"/>
        <v>0</v>
      </c>
      <c r="U847" s="20">
        <v>0</v>
      </c>
      <c r="V847" s="266"/>
    </row>
    <row r="848" spans="4:22" ht="12.75">
      <c r="D848" s="4" t="s">
        <v>314</v>
      </c>
      <c r="H848" s="140"/>
      <c r="I848" s="39">
        <v>6</v>
      </c>
      <c r="P848" s="15">
        <v>-0.5</v>
      </c>
      <c r="R848" s="251"/>
      <c r="S848" s="92">
        <f t="shared" si="58"/>
        <v>5.5</v>
      </c>
      <c r="U848" s="20">
        <v>5500</v>
      </c>
      <c r="V848" s="266">
        <f t="shared" si="59"/>
        <v>1</v>
      </c>
    </row>
    <row r="849" spans="4:22" ht="12.75">
      <c r="D849" s="4" t="s">
        <v>471</v>
      </c>
      <c r="H849" s="277"/>
      <c r="I849" s="163">
        <v>0.8</v>
      </c>
      <c r="J849" s="144"/>
      <c r="R849" s="251"/>
      <c r="S849" s="92">
        <f t="shared" si="58"/>
        <v>0.8</v>
      </c>
      <c r="U849" s="20">
        <v>800</v>
      </c>
      <c r="V849" s="266">
        <f t="shared" si="59"/>
        <v>1</v>
      </c>
    </row>
    <row r="850" spans="4:22" ht="12.75">
      <c r="D850" s="4" t="s">
        <v>472</v>
      </c>
      <c r="H850" s="277"/>
      <c r="I850" s="163"/>
      <c r="J850" s="144"/>
      <c r="O850" s="15">
        <v>0.492</v>
      </c>
      <c r="R850" s="251"/>
      <c r="S850" s="92">
        <f t="shared" si="58"/>
        <v>0.492</v>
      </c>
      <c r="U850" s="20">
        <v>492</v>
      </c>
      <c r="V850" s="266">
        <f t="shared" si="59"/>
        <v>1</v>
      </c>
    </row>
    <row r="851" spans="4:22" ht="12.75">
      <c r="D851" s="4" t="s">
        <v>473</v>
      </c>
      <c r="H851" s="277"/>
      <c r="I851" s="163"/>
      <c r="J851" s="144"/>
      <c r="K851" s="13">
        <v>40</v>
      </c>
      <c r="R851" s="251"/>
      <c r="S851" s="92">
        <f t="shared" si="58"/>
        <v>40</v>
      </c>
      <c r="U851" s="20">
        <v>40000</v>
      </c>
      <c r="V851" s="266">
        <f t="shared" si="59"/>
        <v>1</v>
      </c>
    </row>
    <row r="852" spans="8:22" ht="12.75">
      <c r="H852" s="277"/>
      <c r="I852" s="163"/>
      <c r="J852" s="144"/>
      <c r="R852" s="251"/>
      <c r="S852" s="92"/>
      <c r="V852" s="266"/>
    </row>
    <row r="853" spans="8:19" ht="12.75">
      <c r="H853" s="140"/>
      <c r="I853" s="15"/>
      <c r="R853" s="251"/>
      <c r="S853" s="13"/>
    </row>
    <row r="854" spans="1:24" s="9" customFormat="1" ht="13.5" customHeight="1">
      <c r="A854" s="52">
        <v>61</v>
      </c>
      <c r="B854" s="248"/>
      <c r="C854" s="248"/>
      <c r="D854" s="53" t="s">
        <v>474</v>
      </c>
      <c r="E854" s="248"/>
      <c r="F854" s="248"/>
      <c r="G854" s="55"/>
      <c r="H854" s="75"/>
      <c r="I854" s="59">
        <f>SUM(I856:I936)</f>
        <v>10789.47</v>
      </c>
      <c r="J854" s="59">
        <f>SUM(J856:J940)</f>
        <v>16.2</v>
      </c>
      <c r="K854" s="59">
        <f>SUM(K856:K936)</f>
        <v>120.572</v>
      </c>
      <c r="L854" s="59">
        <f>SUM(L856:L936)</f>
        <v>123.91000000000001</v>
      </c>
      <c r="M854" s="59">
        <f>SUM(M856:M934)</f>
        <v>158.665</v>
      </c>
      <c r="N854" s="58">
        <f>SUM(N856:N941)</f>
        <v>161.1</v>
      </c>
      <c r="O854" s="59">
        <f>SUM(O856:O934)</f>
        <v>-103.43100000000004</v>
      </c>
      <c r="P854" s="59">
        <f>SUM(P856:P936)</f>
        <v>-264.31600000000003</v>
      </c>
      <c r="Q854" s="60">
        <f>SUM(Q856:Q936)</f>
        <v>0</v>
      </c>
      <c r="R854" s="265">
        <f>SUM(R856:R934)</f>
        <v>0</v>
      </c>
      <c r="S854" s="59">
        <f>SUM(S856:S936)</f>
        <v>11002.170000000006</v>
      </c>
      <c r="T854" s="108"/>
      <c r="U854" s="264">
        <f>SUM(U856:U936)</f>
        <v>10969884.370000001</v>
      </c>
      <c r="V854" s="266">
        <f>SUM(U854/S854/1000)</f>
        <v>0.9970655216198255</v>
      </c>
      <c r="W854" s="66"/>
      <c r="X854" s="66"/>
    </row>
    <row r="855" spans="1:9" ht="16.5" customHeight="1">
      <c r="A855" s="110" t="s">
        <v>475</v>
      </c>
      <c r="B855" s="9"/>
      <c r="C855" s="9"/>
      <c r="D855" s="9"/>
      <c r="G855" s="70"/>
      <c r="H855" s="69"/>
      <c r="I855" s="15"/>
    </row>
    <row r="856" spans="1:23" ht="15" customHeight="1">
      <c r="A856" s="113"/>
      <c r="D856" s="4" t="s">
        <v>476</v>
      </c>
      <c r="G856" s="226"/>
      <c r="H856" s="315"/>
      <c r="I856" s="316">
        <v>1044</v>
      </c>
      <c r="P856" s="15">
        <v>-0.12</v>
      </c>
      <c r="R856" s="78"/>
      <c r="S856" s="92">
        <f aca="true" t="shared" si="60" ref="S856:S876">SUM(I856:Q856)</f>
        <v>1043.88</v>
      </c>
      <c r="U856" s="20">
        <v>1043880</v>
      </c>
      <c r="V856" s="266">
        <f aca="true" t="shared" si="61" ref="V856:V876">SUM(U856/S856/1000)</f>
        <v>0.9999999999999999</v>
      </c>
      <c r="W856" s="66"/>
    </row>
    <row r="857" spans="1:22" ht="12.75">
      <c r="A857" s="113"/>
      <c r="D857" s="4" t="s">
        <v>288</v>
      </c>
      <c r="H857" s="209"/>
      <c r="I857" s="39">
        <v>261</v>
      </c>
      <c r="P857" s="15">
        <v>3.921</v>
      </c>
      <c r="R857" s="78"/>
      <c r="S857" s="92">
        <f t="shared" si="60"/>
        <v>264.921</v>
      </c>
      <c r="U857" s="20">
        <v>264920</v>
      </c>
      <c r="V857" s="266">
        <f t="shared" si="61"/>
        <v>0.9999962252898034</v>
      </c>
    </row>
    <row r="858" spans="1:22" ht="12.75">
      <c r="A858" s="113"/>
      <c r="D858" s="4" t="s">
        <v>289</v>
      </c>
      <c r="H858" s="209"/>
      <c r="I858" s="39">
        <v>93.96</v>
      </c>
      <c r="P858" s="15">
        <v>1.366</v>
      </c>
      <c r="R858" s="78"/>
      <c r="S858" s="92">
        <f t="shared" si="60"/>
        <v>95.326</v>
      </c>
      <c r="U858" s="20">
        <v>95326</v>
      </c>
      <c r="V858" s="266">
        <f t="shared" si="61"/>
        <v>1.0000000000000002</v>
      </c>
    </row>
    <row r="859" spans="1:22" ht="12.75">
      <c r="A859" s="113"/>
      <c r="D859" s="4" t="s">
        <v>477</v>
      </c>
      <c r="H859" s="209"/>
      <c r="I859" s="39">
        <v>396</v>
      </c>
      <c r="O859" s="15">
        <v>-396</v>
      </c>
      <c r="R859" s="78"/>
      <c r="S859" s="92">
        <f t="shared" si="60"/>
        <v>0</v>
      </c>
      <c r="U859" s="20">
        <v>0</v>
      </c>
      <c r="V859" s="266"/>
    </row>
    <row r="860" spans="1:22" ht="12.75">
      <c r="A860" s="113"/>
      <c r="D860" s="4" t="s">
        <v>478</v>
      </c>
      <c r="H860" s="209"/>
      <c r="I860" s="39">
        <v>35.59</v>
      </c>
      <c r="O860" s="15">
        <v>-35.59</v>
      </c>
      <c r="R860" s="78"/>
      <c r="S860" s="92">
        <f t="shared" si="60"/>
        <v>0</v>
      </c>
      <c r="U860" s="20">
        <v>0</v>
      </c>
      <c r="V860" s="266"/>
    </row>
    <row r="861" spans="1:22" ht="12.75">
      <c r="A861" s="113"/>
      <c r="D861" s="4" t="s">
        <v>292</v>
      </c>
      <c r="H861" s="209"/>
      <c r="I861" s="39">
        <v>1</v>
      </c>
      <c r="P861" s="15">
        <v>-1</v>
      </c>
      <c r="R861" s="78"/>
      <c r="S861" s="92">
        <f t="shared" si="60"/>
        <v>0</v>
      </c>
      <c r="U861" s="20">
        <v>0</v>
      </c>
      <c r="V861" s="266"/>
    </row>
    <row r="862" spans="1:22" ht="12.75">
      <c r="A862" s="113"/>
      <c r="D862" s="4" t="s">
        <v>479</v>
      </c>
      <c r="H862" s="209"/>
      <c r="I862" s="39">
        <v>1</v>
      </c>
      <c r="P862" s="15">
        <v>-1</v>
      </c>
      <c r="R862" s="78"/>
      <c r="S862" s="92">
        <f t="shared" si="60"/>
        <v>0</v>
      </c>
      <c r="U862" s="20">
        <v>0</v>
      </c>
      <c r="V862" s="266"/>
    </row>
    <row r="863" spans="1:22" ht="15" customHeight="1">
      <c r="A863" s="113"/>
      <c r="D863" s="4" t="s">
        <v>480</v>
      </c>
      <c r="G863" s="317"/>
      <c r="H863" s="315"/>
      <c r="I863" s="316">
        <v>13.68</v>
      </c>
      <c r="K863" s="13">
        <v>3</v>
      </c>
      <c r="L863" s="13">
        <v>0.19</v>
      </c>
      <c r="P863" s="15">
        <v>-2.66</v>
      </c>
      <c r="R863" s="78"/>
      <c r="S863" s="92">
        <f t="shared" si="60"/>
        <v>14.209999999999999</v>
      </c>
      <c r="U863" s="20">
        <v>14210</v>
      </c>
      <c r="V863" s="266">
        <f t="shared" si="61"/>
        <v>1.0000000000000002</v>
      </c>
    </row>
    <row r="864" spans="1:22" ht="15" customHeight="1">
      <c r="A864" s="113"/>
      <c r="D864" s="4" t="s">
        <v>481</v>
      </c>
      <c r="G864" s="317"/>
      <c r="H864" s="315"/>
      <c r="I864" s="316">
        <v>25</v>
      </c>
      <c r="P864" s="15">
        <v>-3.998</v>
      </c>
      <c r="R864" s="78"/>
      <c r="S864" s="92">
        <f t="shared" si="60"/>
        <v>21.002</v>
      </c>
      <c r="U864" s="20">
        <v>21001.83</v>
      </c>
      <c r="V864" s="266">
        <f t="shared" si="61"/>
        <v>0.9999919055328065</v>
      </c>
    </row>
    <row r="865" spans="4:22" ht="12.75">
      <c r="D865" s="4" t="s">
        <v>299</v>
      </c>
      <c r="F865" s="21"/>
      <c r="H865" s="209"/>
      <c r="I865" s="39">
        <v>10</v>
      </c>
      <c r="P865" s="15">
        <v>-8.775</v>
      </c>
      <c r="R865" s="78"/>
      <c r="S865" s="92">
        <f t="shared" si="60"/>
        <v>1.2249999999999996</v>
      </c>
      <c r="U865" s="20">
        <v>1225</v>
      </c>
      <c r="V865" s="266">
        <f t="shared" si="61"/>
        <v>1.0000000000000004</v>
      </c>
    </row>
    <row r="866" spans="4:22" ht="12.75">
      <c r="D866" s="4" t="s">
        <v>314</v>
      </c>
      <c r="F866" s="21"/>
      <c r="H866" s="209"/>
      <c r="I866" s="39">
        <v>13.5</v>
      </c>
      <c r="P866" s="15">
        <v>-7.715</v>
      </c>
      <c r="R866" s="78"/>
      <c r="S866" s="92">
        <f t="shared" si="60"/>
        <v>5.785</v>
      </c>
      <c r="U866" s="20">
        <v>5784.9</v>
      </c>
      <c r="V866" s="266">
        <f t="shared" si="61"/>
        <v>0.999982713915298</v>
      </c>
    </row>
    <row r="867" spans="4:22" ht="12.75">
      <c r="D867" s="4" t="s">
        <v>482</v>
      </c>
      <c r="H867" s="209"/>
      <c r="I867" s="39">
        <v>75.1</v>
      </c>
      <c r="P867" s="15">
        <v>-9.23</v>
      </c>
      <c r="R867" s="78"/>
      <c r="S867" s="92">
        <f t="shared" si="60"/>
        <v>65.86999999999999</v>
      </c>
      <c r="U867" s="20">
        <v>65870</v>
      </c>
      <c r="V867" s="266">
        <f t="shared" si="61"/>
        <v>1.0000000000000002</v>
      </c>
    </row>
    <row r="868" spans="4:22" ht="12.75">
      <c r="D868" s="4" t="s">
        <v>483</v>
      </c>
      <c r="H868" s="209"/>
      <c r="I868" s="39">
        <v>6.8</v>
      </c>
      <c r="P868" s="15">
        <v>-0.868</v>
      </c>
      <c r="R868" s="78"/>
      <c r="S868" s="92">
        <f t="shared" si="60"/>
        <v>5.9319999999999995</v>
      </c>
      <c r="U868" s="20">
        <v>5932</v>
      </c>
      <c r="V868" s="266">
        <f t="shared" si="61"/>
        <v>1.0000000000000002</v>
      </c>
    </row>
    <row r="869" spans="1:22" ht="12.75">
      <c r="A869" s="236"/>
      <c r="D869" s="4" t="s">
        <v>484</v>
      </c>
      <c r="H869" s="209"/>
      <c r="I869" s="39">
        <v>78</v>
      </c>
      <c r="P869" s="15">
        <v>-3.71</v>
      </c>
      <c r="R869" s="78"/>
      <c r="S869" s="92">
        <f t="shared" si="60"/>
        <v>74.29</v>
      </c>
      <c r="U869" s="20">
        <v>74290</v>
      </c>
      <c r="V869" s="266">
        <f t="shared" si="61"/>
        <v>0.9999999999999999</v>
      </c>
    </row>
    <row r="870" spans="1:22" ht="12.75">
      <c r="A870" s="236"/>
      <c r="D870" s="4" t="s">
        <v>485</v>
      </c>
      <c r="H870" s="209"/>
      <c r="I870" s="39">
        <v>7.02</v>
      </c>
      <c r="P870" s="15">
        <v>-0.335</v>
      </c>
      <c r="R870" s="78"/>
      <c r="S870" s="92">
        <f t="shared" si="60"/>
        <v>6.685</v>
      </c>
      <c r="U870" s="20">
        <v>6685</v>
      </c>
      <c r="V870" s="266">
        <f t="shared" si="61"/>
        <v>1.0000000000000002</v>
      </c>
    </row>
    <row r="871" spans="1:22" ht="12.75">
      <c r="A871" s="113"/>
      <c r="D871" s="4" t="s">
        <v>486</v>
      </c>
      <c r="H871" s="209"/>
      <c r="I871" s="39">
        <v>40.8</v>
      </c>
      <c r="P871" s="15">
        <v>-5.012</v>
      </c>
      <c r="R871" s="78"/>
      <c r="S871" s="92">
        <f t="shared" si="60"/>
        <v>35.788</v>
      </c>
      <c r="U871" s="20">
        <v>35788</v>
      </c>
      <c r="V871" s="266">
        <f t="shared" si="61"/>
        <v>1.0000000000000002</v>
      </c>
    </row>
    <row r="872" spans="1:22" ht="12.75">
      <c r="A872" s="113"/>
      <c r="D872" s="4" t="s">
        <v>487</v>
      </c>
      <c r="H872" s="209"/>
      <c r="I872" s="39">
        <v>2.38</v>
      </c>
      <c r="P872" s="15">
        <v>-0.289</v>
      </c>
      <c r="R872" s="78"/>
      <c r="S872" s="92">
        <f t="shared" si="60"/>
        <v>2.0909999999999997</v>
      </c>
      <c r="U872" s="20">
        <v>2091</v>
      </c>
      <c r="V872" s="266">
        <f t="shared" si="61"/>
        <v>1.0000000000000002</v>
      </c>
    </row>
    <row r="873" spans="1:22" ht="12.75">
      <c r="A873" s="113"/>
      <c r="D873" s="4" t="s">
        <v>488</v>
      </c>
      <c r="H873" s="209"/>
      <c r="I873" s="39">
        <v>4</v>
      </c>
      <c r="P873" s="15">
        <v>-1.685</v>
      </c>
      <c r="R873" s="78"/>
      <c r="S873" s="92">
        <f t="shared" si="60"/>
        <v>2.315</v>
      </c>
      <c r="U873" s="20">
        <v>2315</v>
      </c>
      <c r="V873" s="266">
        <f t="shared" si="61"/>
        <v>1</v>
      </c>
    </row>
    <row r="874" spans="1:22" ht="12.75">
      <c r="A874" s="113"/>
      <c r="D874" s="4" t="s">
        <v>489</v>
      </c>
      <c r="H874" s="209"/>
      <c r="I874" s="39">
        <v>2</v>
      </c>
      <c r="P874" s="15">
        <v>-2</v>
      </c>
      <c r="R874" s="78"/>
      <c r="S874" s="92">
        <f t="shared" si="60"/>
        <v>0</v>
      </c>
      <c r="U874" s="20">
        <v>0</v>
      </c>
      <c r="V874" s="266"/>
    </row>
    <row r="875" spans="1:22" ht="12.75">
      <c r="A875" s="113"/>
      <c r="D875" s="4" t="s">
        <v>490</v>
      </c>
      <c r="H875" s="209"/>
      <c r="I875" s="39">
        <v>26</v>
      </c>
      <c r="P875" s="15">
        <v>0.5</v>
      </c>
      <c r="R875" s="78"/>
      <c r="S875" s="92">
        <f t="shared" si="60"/>
        <v>26.5</v>
      </c>
      <c r="U875" s="20">
        <v>26500</v>
      </c>
      <c r="V875" s="266">
        <f t="shared" si="61"/>
        <v>1</v>
      </c>
    </row>
    <row r="876" spans="1:22" ht="12.75">
      <c r="A876" s="113"/>
      <c r="D876" s="4" t="s">
        <v>491</v>
      </c>
      <c r="H876" s="209"/>
      <c r="I876" s="39"/>
      <c r="P876" s="15">
        <v>40</v>
      </c>
      <c r="R876" s="78"/>
      <c r="S876" s="92">
        <f t="shared" si="60"/>
        <v>40</v>
      </c>
      <c r="U876" s="20">
        <v>40000</v>
      </c>
      <c r="V876" s="266">
        <f t="shared" si="61"/>
        <v>1</v>
      </c>
    </row>
    <row r="877" spans="8:23" ht="12.75">
      <c r="H877" s="31"/>
      <c r="I877" s="39"/>
      <c r="R877" s="78"/>
      <c r="S877" s="92"/>
      <c r="T877" s="318"/>
      <c r="V877" s="266"/>
      <c r="W877" s="66"/>
    </row>
    <row r="878" spans="1:23" ht="12.75">
      <c r="A878" s="110" t="s">
        <v>492</v>
      </c>
      <c r="B878" s="9"/>
      <c r="C878" s="9"/>
      <c r="D878" s="9"/>
      <c r="E878" s="9"/>
      <c r="H878" s="31"/>
      <c r="I878" s="39"/>
      <c r="R878" s="78"/>
      <c r="S878" s="92"/>
      <c r="T878" s="318"/>
      <c r="V878" s="266"/>
      <c r="W878" s="66"/>
    </row>
    <row r="879" spans="4:23" ht="12.75">
      <c r="D879" s="4" t="s">
        <v>493</v>
      </c>
      <c r="H879" s="31"/>
      <c r="I879" s="39"/>
      <c r="L879" s="13">
        <v>45.124</v>
      </c>
      <c r="R879" s="78"/>
      <c r="S879" s="92">
        <f aca="true" t="shared" si="62" ref="S879:S885">SUM(I879:Q879)</f>
        <v>45.124</v>
      </c>
      <c r="T879" s="318"/>
      <c r="U879" s="20">
        <v>45124</v>
      </c>
      <c r="V879" s="266">
        <f aca="true" t="shared" si="63" ref="V879:V884">SUM(U879/S879/1000)</f>
        <v>1</v>
      </c>
      <c r="W879" s="66"/>
    </row>
    <row r="880" spans="4:23" ht="12.75">
      <c r="D880" s="4" t="s">
        <v>289</v>
      </c>
      <c r="H880" s="31"/>
      <c r="I880" s="39"/>
      <c r="L880" s="13">
        <v>3.222</v>
      </c>
      <c r="R880" s="78"/>
      <c r="S880" s="92">
        <f t="shared" si="62"/>
        <v>3.222</v>
      </c>
      <c r="T880" s="318"/>
      <c r="U880" s="20">
        <v>3222</v>
      </c>
      <c r="V880" s="266">
        <f t="shared" si="63"/>
        <v>1</v>
      </c>
      <c r="W880" s="66"/>
    </row>
    <row r="881" spans="4:23" ht="12.75">
      <c r="D881" s="4" t="s">
        <v>242</v>
      </c>
      <c r="H881" s="31"/>
      <c r="I881" s="39"/>
      <c r="L881" s="13">
        <v>2.671</v>
      </c>
      <c r="N881" s="14">
        <v>-0.778</v>
      </c>
      <c r="R881" s="78"/>
      <c r="S881" s="92">
        <f t="shared" si="62"/>
        <v>1.8929999999999998</v>
      </c>
      <c r="T881" s="318"/>
      <c r="U881" s="20">
        <v>1892.1</v>
      </c>
      <c r="V881" s="266">
        <f t="shared" si="63"/>
        <v>0.9995245641838352</v>
      </c>
      <c r="W881" s="66"/>
    </row>
    <row r="882" spans="4:23" ht="12.75">
      <c r="D882" s="4" t="s">
        <v>494</v>
      </c>
      <c r="H882" s="31"/>
      <c r="I882" s="39"/>
      <c r="L882" s="13">
        <v>0.77</v>
      </c>
      <c r="R882" s="78"/>
      <c r="S882" s="92">
        <f t="shared" si="62"/>
        <v>0.77</v>
      </c>
      <c r="T882" s="318"/>
      <c r="U882" s="20">
        <v>770</v>
      </c>
      <c r="V882" s="266">
        <f t="shared" si="63"/>
        <v>1</v>
      </c>
      <c r="W882" s="66"/>
    </row>
    <row r="883" spans="4:23" ht="12.75">
      <c r="D883" s="4" t="s">
        <v>235</v>
      </c>
      <c r="H883" s="31"/>
      <c r="I883" s="39"/>
      <c r="L883" s="13">
        <v>10.231</v>
      </c>
      <c r="R883" s="78"/>
      <c r="S883" s="92">
        <f>SUM(I883:Q883)</f>
        <v>10.231</v>
      </c>
      <c r="T883" s="318"/>
      <c r="U883" s="20">
        <v>10231</v>
      </c>
      <c r="V883" s="266">
        <f t="shared" si="63"/>
        <v>1</v>
      </c>
      <c r="W883" s="66"/>
    </row>
    <row r="884" spans="4:23" ht="12.75">
      <c r="D884" s="4" t="s">
        <v>495</v>
      </c>
      <c r="H884" s="31"/>
      <c r="I884" s="39"/>
      <c r="L884" s="13">
        <v>3.172</v>
      </c>
      <c r="R884" s="78"/>
      <c r="S884" s="92">
        <f t="shared" si="62"/>
        <v>3.172</v>
      </c>
      <c r="T884" s="318"/>
      <c r="U884" s="20">
        <v>3172</v>
      </c>
      <c r="V884" s="266">
        <f t="shared" si="63"/>
        <v>1</v>
      </c>
      <c r="W884" s="66"/>
    </row>
    <row r="885" spans="4:23" ht="12.75">
      <c r="D885" s="4" t="s">
        <v>496</v>
      </c>
      <c r="H885" s="31"/>
      <c r="I885" s="39"/>
      <c r="L885" s="13">
        <v>37.53</v>
      </c>
      <c r="N885" s="14">
        <v>-37.53</v>
      </c>
      <c r="R885" s="78"/>
      <c r="S885" s="92">
        <f t="shared" si="62"/>
        <v>0</v>
      </c>
      <c r="T885" s="318"/>
      <c r="U885" s="20">
        <v>0</v>
      </c>
      <c r="V885" s="266"/>
      <c r="W885" s="66"/>
    </row>
    <row r="886" spans="8:23" ht="12.75">
      <c r="H886" s="31"/>
      <c r="I886" s="39"/>
      <c r="R886" s="78"/>
      <c r="S886" s="92"/>
      <c r="T886" s="318"/>
      <c r="V886" s="266"/>
      <c r="W886" s="66"/>
    </row>
    <row r="887" spans="1:23" ht="12.75">
      <c r="A887" s="110" t="s">
        <v>497</v>
      </c>
      <c r="B887" s="9"/>
      <c r="C887" s="9"/>
      <c r="D887" s="9"/>
      <c r="E887" s="9"/>
      <c r="H887" s="31"/>
      <c r="I887" s="39"/>
      <c r="R887" s="78"/>
      <c r="S887" s="92"/>
      <c r="T887" s="318"/>
      <c r="V887" s="266"/>
      <c r="W887" s="66"/>
    </row>
    <row r="888" spans="4:23" ht="12.75">
      <c r="D888" s="4" t="s">
        <v>493</v>
      </c>
      <c r="H888" s="31"/>
      <c r="I888" s="39"/>
      <c r="N888" s="14">
        <v>50</v>
      </c>
      <c r="O888" s="15">
        <v>15.966</v>
      </c>
      <c r="R888" s="78"/>
      <c r="S888" s="92">
        <f aca="true" t="shared" si="64" ref="S888:S895">SUM(I888:Q888)</f>
        <v>65.966</v>
      </c>
      <c r="T888" s="318"/>
      <c r="U888" s="20">
        <v>65966</v>
      </c>
      <c r="V888" s="266">
        <f aca="true" t="shared" si="65" ref="V888:V895">SUM(U888/S888/1000)</f>
        <v>1.0000000000000002</v>
      </c>
      <c r="W888" s="66"/>
    </row>
    <row r="889" spans="4:23" ht="12.75">
      <c r="D889" s="4" t="s">
        <v>289</v>
      </c>
      <c r="H889" s="31"/>
      <c r="I889" s="39"/>
      <c r="O889" s="15">
        <v>4.968</v>
      </c>
      <c r="R889" s="78"/>
      <c r="S889" s="92">
        <f t="shared" si="64"/>
        <v>4.968</v>
      </c>
      <c r="T889" s="318"/>
      <c r="U889" s="20">
        <v>4968</v>
      </c>
      <c r="V889" s="266">
        <f t="shared" si="65"/>
        <v>1</v>
      </c>
      <c r="W889" s="66"/>
    </row>
    <row r="890" spans="4:23" ht="12.75">
      <c r="D890" s="4" t="s">
        <v>242</v>
      </c>
      <c r="H890" s="31"/>
      <c r="I890" s="39"/>
      <c r="N890" s="14">
        <v>2.5</v>
      </c>
      <c r="P890" s="15">
        <v>-0.055</v>
      </c>
      <c r="R890" s="78"/>
      <c r="S890" s="92">
        <f t="shared" si="64"/>
        <v>2.445</v>
      </c>
      <c r="T890" s="318"/>
      <c r="U890" s="20">
        <v>2444.87</v>
      </c>
      <c r="V890" s="266">
        <f t="shared" si="65"/>
        <v>0.9999468302658487</v>
      </c>
      <c r="W890" s="66"/>
    </row>
    <row r="891" spans="4:23" ht="12.75">
      <c r="D891" s="4" t="s">
        <v>275</v>
      </c>
      <c r="H891" s="31"/>
      <c r="I891" s="39"/>
      <c r="N891" s="14">
        <v>2.98</v>
      </c>
      <c r="R891" s="78"/>
      <c r="S891" s="92">
        <f t="shared" si="64"/>
        <v>2.98</v>
      </c>
      <c r="T891" s="318"/>
      <c r="U891" s="20">
        <v>2980</v>
      </c>
      <c r="V891" s="266">
        <f t="shared" si="65"/>
        <v>1</v>
      </c>
      <c r="W891" s="66"/>
    </row>
    <row r="892" spans="4:23" ht="12.75">
      <c r="D892" s="4" t="s">
        <v>494</v>
      </c>
      <c r="H892" s="31"/>
      <c r="I892" s="39"/>
      <c r="N892" s="14">
        <v>2</v>
      </c>
      <c r="P892" s="15">
        <v>-0.532</v>
      </c>
      <c r="R892" s="78"/>
      <c r="S892" s="92">
        <f t="shared" si="64"/>
        <v>1.468</v>
      </c>
      <c r="T892" s="318"/>
      <c r="U892" s="20">
        <v>1467.2</v>
      </c>
      <c r="V892" s="266">
        <f t="shared" si="65"/>
        <v>0.9994550408719347</v>
      </c>
      <c r="W892" s="66"/>
    </row>
    <row r="893" spans="4:23" ht="12.75">
      <c r="D893" s="4" t="s">
        <v>297</v>
      </c>
      <c r="H893" s="31"/>
      <c r="I893" s="39"/>
      <c r="O893" s="15">
        <v>0.19</v>
      </c>
      <c r="R893" s="78"/>
      <c r="S893" s="92">
        <f t="shared" si="64"/>
        <v>0.19</v>
      </c>
      <c r="T893" s="318"/>
      <c r="U893" s="20">
        <v>190</v>
      </c>
      <c r="V893" s="266">
        <f t="shared" si="65"/>
        <v>1</v>
      </c>
      <c r="W893" s="66"/>
    </row>
    <row r="894" spans="4:23" ht="12.75">
      <c r="D894" s="4" t="s">
        <v>235</v>
      </c>
      <c r="H894" s="31"/>
      <c r="I894" s="39"/>
      <c r="N894" s="14">
        <v>53.52</v>
      </c>
      <c r="O894" s="15">
        <v>6.596</v>
      </c>
      <c r="P894" s="15">
        <v>-49.585</v>
      </c>
      <c r="R894" s="78"/>
      <c r="S894" s="92">
        <f t="shared" si="64"/>
        <v>10.530999999999999</v>
      </c>
      <c r="T894" s="318"/>
      <c r="U894" s="20">
        <v>10530.8</v>
      </c>
      <c r="V894" s="266">
        <f t="shared" si="65"/>
        <v>0.9999810084512393</v>
      </c>
      <c r="W894" s="66"/>
    </row>
    <row r="895" spans="4:23" ht="12.75">
      <c r="D895" s="4" t="s">
        <v>495</v>
      </c>
      <c r="H895" s="31"/>
      <c r="I895" s="39"/>
      <c r="N895" s="14">
        <v>4</v>
      </c>
      <c r="P895" s="15">
        <v>2.588</v>
      </c>
      <c r="R895" s="78"/>
      <c r="S895" s="92">
        <f t="shared" si="64"/>
        <v>6.588</v>
      </c>
      <c r="T895" s="318"/>
      <c r="U895" s="20">
        <v>6588</v>
      </c>
      <c r="V895" s="266">
        <f t="shared" si="65"/>
        <v>1</v>
      </c>
      <c r="W895" s="66"/>
    </row>
    <row r="896" spans="4:23" ht="12.75">
      <c r="D896" s="4" t="s">
        <v>496</v>
      </c>
      <c r="H896" s="31"/>
      <c r="I896" s="39"/>
      <c r="R896" s="78"/>
      <c r="S896" s="92"/>
      <c r="T896" s="318"/>
      <c r="V896" s="266"/>
      <c r="W896" s="66"/>
    </row>
    <row r="897" spans="8:21" ht="12.75">
      <c r="H897" s="31"/>
      <c r="I897" s="15"/>
      <c r="R897" s="78"/>
      <c r="S897" s="92"/>
      <c r="T897" s="97"/>
      <c r="U897" s="98"/>
    </row>
    <row r="898" spans="1:24" s="9" customFormat="1" ht="12.75">
      <c r="A898" s="110" t="s">
        <v>498</v>
      </c>
      <c r="H898" s="30"/>
      <c r="I898" s="39"/>
      <c r="J898" s="72"/>
      <c r="K898" s="72"/>
      <c r="L898" s="72"/>
      <c r="M898" s="72"/>
      <c r="N898" s="40"/>
      <c r="O898" s="39"/>
      <c r="P898" s="15"/>
      <c r="Q898" s="16"/>
      <c r="R898" s="126"/>
      <c r="S898" s="92"/>
      <c r="T898" s="318"/>
      <c r="U898" s="136"/>
      <c r="V898" s="21"/>
      <c r="W898" s="66"/>
      <c r="X898" s="66"/>
    </row>
    <row r="899" spans="4:22" ht="12.75">
      <c r="D899" s="4" t="s">
        <v>286</v>
      </c>
      <c r="H899" s="140"/>
      <c r="I899" s="39">
        <v>4658.6</v>
      </c>
      <c r="P899" s="15">
        <v>-3.472</v>
      </c>
      <c r="R899" s="78"/>
      <c r="S899" s="92">
        <f aca="true" t="shared" si="66" ref="S899:S936">SUM(I899:Q899)</f>
        <v>4655.128000000001</v>
      </c>
      <c r="T899" s="97"/>
      <c r="U899" s="20">
        <v>4626801</v>
      </c>
      <c r="V899" s="266">
        <f aca="true" t="shared" si="67" ref="V899:V935">SUM(U899/S899/1000)</f>
        <v>0.9939148826842139</v>
      </c>
    </row>
    <row r="900" spans="4:22" ht="12.75">
      <c r="D900" s="4" t="s">
        <v>499</v>
      </c>
      <c r="H900" s="30"/>
      <c r="I900" s="39">
        <v>125</v>
      </c>
      <c r="P900" s="15">
        <v>-6.78</v>
      </c>
      <c r="R900" s="78"/>
      <c r="S900" s="92">
        <f t="shared" si="66"/>
        <v>118.22</v>
      </c>
      <c r="T900" s="97"/>
      <c r="U900" s="20">
        <v>118220</v>
      </c>
      <c r="V900" s="266">
        <f t="shared" si="67"/>
        <v>1</v>
      </c>
    </row>
    <row r="901" spans="4:22" ht="12.75">
      <c r="D901" s="4" t="s">
        <v>288</v>
      </c>
      <c r="H901" s="281"/>
      <c r="I901" s="163">
        <v>1163.25</v>
      </c>
      <c r="J901" s="144"/>
      <c r="P901" s="15">
        <v>12.952</v>
      </c>
      <c r="R901" s="78"/>
      <c r="S901" s="92">
        <f t="shared" si="66"/>
        <v>1176.202</v>
      </c>
      <c r="U901" s="20">
        <v>1176201.75</v>
      </c>
      <c r="V901" s="266">
        <f t="shared" si="67"/>
        <v>0.9999997874514752</v>
      </c>
    </row>
    <row r="902" spans="4:22" ht="12.75">
      <c r="D902" s="4" t="s">
        <v>289</v>
      </c>
      <c r="H902" s="140"/>
      <c r="I902" s="39">
        <v>426.23</v>
      </c>
      <c r="P902" s="15">
        <v>-2.045</v>
      </c>
      <c r="R902" s="78"/>
      <c r="S902" s="92">
        <f t="shared" si="66"/>
        <v>424.185</v>
      </c>
      <c r="U902" s="20">
        <v>424185</v>
      </c>
      <c r="V902" s="266">
        <f t="shared" si="67"/>
        <v>1</v>
      </c>
    </row>
    <row r="903" spans="4:22" ht="12.75">
      <c r="D903" s="4" t="s">
        <v>500</v>
      </c>
      <c r="H903" s="140"/>
      <c r="I903" s="39">
        <v>20</v>
      </c>
      <c r="P903" s="15">
        <v>3.472</v>
      </c>
      <c r="R903" s="78"/>
      <c r="S903" s="92">
        <f t="shared" si="66"/>
        <v>23.472</v>
      </c>
      <c r="U903" s="20">
        <v>23472</v>
      </c>
      <c r="V903" s="266">
        <f t="shared" si="67"/>
        <v>1</v>
      </c>
    </row>
    <row r="904" spans="4:22" ht="12.75">
      <c r="D904" s="4" t="s">
        <v>501</v>
      </c>
      <c r="H904" s="140"/>
      <c r="I904" s="39">
        <v>18</v>
      </c>
      <c r="P904" s="15">
        <v>10.512</v>
      </c>
      <c r="R904" s="78"/>
      <c r="S904" s="92">
        <f t="shared" si="66"/>
        <v>28.512</v>
      </c>
      <c r="U904" s="20">
        <v>28512</v>
      </c>
      <c r="V904" s="266">
        <f t="shared" si="67"/>
        <v>1</v>
      </c>
    </row>
    <row r="905" spans="4:22" ht="12.75">
      <c r="D905" s="4" t="s">
        <v>275</v>
      </c>
      <c r="H905" s="140"/>
      <c r="I905" s="39">
        <v>185</v>
      </c>
      <c r="L905" s="13">
        <v>-1</v>
      </c>
      <c r="P905" s="15">
        <v>-13</v>
      </c>
      <c r="R905" s="78"/>
      <c r="S905" s="92">
        <f t="shared" si="66"/>
        <v>171</v>
      </c>
      <c r="U905" s="20">
        <v>170943.8</v>
      </c>
      <c r="V905" s="266">
        <f t="shared" si="67"/>
        <v>0.9996713450292397</v>
      </c>
    </row>
    <row r="906" spans="4:22" ht="12.75">
      <c r="D906" s="4" t="s">
        <v>502</v>
      </c>
      <c r="H906" s="140"/>
      <c r="I906" s="39">
        <v>180</v>
      </c>
      <c r="P906" s="15">
        <v>4.291</v>
      </c>
      <c r="R906" s="78"/>
      <c r="S906" s="92">
        <f t="shared" si="66"/>
        <v>184.291</v>
      </c>
      <c r="U906" s="20">
        <v>184290.33</v>
      </c>
      <c r="V906" s="266">
        <f t="shared" si="67"/>
        <v>0.9999963644453608</v>
      </c>
    </row>
    <row r="907" spans="4:22" ht="12.75">
      <c r="D907" s="4" t="s">
        <v>503</v>
      </c>
      <c r="H907" s="140"/>
      <c r="I907" s="39">
        <v>1</v>
      </c>
      <c r="P907" s="15">
        <v>0.627</v>
      </c>
      <c r="R907" s="78"/>
      <c r="S907" s="92">
        <f t="shared" si="66"/>
        <v>1.627</v>
      </c>
      <c r="U907" s="20">
        <v>1627</v>
      </c>
      <c r="V907" s="266">
        <f t="shared" si="67"/>
        <v>1</v>
      </c>
    </row>
    <row r="908" spans="4:22" ht="12.75">
      <c r="D908" s="4" t="s">
        <v>504</v>
      </c>
      <c r="H908" s="140"/>
      <c r="I908" s="39"/>
      <c r="N908" s="14">
        <v>0.808</v>
      </c>
      <c r="R908" s="78"/>
      <c r="S908" s="92">
        <f t="shared" si="66"/>
        <v>0.808</v>
      </c>
      <c r="U908" s="20">
        <v>807.74</v>
      </c>
      <c r="V908" s="266">
        <f t="shared" si="67"/>
        <v>0.9996782178217821</v>
      </c>
    </row>
    <row r="909" spans="4:22" ht="12.75">
      <c r="D909" s="4" t="s">
        <v>293</v>
      </c>
      <c r="H909" s="277"/>
      <c r="I909" s="163">
        <v>20</v>
      </c>
      <c r="J909" s="144"/>
      <c r="P909" s="15">
        <v>-3.53</v>
      </c>
      <c r="R909" s="78"/>
      <c r="S909" s="92">
        <f t="shared" si="66"/>
        <v>16.47</v>
      </c>
      <c r="U909" s="20">
        <v>16469.41</v>
      </c>
      <c r="V909" s="266">
        <f t="shared" si="67"/>
        <v>0.9999641772920462</v>
      </c>
    </row>
    <row r="910" spans="4:22" ht="12.75">
      <c r="D910" s="4" t="s">
        <v>466</v>
      </c>
      <c r="H910" s="209"/>
      <c r="I910" s="39">
        <v>170</v>
      </c>
      <c r="P910" s="15">
        <v>-68.595</v>
      </c>
      <c r="R910" s="251"/>
      <c r="S910" s="92">
        <f t="shared" si="66"/>
        <v>101.405</v>
      </c>
      <c r="U910" s="20">
        <v>101404.46</v>
      </c>
      <c r="V910" s="266">
        <f t="shared" si="67"/>
        <v>0.9999946748187959</v>
      </c>
    </row>
    <row r="911" spans="4:22" ht="12.75">
      <c r="D911" s="4" t="s">
        <v>505</v>
      </c>
      <c r="E911" s="4"/>
      <c r="F911" s="4"/>
      <c r="H911" s="111"/>
      <c r="I911" s="39">
        <v>130</v>
      </c>
      <c r="J911" s="15"/>
      <c r="M911" s="15"/>
      <c r="O911" s="15">
        <v>42.965</v>
      </c>
      <c r="R911" s="78"/>
      <c r="S911" s="92">
        <f t="shared" si="66"/>
        <v>172.965</v>
      </c>
      <c r="U911" s="20">
        <v>172964.92</v>
      </c>
      <c r="V911" s="266">
        <f t="shared" si="67"/>
        <v>0.9999995374786808</v>
      </c>
    </row>
    <row r="912" spans="4:22" ht="12.75">
      <c r="D912" s="4" t="s">
        <v>410</v>
      </c>
      <c r="H912" s="140"/>
      <c r="I912" s="39">
        <v>75</v>
      </c>
      <c r="P912" s="15">
        <v>1.793</v>
      </c>
      <c r="R912" s="78"/>
      <c r="S912" s="92">
        <f t="shared" si="66"/>
        <v>76.793</v>
      </c>
      <c r="U912" s="20">
        <v>76792.38</v>
      </c>
      <c r="V912" s="266">
        <f t="shared" si="67"/>
        <v>0.9999919263474535</v>
      </c>
    </row>
    <row r="913" spans="4:22" ht="12.75">
      <c r="D913" s="4" t="s">
        <v>280</v>
      </c>
      <c r="H913" s="140"/>
      <c r="I913" s="39">
        <v>240</v>
      </c>
      <c r="P913" s="15">
        <v>-39.383</v>
      </c>
      <c r="R913" s="78"/>
      <c r="S913" s="92">
        <f t="shared" si="66"/>
        <v>200.617</v>
      </c>
      <c r="U913" s="20">
        <v>200617</v>
      </c>
      <c r="V913" s="266">
        <f t="shared" si="67"/>
        <v>1</v>
      </c>
    </row>
    <row r="914" spans="4:22" ht="12.75">
      <c r="D914" s="4" t="s">
        <v>506</v>
      </c>
      <c r="H914" s="140"/>
      <c r="I914" s="39">
        <v>45</v>
      </c>
      <c r="P914" s="15">
        <v>0.544</v>
      </c>
      <c r="R914" s="78"/>
      <c r="S914" s="92">
        <f t="shared" si="66"/>
        <v>45.544</v>
      </c>
      <c r="U914" s="20">
        <v>45544</v>
      </c>
      <c r="V914" s="266">
        <f t="shared" si="67"/>
        <v>1.0000000000000002</v>
      </c>
    </row>
    <row r="915" spans="4:22" ht="12.75">
      <c r="D915" s="4" t="s">
        <v>507</v>
      </c>
      <c r="H915" s="281"/>
      <c r="I915" s="163">
        <v>160</v>
      </c>
      <c r="J915" s="144"/>
      <c r="K915" s="144"/>
      <c r="L915" s="144"/>
      <c r="P915" s="15">
        <v>-5.466</v>
      </c>
      <c r="R915" s="78"/>
      <c r="S915" s="92">
        <f t="shared" si="66"/>
        <v>154.534</v>
      </c>
      <c r="U915" s="20">
        <v>154533.6</v>
      </c>
      <c r="V915" s="266">
        <f t="shared" si="67"/>
        <v>0.9999974115728578</v>
      </c>
    </row>
    <row r="916" spans="4:22" ht="12.75">
      <c r="D916" s="4" t="s">
        <v>508</v>
      </c>
      <c r="H916" s="209"/>
      <c r="I916" s="39">
        <v>77.1</v>
      </c>
      <c r="P916" s="15">
        <v>-18.572</v>
      </c>
      <c r="R916" s="78"/>
      <c r="S916" s="92">
        <f t="shared" si="66"/>
        <v>58.52799999999999</v>
      </c>
      <c r="U916" s="20">
        <v>58527.72</v>
      </c>
      <c r="V916" s="266">
        <f t="shared" si="67"/>
        <v>0.9999952159650084</v>
      </c>
    </row>
    <row r="917" spans="4:22" ht="12.75">
      <c r="D917" s="4" t="s">
        <v>509</v>
      </c>
      <c r="E917" s="4"/>
      <c r="F917" s="4"/>
      <c r="H917" s="209"/>
      <c r="I917" s="39">
        <v>165</v>
      </c>
      <c r="P917" s="15">
        <v>-1.3</v>
      </c>
      <c r="R917" s="78"/>
      <c r="S917" s="92">
        <f t="shared" si="66"/>
        <v>163.7</v>
      </c>
      <c r="U917" s="20">
        <v>163699.5</v>
      </c>
      <c r="V917" s="266">
        <f t="shared" si="67"/>
        <v>0.9999969456322542</v>
      </c>
    </row>
    <row r="918" spans="4:22" ht="12.75">
      <c r="D918" s="4" t="s">
        <v>439</v>
      </c>
      <c r="H918" s="209"/>
      <c r="I918" s="39">
        <v>100</v>
      </c>
      <c r="L918" s="13">
        <v>20</v>
      </c>
      <c r="O918" s="15">
        <v>25</v>
      </c>
      <c r="P918" s="15">
        <v>-11.479</v>
      </c>
      <c r="R918" s="78"/>
      <c r="S918" s="92">
        <f t="shared" si="66"/>
        <v>133.52100000000002</v>
      </c>
      <c r="U918" s="20">
        <v>133521</v>
      </c>
      <c r="V918" s="266">
        <f t="shared" si="67"/>
        <v>0.9999999999999999</v>
      </c>
    </row>
    <row r="919" spans="4:22" ht="12.75">
      <c r="D919" s="4" t="s">
        <v>228</v>
      </c>
      <c r="H919" s="209"/>
      <c r="I919" s="39">
        <v>220</v>
      </c>
      <c r="J919" s="144"/>
      <c r="L919" s="15"/>
      <c r="N919" s="14">
        <v>83.6</v>
      </c>
      <c r="P919" s="15">
        <v>31.724</v>
      </c>
      <c r="R919" s="78"/>
      <c r="S919" s="92">
        <f t="shared" si="66"/>
        <v>335.324</v>
      </c>
      <c r="T919" s="319"/>
      <c r="U919" s="20">
        <v>332097.76</v>
      </c>
      <c r="V919" s="266">
        <f t="shared" si="67"/>
        <v>0.9903787381756153</v>
      </c>
    </row>
    <row r="920" spans="4:22" ht="12.75">
      <c r="D920" s="4" t="s">
        <v>317</v>
      </c>
      <c r="H920" s="209"/>
      <c r="I920" s="39">
        <v>110</v>
      </c>
      <c r="L920" s="13">
        <v>2</v>
      </c>
      <c r="P920" s="15">
        <v>-22.103</v>
      </c>
      <c r="R920" s="78"/>
      <c r="S920" s="92">
        <f t="shared" si="66"/>
        <v>89.89699999999999</v>
      </c>
      <c r="U920" s="20">
        <v>89896.3</v>
      </c>
      <c r="V920" s="266">
        <f t="shared" si="67"/>
        <v>0.9999922133107891</v>
      </c>
    </row>
    <row r="921" spans="4:22" ht="12.75">
      <c r="D921" s="4" t="s">
        <v>510</v>
      </c>
      <c r="H921" s="209"/>
      <c r="I921" s="39"/>
      <c r="J921" s="13">
        <v>15</v>
      </c>
      <c r="P921" s="15">
        <v>0.264</v>
      </c>
      <c r="R921" s="78"/>
      <c r="S921" s="92">
        <f t="shared" si="66"/>
        <v>15.264</v>
      </c>
      <c r="U921" s="20">
        <v>15264</v>
      </c>
      <c r="V921" s="266">
        <f t="shared" si="67"/>
        <v>1</v>
      </c>
    </row>
    <row r="922" spans="4:22" ht="12.75">
      <c r="D922" s="4" t="s">
        <v>299</v>
      </c>
      <c r="E922" s="4"/>
      <c r="H922" s="111"/>
      <c r="I922" s="39">
        <v>20</v>
      </c>
      <c r="J922" s="39"/>
      <c r="M922" s="15"/>
      <c r="P922" s="15">
        <v>-18.113</v>
      </c>
      <c r="R922" s="78"/>
      <c r="S922" s="92">
        <f t="shared" si="66"/>
        <v>1.8870000000000005</v>
      </c>
      <c r="T922" s="97"/>
      <c r="U922" s="20">
        <v>1887</v>
      </c>
      <c r="V922" s="266">
        <f t="shared" si="67"/>
        <v>0.9999999999999998</v>
      </c>
    </row>
    <row r="923" spans="4:22" ht="12.75">
      <c r="D923" s="4" t="s">
        <v>314</v>
      </c>
      <c r="H923" s="31"/>
      <c r="I923" s="39">
        <v>6</v>
      </c>
      <c r="O923" s="15">
        <v>2</v>
      </c>
      <c r="P923" s="15">
        <v>-0.272</v>
      </c>
      <c r="R923" s="78"/>
      <c r="S923" s="92">
        <f t="shared" si="66"/>
        <v>7.728</v>
      </c>
      <c r="T923" s="97"/>
      <c r="U923" s="20">
        <v>7727.1</v>
      </c>
      <c r="V923" s="266">
        <f t="shared" si="67"/>
        <v>0.9998835403726708</v>
      </c>
    </row>
    <row r="924" spans="4:22" ht="12.75">
      <c r="D924" s="4" t="s">
        <v>230</v>
      </c>
      <c r="H924" s="31"/>
      <c r="I924" s="39">
        <v>5</v>
      </c>
      <c r="R924" s="78"/>
      <c r="S924" s="92">
        <f t="shared" si="66"/>
        <v>5</v>
      </c>
      <c r="T924" s="97"/>
      <c r="U924" s="20">
        <v>5000</v>
      </c>
      <c r="V924" s="266">
        <f t="shared" si="67"/>
        <v>1</v>
      </c>
    </row>
    <row r="925" spans="4:22" ht="12.75">
      <c r="D925" s="4" t="s">
        <v>511</v>
      </c>
      <c r="H925" s="31"/>
      <c r="I925" s="39">
        <v>11.5</v>
      </c>
      <c r="R925" s="78"/>
      <c r="S925" s="92">
        <f t="shared" si="66"/>
        <v>11.5</v>
      </c>
      <c r="T925" s="97"/>
      <c r="U925" s="20">
        <v>11490.8</v>
      </c>
      <c r="V925" s="266">
        <f t="shared" si="67"/>
        <v>0.9992</v>
      </c>
    </row>
    <row r="926" spans="4:22" ht="12.75">
      <c r="D926" s="4" t="s">
        <v>512</v>
      </c>
      <c r="H926" s="31"/>
      <c r="I926" s="39">
        <v>130</v>
      </c>
      <c r="K926" s="13">
        <v>93.532</v>
      </c>
      <c r="M926" s="13">
        <v>158.665</v>
      </c>
      <c r="O926" s="15">
        <v>230.474</v>
      </c>
      <c r="R926" s="78"/>
      <c r="S926" s="92">
        <f t="shared" si="66"/>
        <v>612.671</v>
      </c>
      <c r="T926" s="97"/>
      <c r="U926" s="20">
        <v>612605</v>
      </c>
      <c r="V926" s="266">
        <f t="shared" si="67"/>
        <v>0.9998922749730278</v>
      </c>
    </row>
    <row r="927" spans="4:22" ht="12.75">
      <c r="D927" s="4" t="s">
        <v>513</v>
      </c>
      <c r="H927" s="31"/>
      <c r="I927" s="39">
        <v>11</v>
      </c>
      <c r="P927" s="15">
        <v>-11</v>
      </c>
      <c r="R927" s="78"/>
      <c r="S927" s="92">
        <f t="shared" si="66"/>
        <v>0</v>
      </c>
      <c r="T927" s="97"/>
      <c r="U927" s="20">
        <v>0</v>
      </c>
      <c r="V927" s="266"/>
    </row>
    <row r="928" spans="4:22" ht="12.75">
      <c r="D928" s="4" t="s">
        <v>266</v>
      </c>
      <c r="H928" s="31"/>
      <c r="I928" s="39"/>
      <c r="J928" s="13">
        <v>1.2</v>
      </c>
      <c r="R928" s="78"/>
      <c r="S928" s="92">
        <f t="shared" si="66"/>
        <v>1.2</v>
      </c>
      <c r="T928" s="97"/>
      <c r="U928" s="20">
        <v>1200</v>
      </c>
      <c r="V928" s="266">
        <f t="shared" si="67"/>
        <v>1</v>
      </c>
    </row>
    <row r="929" spans="4:22" ht="12.75">
      <c r="D929" s="4" t="s">
        <v>514</v>
      </c>
      <c r="H929" s="31"/>
      <c r="I929" s="39"/>
      <c r="P929" s="15">
        <v>1</v>
      </c>
      <c r="R929" s="78"/>
      <c r="S929" s="92">
        <f t="shared" si="66"/>
        <v>1</v>
      </c>
      <c r="T929" s="97"/>
      <c r="U929" s="20">
        <v>1000</v>
      </c>
      <c r="V929" s="266">
        <f t="shared" si="67"/>
        <v>1</v>
      </c>
    </row>
    <row r="930" spans="4:22" ht="12.75">
      <c r="D930" s="4" t="s">
        <v>515</v>
      </c>
      <c r="H930" s="31"/>
      <c r="I930" s="39">
        <v>2</v>
      </c>
      <c r="P930" s="15">
        <v>-2</v>
      </c>
      <c r="R930" s="78"/>
      <c r="S930" s="92">
        <f t="shared" si="66"/>
        <v>0</v>
      </c>
      <c r="T930" s="97"/>
      <c r="U930" s="20">
        <v>0</v>
      </c>
      <c r="V930" s="266"/>
    </row>
    <row r="931" spans="4:22" ht="12.75">
      <c r="D931" s="4" t="s">
        <v>516</v>
      </c>
      <c r="H931" s="31"/>
      <c r="I931" s="39">
        <v>3</v>
      </c>
      <c r="P931" s="15">
        <v>-3</v>
      </c>
      <c r="R931" s="78"/>
      <c r="S931" s="92">
        <f t="shared" si="66"/>
        <v>0</v>
      </c>
      <c r="T931" s="97"/>
      <c r="U931" s="20">
        <v>0</v>
      </c>
      <c r="V931" s="266"/>
    </row>
    <row r="932" spans="4:22" ht="12.75">
      <c r="D932" s="4" t="s">
        <v>517</v>
      </c>
      <c r="H932" s="31"/>
      <c r="I932" s="39">
        <v>20</v>
      </c>
      <c r="P932" s="15">
        <v>-6.062</v>
      </c>
      <c r="R932" s="251"/>
      <c r="S932" s="92">
        <f t="shared" si="66"/>
        <v>13.937999999999999</v>
      </c>
      <c r="T932" s="97"/>
      <c r="U932" s="20">
        <v>13938</v>
      </c>
      <c r="V932" s="266">
        <f t="shared" si="67"/>
        <v>1.0000000000000002</v>
      </c>
    </row>
    <row r="933" spans="4:22" ht="12.75">
      <c r="D933" s="4" t="s">
        <v>518</v>
      </c>
      <c r="H933" s="209"/>
      <c r="I933" s="39">
        <v>5</v>
      </c>
      <c r="P933" s="15">
        <v>-5</v>
      </c>
      <c r="R933" s="78"/>
      <c r="S933" s="92">
        <f t="shared" si="66"/>
        <v>0</v>
      </c>
      <c r="U933" s="20">
        <v>0</v>
      </c>
      <c r="V933" s="266"/>
    </row>
    <row r="934" spans="1:22" ht="13.5" customHeight="1">
      <c r="A934" s="110"/>
      <c r="D934" s="4" t="s">
        <v>519</v>
      </c>
      <c r="H934" s="209"/>
      <c r="I934" s="39">
        <v>129.96</v>
      </c>
      <c r="K934" s="13">
        <v>24.04</v>
      </c>
      <c r="P934" s="15">
        <v>-22</v>
      </c>
      <c r="R934" s="78"/>
      <c r="S934" s="92">
        <f t="shared" si="66"/>
        <v>132</v>
      </c>
      <c r="U934" s="20">
        <v>131408.1</v>
      </c>
      <c r="V934" s="266">
        <f t="shared" si="67"/>
        <v>0.9955159090909091</v>
      </c>
    </row>
    <row r="935" spans="1:22" ht="13.5" customHeight="1">
      <c r="A935" s="110"/>
      <c r="D935" s="4" t="s">
        <v>520</v>
      </c>
      <c r="H935" s="209"/>
      <c r="I935" s="39">
        <v>10</v>
      </c>
      <c r="P935" s="15">
        <v>-8.129</v>
      </c>
      <c r="R935" s="78"/>
      <c r="S935" s="92">
        <f t="shared" si="66"/>
        <v>1.8710000000000004</v>
      </c>
      <c r="U935" s="20">
        <v>1871</v>
      </c>
      <c r="V935" s="266">
        <f t="shared" si="67"/>
        <v>0.9999999999999998</v>
      </c>
    </row>
    <row r="936" spans="1:22" ht="12.75">
      <c r="A936" s="113"/>
      <c r="D936" s="4" t="s">
        <v>521</v>
      </c>
      <c r="H936" s="140"/>
      <c r="I936" s="39">
        <v>10</v>
      </c>
      <c r="P936" s="15">
        <v>-10</v>
      </c>
      <c r="R936" s="78"/>
      <c r="S936" s="92">
        <f t="shared" si="66"/>
        <v>0</v>
      </c>
      <c r="U936" s="20">
        <v>0</v>
      </c>
      <c r="V936" s="266"/>
    </row>
    <row r="937" spans="1:22" ht="15.75">
      <c r="A937" s="320">
        <v>62</v>
      </c>
      <c r="D937" s="4"/>
      <c r="E937" s="21"/>
      <c r="F937" s="21"/>
      <c r="G937" s="21"/>
      <c r="H937" s="140"/>
      <c r="I937" s="15"/>
      <c r="J937" s="72"/>
      <c r="R937" s="78"/>
      <c r="S937" s="92"/>
      <c r="U937" s="127"/>
      <c r="V937" s="266"/>
    </row>
    <row r="938" spans="1:19" ht="12.75">
      <c r="A938" s="110" t="s">
        <v>522</v>
      </c>
      <c r="D938" s="4"/>
      <c r="E938" s="21"/>
      <c r="F938" s="21"/>
      <c r="G938" s="21"/>
      <c r="H938" s="140"/>
      <c r="I938" s="15"/>
      <c r="R938" s="78"/>
      <c r="S938" s="92"/>
    </row>
    <row r="939" spans="1:22" ht="12.75">
      <c r="A939" s="113"/>
      <c r="D939" s="4" t="s">
        <v>523</v>
      </c>
      <c r="E939" s="21"/>
      <c r="F939" s="21"/>
      <c r="G939" s="21"/>
      <c r="H939" s="140"/>
      <c r="I939" s="15"/>
      <c r="R939" s="78"/>
      <c r="S939" s="92"/>
      <c r="V939" s="266"/>
    </row>
    <row r="940" spans="1:22" ht="12.75">
      <c r="A940" s="113"/>
      <c r="D940" s="4"/>
      <c r="E940" s="21"/>
      <c r="F940" s="21"/>
      <c r="G940" s="21"/>
      <c r="H940" s="140"/>
      <c r="I940" s="15"/>
      <c r="R940" s="78"/>
      <c r="S940" s="92"/>
      <c r="V940" s="266"/>
    </row>
    <row r="941" spans="1:18" ht="12" customHeight="1">
      <c r="A941" s="113"/>
      <c r="D941" s="21"/>
      <c r="E941" s="21"/>
      <c r="F941" s="21"/>
      <c r="G941" s="21"/>
      <c r="H941" s="140"/>
      <c r="I941" s="15"/>
      <c r="R941" s="78"/>
    </row>
    <row r="942" spans="1:9" ht="12.75" hidden="1">
      <c r="A942" s="113"/>
      <c r="D942" s="21"/>
      <c r="E942" s="21"/>
      <c r="F942" s="21"/>
      <c r="G942" s="21"/>
      <c r="H942" s="140"/>
      <c r="I942" s="15"/>
    </row>
    <row r="943" spans="1:9" ht="12.75" hidden="1">
      <c r="A943" s="113"/>
      <c r="D943" s="21"/>
      <c r="E943" s="21"/>
      <c r="F943" s="21"/>
      <c r="G943" s="21"/>
      <c r="H943" s="140"/>
      <c r="I943" s="15"/>
    </row>
    <row r="944" spans="1:9" ht="13.5" customHeight="1" hidden="1">
      <c r="A944" s="113"/>
      <c r="D944" s="21"/>
      <c r="E944" s="321"/>
      <c r="F944" s="21"/>
      <c r="G944" s="128"/>
      <c r="H944" s="31"/>
      <c r="I944" s="15"/>
    </row>
    <row r="945" spans="4:9" ht="12.75" hidden="1">
      <c r="D945" s="21"/>
      <c r="E945" s="21"/>
      <c r="F945" s="21"/>
      <c r="G945" s="21"/>
      <c r="H945" s="140"/>
      <c r="I945" s="15"/>
    </row>
    <row r="946" spans="4:9" ht="12.75" hidden="1">
      <c r="D946" s="21"/>
      <c r="E946" s="21"/>
      <c r="F946" s="21"/>
      <c r="G946" s="21"/>
      <c r="H946" s="140"/>
      <c r="I946" s="15"/>
    </row>
    <row r="947" spans="4:17" ht="12.75" hidden="1">
      <c r="D947" s="207"/>
      <c r="E947" s="207"/>
      <c r="F947" s="207"/>
      <c r="G947" s="207"/>
      <c r="H947" s="283"/>
      <c r="I947" s="199"/>
      <c r="J947" s="144"/>
      <c r="K947" s="144"/>
      <c r="L947" s="144"/>
      <c r="M947" s="144"/>
      <c r="N947" s="200"/>
      <c r="O947" s="199"/>
      <c r="P947" s="199"/>
      <c r="Q947" s="271"/>
    </row>
    <row r="948" spans="4:17" ht="12.75" hidden="1">
      <c r="D948" s="207"/>
      <c r="E948" s="207"/>
      <c r="F948" s="207"/>
      <c r="G948" s="207"/>
      <c r="H948" s="283"/>
      <c r="I948" s="199"/>
      <c r="J948" s="144"/>
      <c r="K948" s="144"/>
      <c r="L948" s="144"/>
      <c r="M948" s="144"/>
      <c r="N948" s="200"/>
      <c r="O948" s="199"/>
      <c r="P948" s="199"/>
      <c r="Q948" s="271"/>
    </row>
    <row r="949" spans="4:17" ht="12.75" hidden="1">
      <c r="D949" s="196"/>
      <c r="E949" s="207"/>
      <c r="F949" s="207"/>
      <c r="G949" s="207"/>
      <c r="H949" s="283"/>
      <c r="I949" s="199"/>
      <c r="J949" s="105"/>
      <c r="K949" s="144"/>
      <c r="L949" s="144"/>
      <c r="M949" s="144"/>
      <c r="N949" s="200"/>
      <c r="O949" s="199"/>
      <c r="P949" s="199"/>
      <c r="Q949" s="271"/>
    </row>
    <row r="950" spans="4:17" ht="12.75" hidden="1">
      <c r="D950" s="46"/>
      <c r="E950" s="46"/>
      <c r="F950" s="46"/>
      <c r="G950" s="46"/>
      <c r="H950" s="280"/>
      <c r="I950" s="199"/>
      <c r="J950" s="144"/>
      <c r="K950" s="144"/>
      <c r="L950" s="144"/>
      <c r="M950" s="144"/>
      <c r="N950" s="200"/>
      <c r="O950" s="199"/>
      <c r="P950" s="199"/>
      <c r="Q950" s="271"/>
    </row>
    <row r="951" spans="4:17" ht="12.75" hidden="1">
      <c r="D951" s="238"/>
      <c r="E951" s="46"/>
      <c r="F951" s="46"/>
      <c r="G951" s="46"/>
      <c r="H951" s="322"/>
      <c r="I951" s="199"/>
      <c r="J951" s="105"/>
      <c r="K951" s="144"/>
      <c r="L951" s="144"/>
      <c r="M951" s="163"/>
      <c r="N951" s="200"/>
      <c r="O951" s="199"/>
      <c r="P951" s="199"/>
      <c r="Q951" s="271"/>
    </row>
    <row r="952" spans="4:19" ht="12.75" hidden="1">
      <c r="D952" s="196"/>
      <c r="E952" s="196"/>
      <c r="F952" s="46"/>
      <c r="G952" s="46"/>
      <c r="H952" s="283"/>
      <c r="I952" s="199"/>
      <c r="J952" s="144"/>
      <c r="K952" s="144"/>
      <c r="L952" s="144"/>
      <c r="M952" s="144"/>
      <c r="N952" s="200"/>
      <c r="O952" s="199"/>
      <c r="P952" s="199"/>
      <c r="Q952" s="271"/>
      <c r="S952" s="13"/>
    </row>
    <row r="953" spans="4:19" ht="12.75" hidden="1">
      <c r="D953" s="46"/>
      <c r="E953" s="46"/>
      <c r="F953" s="46"/>
      <c r="G953" s="46"/>
      <c r="H953" s="283"/>
      <c r="I953" s="199"/>
      <c r="J953" s="144"/>
      <c r="K953" s="144"/>
      <c r="L953" s="144"/>
      <c r="M953" s="144"/>
      <c r="N953" s="200"/>
      <c r="O953" s="199"/>
      <c r="P953" s="199"/>
      <c r="Q953" s="271"/>
      <c r="S953" s="13"/>
    </row>
    <row r="954" spans="4:19" ht="12.75" hidden="1">
      <c r="D954" s="46"/>
      <c r="E954" s="46"/>
      <c r="F954" s="46"/>
      <c r="G954" s="46"/>
      <c r="H954" s="283"/>
      <c r="I954" s="199"/>
      <c r="J954" s="144"/>
      <c r="K954" s="144"/>
      <c r="L954" s="144"/>
      <c r="M954" s="144"/>
      <c r="N954" s="200"/>
      <c r="O954" s="199"/>
      <c r="P954" s="199"/>
      <c r="Q954" s="271"/>
      <c r="S954" s="13"/>
    </row>
    <row r="955" spans="4:19" ht="12.75" hidden="1">
      <c r="D955" s="46"/>
      <c r="E955" s="46"/>
      <c r="F955" s="46"/>
      <c r="G955" s="46"/>
      <c r="H955" s="277"/>
      <c r="I955" s="199"/>
      <c r="J955" s="105"/>
      <c r="K955" s="144"/>
      <c r="L955" s="295"/>
      <c r="M955" s="295"/>
      <c r="N955" s="200"/>
      <c r="O955" s="199"/>
      <c r="P955" s="199"/>
      <c r="Q955" s="323"/>
      <c r="S955" s="13"/>
    </row>
    <row r="956" spans="4:17" ht="12.75" hidden="1">
      <c r="D956" s="46"/>
      <c r="E956" s="46"/>
      <c r="F956" s="46"/>
      <c r="G956" s="46"/>
      <c r="H956" s="280"/>
      <c r="I956" s="199"/>
      <c r="J956" s="144"/>
      <c r="K956" s="144"/>
      <c r="L956" s="144"/>
      <c r="M956" s="144"/>
      <c r="N956" s="200"/>
      <c r="O956" s="199"/>
      <c r="P956" s="199"/>
      <c r="Q956" s="271"/>
    </row>
    <row r="957" spans="4:17" ht="12.75" hidden="1">
      <c r="D957" s="238"/>
      <c r="E957" s="46"/>
      <c r="F957" s="46"/>
      <c r="G957" s="46"/>
      <c r="H957" s="322"/>
      <c r="I957" s="199"/>
      <c r="J957" s="105"/>
      <c r="K957" s="144"/>
      <c r="L957" s="144"/>
      <c r="M957" s="163"/>
      <c r="N957" s="200"/>
      <c r="O957" s="199"/>
      <c r="P957" s="199"/>
      <c r="Q957" s="271"/>
    </row>
    <row r="958" spans="5:19" ht="12.75" hidden="1">
      <c r="E958" s="66"/>
      <c r="H958" s="140"/>
      <c r="I958" s="15"/>
      <c r="S958" s="13"/>
    </row>
    <row r="959" spans="8:19" ht="12.75" hidden="1">
      <c r="H959" s="140"/>
      <c r="I959" s="15"/>
      <c r="S959" s="13"/>
    </row>
    <row r="960" spans="8:19" ht="12.75" hidden="1">
      <c r="H960" s="140"/>
      <c r="I960" s="15"/>
      <c r="M960" s="32"/>
      <c r="S960" s="13"/>
    </row>
    <row r="961" spans="8:13" ht="12.75" hidden="1">
      <c r="H961" s="324"/>
      <c r="I961" s="15"/>
      <c r="J961" s="104"/>
      <c r="L961" s="296"/>
      <c r="M961" s="296"/>
    </row>
    <row r="962" spans="8:9" ht="12.75" hidden="1">
      <c r="H962" s="209"/>
      <c r="I962" s="15"/>
    </row>
    <row r="963" spans="8:9" ht="12.75" hidden="1">
      <c r="H963" s="209"/>
      <c r="I963" s="15"/>
    </row>
    <row r="964" spans="1:24" s="9" customFormat="1" ht="13.5" customHeight="1">
      <c r="A964" s="52">
        <v>63</v>
      </c>
      <c r="B964" s="248"/>
      <c r="C964" s="248"/>
      <c r="D964" s="53" t="s">
        <v>117</v>
      </c>
      <c r="E964" s="248"/>
      <c r="F964" s="248"/>
      <c r="G964" s="55"/>
      <c r="H964" s="75"/>
      <c r="I964" s="59">
        <f>SUM(I965:I971)</f>
        <v>2297</v>
      </c>
      <c r="J964" s="59">
        <f aca="true" t="shared" si="68" ref="J964:O964">SUM(J965:J971)</f>
        <v>0</v>
      </c>
      <c r="K964" s="59">
        <f>SUM(K965:K971)</f>
        <v>-1045.2</v>
      </c>
      <c r="L964" s="59">
        <f t="shared" si="68"/>
        <v>2</v>
      </c>
      <c r="M964" s="59">
        <f t="shared" si="68"/>
        <v>0</v>
      </c>
      <c r="N964" s="59">
        <f>SUM(N965:N971)</f>
        <v>25</v>
      </c>
      <c r="O964" s="59">
        <f t="shared" si="68"/>
        <v>0</v>
      </c>
      <c r="P964" s="59">
        <f>SUM(P965:P971)</f>
        <v>237.06899999999996</v>
      </c>
      <c r="Q964" s="60">
        <f>SUM(Q965:Q971)</f>
        <v>0</v>
      </c>
      <c r="R964" s="265">
        <f>SUM(R965:R968)</f>
        <v>0</v>
      </c>
      <c r="S964" s="59">
        <f>SUM(S965:S971)</f>
        <v>1515.8690000000001</v>
      </c>
      <c r="T964" s="108"/>
      <c r="U964" s="264">
        <f>SUM(U965:U972)</f>
        <v>22466583.75</v>
      </c>
      <c r="V964" s="266">
        <f>SUM(U964/S964/1000)</f>
        <v>14.82092697324109</v>
      </c>
      <c r="W964" s="66"/>
      <c r="X964" s="66"/>
    </row>
    <row r="965" spans="4:22" ht="13.5" customHeight="1">
      <c r="D965" s="4" t="s">
        <v>524</v>
      </c>
      <c r="G965" s="70"/>
      <c r="H965" s="69"/>
      <c r="I965" s="39">
        <v>80</v>
      </c>
      <c r="J965" s="144"/>
      <c r="L965" s="13">
        <v>2</v>
      </c>
      <c r="N965" s="14">
        <v>50</v>
      </c>
      <c r="P965" s="15">
        <v>2</v>
      </c>
      <c r="S965" s="92">
        <f aca="true" t="shared" si="69" ref="S965:S971">SUM(I965:Q965)</f>
        <v>134</v>
      </c>
      <c r="U965" s="20">
        <v>134923.51</v>
      </c>
      <c r="V965" s="266">
        <f aca="true" t="shared" si="70" ref="V965:V971">SUM(U965/S965/1000)</f>
        <v>1.006891865671642</v>
      </c>
    </row>
    <row r="966" spans="4:22" ht="12.75">
      <c r="D966" s="4" t="s">
        <v>525</v>
      </c>
      <c r="H966" s="209"/>
      <c r="I966" s="39">
        <v>1600</v>
      </c>
      <c r="K966" s="13">
        <v>-1145.2</v>
      </c>
      <c r="S966" s="92">
        <f t="shared" si="69"/>
        <v>454.79999999999995</v>
      </c>
      <c r="U966" s="20">
        <v>454800</v>
      </c>
      <c r="V966" s="266">
        <f t="shared" si="70"/>
        <v>1.0000000000000002</v>
      </c>
    </row>
    <row r="967" spans="4:22" ht="12.75">
      <c r="D967" s="4" t="s">
        <v>526</v>
      </c>
      <c r="H967" s="209"/>
      <c r="I967" s="39"/>
      <c r="P967" s="15">
        <v>220.386</v>
      </c>
      <c r="S967" s="92">
        <f t="shared" si="69"/>
        <v>220.386</v>
      </c>
      <c r="U967" s="20">
        <v>220385.4</v>
      </c>
      <c r="V967" s="266">
        <f t="shared" si="70"/>
        <v>0.9999972775040157</v>
      </c>
    </row>
    <row r="968" spans="4:22" ht="12.75">
      <c r="D968" s="4" t="s">
        <v>527</v>
      </c>
      <c r="G968" s="21"/>
      <c r="H968" s="209"/>
      <c r="I968" s="39">
        <v>364</v>
      </c>
      <c r="P968" s="15">
        <v>39.091</v>
      </c>
      <c r="S968" s="92">
        <f t="shared" si="69"/>
        <v>403.091</v>
      </c>
      <c r="U968" s="20">
        <v>402883.5</v>
      </c>
      <c r="V968" s="266">
        <f t="shared" si="70"/>
        <v>0.999485227901392</v>
      </c>
    </row>
    <row r="969" spans="4:22" ht="12.75">
      <c r="D969" s="4" t="s">
        <v>528</v>
      </c>
      <c r="H969" s="209"/>
      <c r="I969" s="39">
        <v>3</v>
      </c>
      <c r="P969" s="15">
        <v>-1.607</v>
      </c>
      <c r="R969" s="251"/>
      <c r="S969" s="92">
        <f t="shared" si="69"/>
        <v>1.393</v>
      </c>
      <c r="U969" s="20">
        <v>1392.71</v>
      </c>
      <c r="V969" s="266">
        <f t="shared" si="70"/>
        <v>0.9997918162239771</v>
      </c>
    </row>
    <row r="970" spans="4:22" ht="12.75">
      <c r="D970" s="4" t="s">
        <v>529</v>
      </c>
      <c r="H970" s="209"/>
      <c r="I970" s="39"/>
      <c r="K970" s="13">
        <v>100</v>
      </c>
      <c r="N970" s="14">
        <v>-25</v>
      </c>
      <c r="P970" s="15">
        <v>-22.801</v>
      </c>
      <c r="R970" s="251"/>
      <c r="S970" s="92">
        <f t="shared" si="69"/>
        <v>52.199</v>
      </c>
      <c r="U970" s="20">
        <v>52198.63</v>
      </c>
      <c r="V970" s="266">
        <f t="shared" si="70"/>
        <v>0.9999929117416042</v>
      </c>
    </row>
    <row r="971" spans="4:22" ht="12.75">
      <c r="D971" s="21" t="s">
        <v>530</v>
      </c>
      <c r="H971" s="209"/>
      <c r="I971" s="39">
        <v>250</v>
      </c>
      <c r="S971" s="92">
        <f t="shared" si="69"/>
        <v>250</v>
      </c>
      <c r="U971" s="20">
        <v>250000</v>
      </c>
      <c r="V971" s="266">
        <f t="shared" si="70"/>
        <v>1</v>
      </c>
    </row>
    <row r="972" spans="4:22" ht="12.75">
      <c r="D972" s="21" t="s">
        <v>531</v>
      </c>
      <c r="H972" s="209"/>
      <c r="I972" s="39"/>
      <c r="S972" s="92"/>
      <c r="U972" s="20">
        <v>20950000</v>
      </c>
      <c r="V972" s="266"/>
    </row>
    <row r="973" spans="8:21" ht="12.75">
      <c r="H973" s="31"/>
      <c r="I973" s="15"/>
      <c r="S973" s="38"/>
      <c r="T973" s="97"/>
      <c r="U973" s="98"/>
    </row>
    <row r="974" spans="8:10" ht="12.75" hidden="1">
      <c r="H974" s="281"/>
      <c r="I974" s="163"/>
      <c r="J974" s="105"/>
    </row>
    <row r="975" spans="8:9" ht="12.75" hidden="1">
      <c r="H975" s="209"/>
      <c r="I975" s="15"/>
    </row>
    <row r="976" spans="4:9" ht="12.75" hidden="1">
      <c r="D976" s="325"/>
      <c r="H976" s="69"/>
      <c r="I976" s="15"/>
    </row>
    <row r="977" spans="1:22" ht="16.5">
      <c r="A977" s="52">
        <v>64</v>
      </c>
      <c r="B977" s="106"/>
      <c r="C977" s="106"/>
      <c r="D977" s="53" t="s">
        <v>532</v>
      </c>
      <c r="E977" s="249"/>
      <c r="F977" s="106"/>
      <c r="G977" s="326"/>
      <c r="H977" s="289"/>
      <c r="I977" s="59">
        <f>SUM(I978:I985)</f>
        <v>1092.063</v>
      </c>
      <c r="J977" s="59">
        <f>SUM(J978:J985)</f>
        <v>5435.575</v>
      </c>
      <c r="K977" s="59">
        <f>SUM(K978:K985)</f>
        <v>-767.245</v>
      </c>
      <c r="L977" s="59">
        <f>SUM(L978:L985)</f>
        <v>-5435.575</v>
      </c>
      <c r="M977" s="59">
        <f>SUM(M978:M983)</f>
        <v>0</v>
      </c>
      <c r="N977" s="58">
        <f>SUM(N978:N985)</f>
        <v>4086.424</v>
      </c>
      <c r="O977" s="59">
        <f>SUM(O978:O983)</f>
        <v>1190.7749999999999</v>
      </c>
      <c r="P977" s="59">
        <f>SUM(P978:P985)</f>
        <v>-5268.271</v>
      </c>
      <c r="Q977" s="60">
        <f>SUM(Q978:Q983)</f>
        <v>0</v>
      </c>
      <c r="R977" s="265">
        <f>SUM(R978:R979)</f>
        <v>0</v>
      </c>
      <c r="S977" s="59">
        <f>SUM(S978:S985)</f>
        <v>333.746</v>
      </c>
      <c r="T977" s="108"/>
      <c r="U977" s="264">
        <f>SUM(U978:U985)</f>
        <v>133744.97999999998</v>
      </c>
      <c r="V977" s="266"/>
    </row>
    <row r="978" spans="7:22" ht="15">
      <c r="G978" s="70"/>
      <c r="H978" s="69"/>
      <c r="I978" s="39"/>
      <c r="R978" s="78"/>
      <c r="S978" s="92"/>
      <c r="V978" s="266"/>
    </row>
    <row r="979" spans="1:22" ht="13.5" customHeight="1">
      <c r="A979" s="286"/>
      <c r="D979" s="4" t="s">
        <v>533</v>
      </c>
      <c r="E979" s="327"/>
      <c r="F979" s="328"/>
      <c r="G979" s="70"/>
      <c r="H979" s="69"/>
      <c r="I979" s="39">
        <v>32.063</v>
      </c>
      <c r="O979" s="15">
        <v>-32.063</v>
      </c>
      <c r="R979" s="78"/>
      <c r="S979" s="92">
        <f>SUM(I979:Q979)</f>
        <v>0</v>
      </c>
      <c r="U979" s="20">
        <v>0</v>
      </c>
      <c r="V979" s="266"/>
    </row>
    <row r="980" spans="1:22" ht="13.5" customHeight="1">
      <c r="A980" s="286"/>
      <c r="D980" s="4" t="s">
        <v>534</v>
      </c>
      <c r="E980" s="327"/>
      <c r="F980" s="328"/>
      <c r="G980" s="70"/>
      <c r="H980" s="69"/>
      <c r="I980" s="39"/>
      <c r="K980" s="13">
        <v>32.755</v>
      </c>
      <c r="R980" s="78"/>
      <c r="S980" s="92">
        <f aca="true" t="shared" si="71" ref="S980:T984">SUM(I980:Q980)</f>
        <v>32.755</v>
      </c>
      <c r="U980" s="20">
        <v>32754.44</v>
      </c>
      <c r="V980" s="266">
        <f>SUM(U980/S980/1000)</f>
        <v>0.9999829033735307</v>
      </c>
    </row>
    <row r="981" spans="1:22" ht="13.5" customHeight="1">
      <c r="A981" s="286"/>
      <c r="D981" s="4" t="s">
        <v>535</v>
      </c>
      <c r="E981" s="327"/>
      <c r="F981" s="328"/>
      <c r="G981" s="70"/>
      <c r="H981" s="69"/>
      <c r="I981" s="39">
        <v>800</v>
      </c>
      <c r="K981" s="13">
        <v>-800</v>
      </c>
      <c r="R981" s="78"/>
      <c r="S981" s="92">
        <f t="shared" si="71"/>
        <v>0</v>
      </c>
      <c r="U981" s="20">
        <v>0</v>
      </c>
      <c r="V981" s="266"/>
    </row>
    <row r="982" spans="1:22" ht="13.5" customHeight="1">
      <c r="A982" s="286"/>
      <c r="D982" s="4" t="s">
        <v>536</v>
      </c>
      <c r="E982" s="327"/>
      <c r="F982" s="328"/>
      <c r="G982" s="70"/>
      <c r="H982" s="69"/>
      <c r="I982" s="39"/>
      <c r="J982" s="13">
        <v>5435.575</v>
      </c>
      <c r="L982" s="13">
        <v>-5435.575</v>
      </c>
      <c r="N982" s="14">
        <v>4085.433</v>
      </c>
      <c r="O982" s="15">
        <v>1382.838</v>
      </c>
      <c r="P982" s="15">
        <v>-5268.271</v>
      </c>
      <c r="R982" s="78"/>
      <c r="S982" s="92">
        <f t="shared" si="71"/>
        <v>200</v>
      </c>
      <c r="U982" s="20">
        <v>0</v>
      </c>
      <c r="V982" s="266">
        <f>SUM(U982/S982/1000)</f>
        <v>0</v>
      </c>
    </row>
    <row r="983" spans="1:22" ht="13.5" customHeight="1">
      <c r="A983" s="286"/>
      <c r="D983" s="4" t="s">
        <v>537</v>
      </c>
      <c r="F983" s="328"/>
      <c r="G983" s="70"/>
      <c r="H983" s="69"/>
      <c r="I983" s="39">
        <v>160</v>
      </c>
      <c r="O983" s="15">
        <v>-160</v>
      </c>
      <c r="R983" s="78"/>
      <c r="S983" s="92">
        <f t="shared" si="71"/>
        <v>0</v>
      </c>
      <c r="U983" s="20">
        <v>0</v>
      </c>
      <c r="V983" s="266"/>
    </row>
    <row r="984" spans="1:22" ht="13.5" customHeight="1">
      <c r="A984" s="286"/>
      <c r="D984" s="4" t="s">
        <v>314</v>
      </c>
      <c r="F984" s="328"/>
      <c r="G984" s="70"/>
      <c r="H984" s="69"/>
      <c r="I984" s="39"/>
      <c r="N984" s="14">
        <v>0.991</v>
      </c>
      <c r="R984" s="78"/>
      <c r="S984" s="92">
        <f t="shared" si="71"/>
        <v>0.991</v>
      </c>
      <c r="T984" s="92">
        <f t="shared" si="71"/>
        <v>0.991</v>
      </c>
      <c r="U984" s="20">
        <v>990.54</v>
      </c>
      <c r="V984" s="266">
        <f>SUM(U984/S984/1000)</f>
        <v>0.9995358224016145</v>
      </c>
    </row>
    <row r="985" spans="1:22" ht="13.5" customHeight="1">
      <c r="A985" s="286"/>
      <c r="D985" s="4" t="s">
        <v>538</v>
      </c>
      <c r="E985" s="327"/>
      <c r="F985" s="328"/>
      <c r="G985" s="70"/>
      <c r="H985" s="69"/>
      <c r="I985" s="39">
        <v>100</v>
      </c>
      <c r="R985" s="78"/>
      <c r="S985" s="92">
        <f>SUM(I985:Q985)</f>
        <v>100</v>
      </c>
      <c r="T985" s="92">
        <f>SUM(J985:R985)</f>
        <v>0</v>
      </c>
      <c r="U985" s="20">
        <v>100000</v>
      </c>
      <c r="V985" s="266">
        <f>SUM(U985/S985/1000)</f>
        <v>1</v>
      </c>
    </row>
    <row r="986" spans="8:18" ht="13.5">
      <c r="H986" s="209"/>
      <c r="I986" s="15"/>
      <c r="R986" s="78"/>
    </row>
    <row r="987" spans="1:23" s="29" customFormat="1" ht="39" customHeight="1">
      <c r="A987" s="329" t="s">
        <v>539</v>
      </c>
      <c r="B987" s="330"/>
      <c r="C987" s="330"/>
      <c r="D987" s="330"/>
      <c r="E987" s="331"/>
      <c r="F987" s="331"/>
      <c r="G987" s="332"/>
      <c r="H987" s="333"/>
      <c r="I987" s="334">
        <f>SUM(I339+I351+I357+I391+I410+I436+I536++I585+I654+I702+I717+I771+I778+I791+I823+I854+I964+I977)</f>
        <v>31888.944000000003</v>
      </c>
      <c r="J987" s="177">
        <f>SUM(J339+J351+J357+J391+J410+J436+J536+J585+J654+J702+J717+J771+J823+J854+J937+J964+J977)</f>
        <v>14092.901000000002</v>
      </c>
      <c r="K987" s="177">
        <f>SUM(K339+K351+K357+K391+K410+K436+K536+K585+K654+K702+K717+K771+K778+K823+K854+K937+K964+K977)</f>
        <v>577.6009999999998</v>
      </c>
      <c r="L987" s="177">
        <f>SUM(L339+L351+L357+L391+L410+L436+L536+L585+L654+L702+L717+L771+L791+L823+L854+L964+L977)</f>
        <v>-961.9799999999996</v>
      </c>
      <c r="M987" s="177">
        <f>SUM(M339+M351+M357+M391+M410+M436+M536+M585+M654+M702+M717+M771+M791+M823+M854+M964+M977)</f>
        <v>430.779</v>
      </c>
      <c r="N987" s="335">
        <f>SUM(N339+N351+N357+N391+N410+N436+N536+N585+N654+N702+N717+N771+N823+N854+N964+N977)</f>
        <v>9789.501</v>
      </c>
      <c r="O987" s="334">
        <f>SUM(O339+O351+O357+O391+O410+O436+O536+O585+O654+O702+O717+O771+O791+O823+O854+O964+O977)</f>
        <v>1364.7579999999998</v>
      </c>
      <c r="P987" s="334">
        <f>SUM(P339+P351+P357+P391+P410+P436+P536+P585+P654+P702+P717+P771+P791+P823+P854+P964+P977)</f>
        <v>-10214.358</v>
      </c>
      <c r="Q987" s="336">
        <f>SUM(Q339+Q351+Q357+Q391+Q410+Q436+Q536+Q585+Q654+Q702+Q717+Q771+Q791+Q823+Q854+Q964+Q977)</f>
        <v>0</v>
      </c>
      <c r="R987" s="337"/>
      <c r="S987" s="177">
        <f>SUM(S339+S351+S357+S391+S410+S436+S536+S585+S654+S702+S717+S771+S778+S791+S823+S854+S964+S977+S937)</f>
        <v>46968.14600000001</v>
      </c>
      <c r="T987" s="338"/>
      <c r="U987" s="179">
        <f>SUM(U339+U351+U357+U391+U410+U436+U536+U585+U654+U702+U717+U771+U791+U823+U854+U964+U977+U778)</f>
        <v>67572540.39</v>
      </c>
      <c r="V987" s="339">
        <f>SUM(U987/S987/1000)</f>
        <v>1.4386886889254686</v>
      </c>
      <c r="W987" s="256"/>
    </row>
    <row r="988" spans="7:18" ht="15">
      <c r="G988" s="70"/>
      <c r="H988" s="69"/>
      <c r="I988" s="15"/>
      <c r="R988" s="78"/>
    </row>
    <row r="989" spans="8:9" ht="12.75">
      <c r="H989" s="209"/>
      <c r="I989" s="15"/>
    </row>
    <row r="990" spans="8:9" ht="12.75">
      <c r="H990" s="209"/>
      <c r="I990" s="15"/>
    </row>
    <row r="991" spans="8:9" ht="12.75">
      <c r="H991" s="209"/>
      <c r="I991" s="15"/>
    </row>
    <row r="992" spans="8:9" ht="12.75">
      <c r="H992" s="209"/>
      <c r="I992" s="15"/>
    </row>
    <row r="993" spans="8:9" ht="12.75">
      <c r="H993" s="209"/>
      <c r="I993" s="15"/>
    </row>
    <row r="994" spans="8:9" ht="12.75">
      <c r="H994" s="209"/>
      <c r="I994" s="15"/>
    </row>
    <row r="995" spans="8:9" ht="12.75">
      <c r="H995" s="209"/>
      <c r="I995" s="15"/>
    </row>
    <row r="996" spans="8:9" ht="12.75">
      <c r="H996" s="209"/>
      <c r="I996" s="15"/>
    </row>
    <row r="997" spans="1:24" s="5" customFormat="1" ht="18">
      <c r="A997" s="11"/>
      <c r="E997" s="340" t="s">
        <v>540</v>
      </c>
      <c r="F997" s="341"/>
      <c r="G997" s="341"/>
      <c r="H997" s="342"/>
      <c r="I997" s="343"/>
      <c r="J997" s="13"/>
      <c r="K997" s="13"/>
      <c r="L997" s="13"/>
      <c r="M997" s="13"/>
      <c r="N997" s="14"/>
      <c r="O997" s="15"/>
      <c r="P997" s="15"/>
      <c r="Q997" s="16"/>
      <c r="R997" s="17"/>
      <c r="S997" s="27"/>
      <c r="T997" s="19"/>
      <c r="U997" s="28"/>
      <c r="V997" s="21"/>
      <c r="W997" s="21"/>
      <c r="X997" s="21"/>
    </row>
    <row r="998" spans="4:9" ht="15">
      <c r="D998" s="29"/>
      <c r="E998" s="30"/>
      <c r="G998" s="123"/>
      <c r="H998" s="140" t="s">
        <v>541</v>
      </c>
      <c r="I998" s="15"/>
    </row>
    <row r="999" spans="1:22" ht="15.75">
      <c r="A999" s="250" t="s">
        <v>542</v>
      </c>
      <c r="D999" s="29"/>
      <c r="E999" s="30"/>
      <c r="G999" s="344"/>
      <c r="H999" s="209"/>
      <c r="I999" s="38" t="s">
        <v>543</v>
      </c>
      <c r="J999" s="39" t="s">
        <v>544</v>
      </c>
      <c r="K999" s="39" t="s">
        <v>544</v>
      </c>
      <c r="L999" s="39" t="s">
        <v>544</v>
      </c>
      <c r="M999" s="39" t="s">
        <v>544</v>
      </c>
      <c r="N999" s="40" t="s">
        <v>544</v>
      </c>
      <c r="O999" s="39" t="s">
        <v>544</v>
      </c>
      <c r="P999" s="39" t="s">
        <v>544</v>
      </c>
      <c r="Q999" s="41"/>
      <c r="R999" s="31"/>
      <c r="S999" s="39" t="s">
        <v>22</v>
      </c>
      <c r="T999" s="118"/>
      <c r="U999" s="42" t="s">
        <v>23</v>
      </c>
      <c r="V999" s="345" t="s">
        <v>44</v>
      </c>
    </row>
    <row r="1000" spans="5:21" ht="12.75">
      <c r="E1000" s="111"/>
      <c r="G1000" s="71"/>
      <c r="H1000" s="209"/>
      <c r="I1000" s="49" t="s">
        <v>24</v>
      </c>
      <c r="J1000" s="39" t="s">
        <v>25</v>
      </c>
      <c r="K1000" s="39" t="s">
        <v>26</v>
      </c>
      <c r="L1000" s="39" t="s">
        <v>27</v>
      </c>
      <c r="M1000" s="39" t="s">
        <v>28</v>
      </c>
      <c r="N1000" s="40" t="s">
        <v>29</v>
      </c>
      <c r="O1000" s="39" t="s">
        <v>30</v>
      </c>
      <c r="P1000" s="39" t="s">
        <v>31</v>
      </c>
      <c r="Q1000" s="41"/>
      <c r="R1000" s="31"/>
      <c r="S1000" s="39" t="s">
        <v>32</v>
      </c>
      <c r="U1000" s="42" t="s">
        <v>33</v>
      </c>
    </row>
    <row r="1001" spans="8:17" ht="12.75">
      <c r="H1001" s="209"/>
      <c r="I1001" s="15"/>
      <c r="Q1001" s="271"/>
    </row>
    <row r="1002" spans="1:22" ht="16.5">
      <c r="A1002" s="52">
        <v>10</v>
      </c>
      <c r="B1002" s="106"/>
      <c r="C1002" s="106"/>
      <c r="D1002" s="53" t="s">
        <v>545</v>
      </c>
      <c r="E1002" s="106"/>
      <c r="F1002" s="106"/>
      <c r="G1002" s="106"/>
      <c r="H1002" s="346"/>
      <c r="I1002" s="59">
        <f>SUM(I1004:I1004)</f>
        <v>0</v>
      </c>
      <c r="J1002" s="57">
        <f>SUM(J1004:J1004)</f>
        <v>0</v>
      </c>
      <c r="K1002" s="57">
        <f>SUM(K1004:K1004)</f>
        <v>0</v>
      </c>
      <c r="L1002" s="57">
        <f>SUM(L1004:L1004)</f>
        <v>0</v>
      </c>
      <c r="M1002" s="57">
        <f>SUM(M1004:M1004)</f>
        <v>0</v>
      </c>
      <c r="N1002" s="58">
        <f>SUM(N1004:N1004)</f>
        <v>0</v>
      </c>
      <c r="O1002" s="59">
        <f>SUM(O1004:O1004)</f>
        <v>0</v>
      </c>
      <c r="P1002" s="59">
        <f>SUM(P1004:P1004)</f>
        <v>0</v>
      </c>
      <c r="Q1002" s="60">
        <f>SUM(Q1004:Q1004)</f>
        <v>0</v>
      </c>
      <c r="R1002" s="347"/>
      <c r="S1002" s="62">
        <f>SUM(I1002:R1002)</f>
        <v>0</v>
      </c>
      <c r="T1002" s="108"/>
      <c r="U1002" s="64">
        <f>SUM(U1004:U1004)</f>
        <v>0</v>
      </c>
      <c r="V1002" s="266"/>
    </row>
    <row r="1003" spans="8:18" ht="12.75">
      <c r="H1003" s="209"/>
      <c r="I1003" s="15"/>
      <c r="Q1003" s="271"/>
      <c r="R1003" s="78"/>
    </row>
    <row r="1004" spans="1:22" ht="12.75">
      <c r="A1004" s="113"/>
      <c r="G1004" s="21"/>
      <c r="H1004" s="209"/>
      <c r="I1004" s="39"/>
      <c r="N1004" s="40"/>
      <c r="O1004" s="39"/>
      <c r="P1004" s="39"/>
      <c r="Q1004" s="271"/>
      <c r="R1004" s="78"/>
      <c r="S1004" s="18">
        <f>SUM(I1004:R1004)</f>
        <v>0</v>
      </c>
      <c r="V1004" s="266"/>
    </row>
    <row r="1005" spans="8:18" ht="12.75">
      <c r="H1005" s="209"/>
      <c r="I1005" s="15"/>
      <c r="Q1005" s="271"/>
      <c r="R1005" s="78"/>
    </row>
    <row r="1006" spans="1:22" ht="16.5">
      <c r="A1006" s="52">
        <v>21</v>
      </c>
      <c r="B1006" s="106"/>
      <c r="C1006" s="106"/>
      <c r="D1006" s="53" t="s">
        <v>546</v>
      </c>
      <c r="E1006" s="106"/>
      <c r="F1006" s="106"/>
      <c r="G1006" s="106"/>
      <c r="H1006" s="346"/>
      <c r="I1006" s="59">
        <f>SUM(I1008:I1008)</f>
        <v>0</v>
      </c>
      <c r="J1006" s="57">
        <f>SUM(J1008:J1008)</f>
        <v>0</v>
      </c>
      <c r="K1006" s="57">
        <f>SUM(K1008:K1008)</f>
        <v>0</v>
      </c>
      <c r="L1006" s="57">
        <f>SUM(L1007:L1008)</f>
        <v>0</v>
      </c>
      <c r="M1006" s="57">
        <f>SUM(M1007:M1008)</f>
        <v>0</v>
      </c>
      <c r="N1006" s="58">
        <f>SUM(N1007:N1008)</f>
        <v>0</v>
      </c>
      <c r="O1006" s="59">
        <f>SUM(O1007:O1008)</f>
        <v>0</v>
      </c>
      <c r="P1006" s="59">
        <f>SUM(P1007:P1008)</f>
        <v>0</v>
      </c>
      <c r="Q1006" s="348">
        <f>SUM(Q1007:Q1008)</f>
        <v>0</v>
      </c>
      <c r="R1006" s="347"/>
      <c r="S1006" s="62">
        <f>SUM(S1008:S1008)</f>
        <v>0</v>
      </c>
      <c r="T1006" s="108"/>
      <c r="U1006" s="64">
        <f>SUM(U1008:U1008)</f>
        <v>0</v>
      </c>
      <c r="V1006" s="266"/>
    </row>
    <row r="1007" spans="8:18" ht="12.75">
      <c r="H1007" s="209"/>
      <c r="I1007" s="15"/>
      <c r="R1007" s="78"/>
    </row>
    <row r="1008" spans="1:22" ht="12.75">
      <c r="A1008" s="113"/>
      <c r="H1008" s="209"/>
      <c r="I1008" s="15"/>
      <c r="R1008" s="78"/>
      <c r="S1008" s="18">
        <f>SUM(I1008:R1008)</f>
        <v>0</v>
      </c>
      <c r="U1008" s="20">
        <v>0</v>
      </c>
      <c r="V1008" s="266"/>
    </row>
    <row r="1009" spans="8:18" ht="12.75">
      <c r="H1009" s="209"/>
      <c r="I1009" s="15"/>
      <c r="R1009" s="78"/>
    </row>
    <row r="1010" spans="1:22" ht="16.5">
      <c r="A1010" s="52">
        <v>22</v>
      </c>
      <c r="B1010" s="106"/>
      <c r="C1010" s="106"/>
      <c r="D1010" s="53" t="s">
        <v>238</v>
      </c>
      <c r="E1010" s="106"/>
      <c r="F1010" s="106"/>
      <c r="G1010" s="106"/>
      <c r="H1010" s="346"/>
      <c r="I1010" s="59">
        <f>SUM(I1012:I1015)</f>
        <v>120</v>
      </c>
      <c r="J1010" s="57">
        <f>SUM(J1011:J1014)</f>
        <v>0</v>
      </c>
      <c r="K1010" s="57">
        <f>SUM(K1011:K1015)</f>
        <v>0</v>
      </c>
      <c r="L1010" s="57">
        <f>SUM(L1011:L1018)</f>
        <v>5060</v>
      </c>
      <c r="M1010" s="57">
        <f>SUM(M1011:M1015)</f>
        <v>0</v>
      </c>
      <c r="N1010" s="58">
        <f>SUM(N1011:N1015)</f>
        <v>0</v>
      </c>
      <c r="O1010" s="59">
        <f>SUM(O1011:O1018)</f>
        <v>-1903.52</v>
      </c>
      <c r="P1010" s="59">
        <f>SUM(P1011:P1017)</f>
        <v>-40.510000000000005</v>
      </c>
      <c r="Q1010" s="60">
        <f>SUM(Q1011:Q1015)</f>
        <v>0</v>
      </c>
      <c r="R1010" s="347"/>
      <c r="S1010" s="62">
        <f>SUM(S1012:S1018)</f>
        <v>3235.9699999999993</v>
      </c>
      <c r="T1010" s="108"/>
      <c r="U1010" s="64">
        <f>SUM(U1012:U1018)</f>
        <v>3235969.38</v>
      </c>
      <c r="V1010" s="266">
        <f>SUM(U1010/S1010/1000)</f>
        <v>0.9999998084036628</v>
      </c>
    </row>
    <row r="1011" spans="8:18" ht="12.75">
      <c r="H1011" s="209"/>
      <c r="I1011" s="15"/>
      <c r="R1011" s="78"/>
    </row>
    <row r="1012" spans="1:18" ht="12.75">
      <c r="A1012" s="113"/>
      <c r="H1012" s="209"/>
      <c r="I1012" s="15"/>
      <c r="Q1012" s="41"/>
      <c r="R1012" s="78"/>
    </row>
    <row r="1013" spans="1:22" ht="12.75">
      <c r="A1013" s="113"/>
      <c r="D1013" s="4" t="s">
        <v>547</v>
      </c>
      <c r="H1013" s="209"/>
      <c r="I1013" s="39">
        <v>60</v>
      </c>
      <c r="L1013" s="13">
        <v>153</v>
      </c>
      <c r="P1013" s="15">
        <v>-41.981</v>
      </c>
      <c r="R1013" s="78"/>
      <c r="S1013" s="18">
        <f aca="true" t="shared" si="72" ref="S1013:S1018">SUM(I1013:R1013)</f>
        <v>171.019</v>
      </c>
      <c r="U1013" s="20">
        <v>171018.8</v>
      </c>
      <c r="V1013" s="266">
        <f>SUM(U1013/S1013/1000)</f>
        <v>0.9999988305392967</v>
      </c>
    </row>
    <row r="1014" spans="1:22" ht="12.75">
      <c r="A1014" s="113"/>
      <c r="D1014" s="4" t="s">
        <v>548</v>
      </c>
      <c r="H1014" s="209"/>
      <c r="I1014" s="39">
        <v>60</v>
      </c>
      <c r="O1014" s="15">
        <v>9.6</v>
      </c>
      <c r="R1014" s="78"/>
      <c r="S1014" s="18">
        <f t="shared" si="72"/>
        <v>69.6</v>
      </c>
      <c r="U1014" s="20">
        <v>69600</v>
      </c>
      <c r="V1014" s="266">
        <f>SUM(U1014/S1014/1000)</f>
        <v>1.0000000000000002</v>
      </c>
    </row>
    <row r="1015" spans="1:22" ht="12.75">
      <c r="A1015" s="113"/>
      <c r="D1015" s="4" t="s">
        <v>549</v>
      </c>
      <c r="H1015" s="209"/>
      <c r="I1015" s="39"/>
      <c r="L1015" s="13">
        <v>4500</v>
      </c>
      <c r="O1015" s="15">
        <v>-1944.6</v>
      </c>
      <c r="P1015" s="15">
        <v>2.077</v>
      </c>
      <c r="R1015" s="78"/>
      <c r="S1015" s="18">
        <f t="shared" si="72"/>
        <v>2557.477</v>
      </c>
      <c r="U1015" s="20">
        <v>2557476.58</v>
      </c>
      <c r="V1015" s="266">
        <f>SUM(U1015/S1015/1000)</f>
        <v>0.9999998357756493</v>
      </c>
    </row>
    <row r="1016" spans="1:22" ht="12.75">
      <c r="A1016" s="113"/>
      <c r="D1016" s="4" t="s">
        <v>550</v>
      </c>
      <c r="H1016" s="209"/>
      <c r="I1016" s="39"/>
      <c r="L1016" s="13">
        <v>150</v>
      </c>
      <c r="O1016" s="15">
        <v>31.48</v>
      </c>
      <c r="P1016" s="15">
        <v>-0.606</v>
      </c>
      <c r="R1016" s="78"/>
      <c r="S1016" s="18">
        <f t="shared" si="72"/>
        <v>180.874</v>
      </c>
      <c r="U1016" s="20">
        <v>180874</v>
      </c>
      <c r="V1016" s="266"/>
    </row>
    <row r="1017" spans="1:22" ht="12.75">
      <c r="A1017" s="113"/>
      <c r="D1017" s="4" t="s">
        <v>551</v>
      </c>
      <c r="H1017" s="209"/>
      <c r="I1017" s="39"/>
      <c r="L1017" s="13">
        <v>257</v>
      </c>
      <c r="R1017" s="78"/>
      <c r="S1017" s="18">
        <f t="shared" si="72"/>
        <v>257</v>
      </c>
      <c r="U1017" s="20">
        <v>257000</v>
      </c>
      <c r="V1017" s="266"/>
    </row>
    <row r="1018" spans="1:22" ht="12.75">
      <c r="A1018" s="113"/>
      <c r="H1018" s="209"/>
      <c r="I1018" s="39"/>
      <c r="R1018" s="78"/>
      <c r="S1018" s="18">
        <f t="shared" si="72"/>
        <v>0</v>
      </c>
      <c r="V1018" s="266"/>
    </row>
    <row r="1019" spans="1:22" ht="12.75">
      <c r="A1019" s="113"/>
      <c r="H1019" s="209"/>
      <c r="I1019" s="39"/>
      <c r="R1019" s="78"/>
      <c r="V1019" s="266"/>
    </row>
    <row r="1020" spans="8:18" ht="12.75">
      <c r="H1020" s="209"/>
      <c r="I1020" s="15"/>
      <c r="R1020" s="78"/>
    </row>
    <row r="1021" spans="1:24" s="9" customFormat="1" ht="16.5">
      <c r="A1021" s="52">
        <v>23</v>
      </c>
      <c r="B1021" s="248"/>
      <c r="C1021" s="248"/>
      <c r="D1021" s="53" t="s">
        <v>75</v>
      </c>
      <c r="E1021" s="248"/>
      <c r="F1021" s="248"/>
      <c r="G1021" s="248"/>
      <c r="H1021" s="349"/>
      <c r="I1021" s="59">
        <f>SUM(I1024:I1033)</f>
        <v>232.016</v>
      </c>
      <c r="J1021" s="57">
        <f>SUM(J1022:J1036)</f>
        <v>29056.306</v>
      </c>
      <c r="K1021" s="57">
        <f>SUM(K1022:K1036)</f>
        <v>162</v>
      </c>
      <c r="L1021" s="57">
        <f>SUM(L1022:L1036)</f>
        <v>78</v>
      </c>
      <c r="M1021" s="57">
        <f>SUM(M1022:M1030)</f>
        <v>0</v>
      </c>
      <c r="N1021" s="58">
        <f>SUM(N1022:N1033)</f>
        <v>203</v>
      </c>
      <c r="O1021" s="59">
        <f>SUM(O1022:O1033)</f>
        <v>220.028</v>
      </c>
      <c r="P1021" s="59">
        <f>SUM(P1022:P1033)</f>
        <v>-71.892</v>
      </c>
      <c r="Q1021" s="60">
        <f>SUM(Q1022:Q1033)</f>
        <v>0</v>
      </c>
      <c r="R1021" s="347"/>
      <c r="S1021" s="62">
        <f>SUM(S1023:S1033)</f>
        <v>29879.458</v>
      </c>
      <c r="T1021" s="108"/>
      <c r="U1021" s="64">
        <f>SUM(U1022:U1033)</f>
        <v>29879457.7</v>
      </c>
      <c r="V1021" s="266">
        <f>SUM(U1021/S1021/1000)</f>
        <v>0.9999999899596572</v>
      </c>
      <c r="W1021" s="66"/>
      <c r="X1021" s="66"/>
    </row>
    <row r="1022" spans="8:18" ht="12.75">
      <c r="H1022" s="209"/>
      <c r="I1022" s="15"/>
      <c r="R1022" s="78"/>
    </row>
    <row r="1023" spans="1:18" ht="12.75">
      <c r="A1023" s="250" t="s">
        <v>552</v>
      </c>
      <c r="D1023" s="9"/>
      <c r="H1023" s="209"/>
      <c r="I1023" s="15"/>
      <c r="Q1023" s="41"/>
      <c r="R1023" s="78"/>
    </row>
    <row r="1024" spans="1:22" ht="12.75">
      <c r="A1024" s="113"/>
      <c r="D1024" s="4" t="s">
        <v>553</v>
      </c>
      <c r="G1024" s="66"/>
      <c r="H1024" s="141"/>
      <c r="I1024" s="39"/>
      <c r="N1024" s="14">
        <v>103</v>
      </c>
      <c r="O1024" s="15">
        <v>20.028</v>
      </c>
      <c r="P1024" s="39"/>
      <c r="R1024" s="78"/>
      <c r="S1024" s="18">
        <f>SUM(I1024:R1024)</f>
        <v>123.02799999999999</v>
      </c>
      <c r="U1024" s="20">
        <v>123028</v>
      </c>
      <c r="V1024" s="266">
        <f>SUM(U1024/S1024/1000)</f>
        <v>1.0000000000000002</v>
      </c>
    </row>
    <row r="1025" spans="1:22" ht="12.75">
      <c r="A1025" s="113"/>
      <c r="D1025" s="4"/>
      <c r="E1025" s="4"/>
      <c r="F1025" s="4"/>
      <c r="G1025" s="21"/>
      <c r="H1025" s="209"/>
      <c r="I1025" s="39"/>
      <c r="R1025" s="78"/>
      <c r="S1025" s="203"/>
      <c r="V1025" s="266"/>
    </row>
    <row r="1026" spans="1:22" ht="12.75">
      <c r="A1026" s="110" t="s">
        <v>554</v>
      </c>
      <c r="D1026" s="4"/>
      <c r="F1026" s="21"/>
      <c r="G1026" s="21"/>
      <c r="H1026" s="209"/>
      <c r="I1026" s="39"/>
      <c r="R1026" s="78"/>
      <c r="S1026" s="203"/>
      <c r="V1026" s="266"/>
    </row>
    <row r="1027" spans="1:22" ht="12.75">
      <c r="A1027" s="113"/>
      <c r="B1027" s="226"/>
      <c r="C1027" s="226"/>
      <c r="D1027" s="350"/>
      <c r="E1027" s="350"/>
      <c r="F1027" s="350"/>
      <c r="G1027" s="350"/>
      <c r="H1027" s="280"/>
      <c r="I1027" s="163"/>
      <c r="R1027" s="78"/>
      <c r="S1027" s="203"/>
      <c r="V1027" s="266"/>
    </row>
    <row r="1028" spans="1:22" ht="12.75" hidden="1">
      <c r="A1028" s="250"/>
      <c r="H1028" s="209"/>
      <c r="I1028" s="39"/>
      <c r="R1028" s="78"/>
      <c r="S1028" s="203"/>
      <c r="V1028" s="266"/>
    </row>
    <row r="1029" spans="1:22" ht="12.75">
      <c r="A1029" s="113"/>
      <c r="D1029" s="4" t="s">
        <v>555</v>
      </c>
      <c r="H1029" s="209"/>
      <c r="I1029" s="39">
        <v>232.016</v>
      </c>
      <c r="Q1029" s="41"/>
      <c r="R1029" s="251"/>
      <c r="S1029" s="18">
        <f>SUM(I1029:R1029)</f>
        <v>232.016</v>
      </c>
      <c r="U1029" s="20">
        <v>232016</v>
      </c>
      <c r="V1029" s="266">
        <f>SUM(U1029/S1029/1000)</f>
        <v>1</v>
      </c>
    </row>
    <row r="1030" spans="1:22" ht="12.75">
      <c r="A1030" s="113"/>
      <c r="D1030" s="4" t="s">
        <v>556</v>
      </c>
      <c r="H1030" s="209"/>
      <c r="I1030" s="39"/>
      <c r="J1030" s="13">
        <v>29056.306</v>
      </c>
      <c r="L1030" s="13">
        <v>78</v>
      </c>
      <c r="N1030" s="14">
        <v>100</v>
      </c>
      <c r="O1030" s="15">
        <v>200</v>
      </c>
      <c r="P1030" s="15">
        <v>-71.892</v>
      </c>
      <c r="R1030" s="78"/>
      <c r="S1030" s="18">
        <f>SUM(I1030:R1030)</f>
        <v>29362.414</v>
      </c>
      <c r="U1030" s="20">
        <v>29362413.7</v>
      </c>
      <c r="V1030" s="266">
        <f>SUM(U1030/S1030/1000)</f>
        <v>0.9999999897828563</v>
      </c>
    </row>
    <row r="1031" spans="1:22" ht="12.75">
      <c r="A1031" s="113"/>
      <c r="H1031" s="209"/>
      <c r="I1031" s="39"/>
      <c r="R1031" s="351"/>
      <c r="V1031" s="266"/>
    </row>
    <row r="1032" spans="1:22" ht="12.75">
      <c r="A1032" s="110" t="s">
        <v>557</v>
      </c>
      <c r="H1032" s="209"/>
      <c r="I1032" s="39"/>
      <c r="R1032" s="351"/>
      <c r="V1032" s="266"/>
    </row>
    <row r="1033" spans="1:22" ht="12.75">
      <c r="A1033" s="113"/>
      <c r="D1033" s="4" t="s">
        <v>558</v>
      </c>
      <c r="H1033" s="209"/>
      <c r="I1033" s="39"/>
      <c r="K1033" s="13">
        <v>162</v>
      </c>
      <c r="R1033" s="351"/>
      <c r="S1033" s="18">
        <f>SUM(I1033:R1033)</f>
        <v>162</v>
      </c>
      <c r="U1033" s="20">
        <v>162000</v>
      </c>
      <c r="V1033" s="266">
        <f>SUM(U1033/S1033/1000)</f>
        <v>1</v>
      </c>
    </row>
    <row r="1034" spans="1:22" ht="12.75">
      <c r="A1034" s="113"/>
      <c r="H1034" s="209"/>
      <c r="I1034" s="39"/>
      <c r="R1034" s="351"/>
      <c r="V1034" s="266"/>
    </row>
    <row r="1035" spans="1:22" ht="12.75">
      <c r="A1035" s="113"/>
      <c r="H1035" s="209"/>
      <c r="I1035" s="39"/>
      <c r="R1035" s="351"/>
      <c r="V1035" s="266"/>
    </row>
    <row r="1036" spans="8:18" ht="12.75">
      <c r="H1036" s="209"/>
      <c r="I1036" s="15"/>
      <c r="R1036" s="78"/>
    </row>
    <row r="1037" spans="1:22" ht="16.5">
      <c r="A1037" s="52">
        <v>31</v>
      </c>
      <c r="B1037" s="248"/>
      <c r="C1037" s="248"/>
      <c r="D1037" s="53" t="s">
        <v>559</v>
      </c>
      <c r="E1037" s="248"/>
      <c r="F1037" s="248"/>
      <c r="G1037" s="248"/>
      <c r="H1037" s="349"/>
      <c r="I1037" s="59">
        <f aca="true" t="shared" si="73" ref="I1037:U1037">SUM(I1038:I1042)</f>
        <v>3000</v>
      </c>
      <c r="J1037" s="59">
        <f t="shared" si="73"/>
        <v>0</v>
      </c>
      <c r="K1037" s="59">
        <f t="shared" si="73"/>
        <v>0</v>
      </c>
      <c r="L1037" s="59">
        <f t="shared" si="73"/>
        <v>-3000</v>
      </c>
      <c r="M1037" s="59">
        <f t="shared" si="73"/>
        <v>0</v>
      </c>
      <c r="N1037" s="58">
        <f t="shared" si="73"/>
        <v>72</v>
      </c>
      <c r="O1037" s="59">
        <f t="shared" si="73"/>
        <v>10.8</v>
      </c>
      <c r="P1037" s="59">
        <f t="shared" si="73"/>
        <v>62.76</v>
      </c>
      <c r="Q1037" s="60">
        <f t="shared" si="73"/>
        <v>0</v>
      </c>
      <c r="R1037" s="60">
        <f t="shared" si="73"/>
        <v>0</v>
      </c>
      <c r="S1037" s="59">
        <f t="shared" si="73"/>
        <v>145.56000000000017</v>
      </c>
      <c r="T1037" s="264">
        <f t="shared" si="73"/>
        <v>0</v>
      </c>
      <c r="U1037" s="264">
        <f t="shared" si="73"/>
        <v>145560</v>
      </c>
      <c r="V1037" s="266">
        <f>SUM(U1037/S1037/1000)</f>
        <v>0.9999999999999989</v>
      </c>
    </row>
    <row r="1038" spans="8:18" ht="12.75">
      <c r="H1038" s="209"/>
      <c r="I1038" s="15"/>
      <c r="R1038" s="251"/>
    </row>
    <row r="1039" spans="8:22" ht="12.75">
      <c r="H1039" s="209"/>
      <c r="I1039" s="39"/>
      <c r="R1039" s="251"/>
      <c r="V1039" s="266"/>
    </row>
    <row r="1040" spans="4:22" ht="12.75">
      <c r="D1040" s="4" t="s">
        <v>560</v>
      </c>
      <c r="H1040" s="209"/>
      <c r="I1040" s="39">
        <v>3000</v>
      </c>
      <c r="L1040" s="13">
        <v>-3000</v>
      </c>
      <c r="N1040" s="14">
        <v>72</v>
      </c>
      <c r="O1040" s="15">
        <v>10.8</v>
      </c>
      <c r="R1040" s="251"/>
      <c r="S1040" s="18">
        <f>SUM(I1040:R1040)</f>
        <v>82.80000000000018</v>
      </c>
      <c r="U1040" s="20">
        <v>82800</v>
      </c>
      <c r="V1040" s="266">
        <f>SUM(U1040/S1040/1000)</f>
        <v>0.9999999999999979</v>
      </c>
    </row>
    <row r="1041" spans="4:22" ht="12.75">
      <c r="D1041" s="4" t="s">
        <v>561</v>
      </c>
      <c r="H1041" s="209"/>
      <c r="I1041" s="39">
        <f>---I1008</f>
        <v>0</v>
      </c>
      <c r="P1041" s="15">
        <v>62.76</v>
      </c>
      <c r="R1041" s="251"/>
      <c r="S1041" s="18">
        <f>SUM(I1041:R1041)</f>
        <v>62.76</v>
      </c>
      <c r="U1041" s="20">
        <v>62760</v>
      </c>
      <c r="V1041" s="266">
        <f>SUM(U1041/S1041/1000)</f>
        <v>1</v>
      </c>
    </row>
    <row r="1042" spans="1:18" ht="12.75">
      <c r="A1042" s="113"/>
      <c r="H1042" s="209"/>
      <c r="I1042" s="15"/>
      <c r="R1042" s="78"/>
    </row>
    <row r="1043" spans="1:22" ht="16.5">
      <c r="A1043" s="52">
        <v>33</v>
      </c>
      <c r="B1043" s="248"/>
      <c r="C1043" s="248"/>
      <c r="D1043" s="53" t="s">
        <v>562</v>
      </c>
      <c r="E1043" s="248"/>
      <c r="F1043" s="248"/>
      <c r="G1043" s="248"/>
      <c r="H1043" s="349"/>
      <c r="I1043" s="59">
        <f>SUM(I1045:I1049)</f>
        <v>225</v>
      </c>
      <c r="J1043" s="57">
        <f aca="true" t="shared" si="74" ref="J1043:Q1043">SUM(J1044:J1049)</f>
        <v>0</v>
      </c>
      <c r="K1043" s="57">
        <f t="shared" si="74"/>
        <v>85</v>
      </c>
      <c r="L1043" s="57">
        <f t="shared" si="74"/>
        <v>180</v>
      </c>
      <c r="M1043" s="57">
        <f t="shared" si="74"/>
        <v>0</v>
      </c>
      <c r="N1043" s="58">
        <f t="shared" si="74"/>
        <v>91</v>
      </c>
      <c r="O1043" s="59">
        <f>SUM(O1044:O1049)</f>
        <v>254</v>
      </c>
      <c r="P1043" s="59">
        <f t="shared" si="74"/>
        <v>55.61</v>
      </c>
      <c r="Q1043" s="60">
        <f t="shared" si="74"/>
        <v>0</v>
      </c>
      <c r="R1043" s="348"/>
      <c r="S1043" s="62">
        <f>SUM(S1045:S1049)</f>
        <v>890.61</v>
      </c>
      <c r="T1043" s="352"/>
      <c r="U1043" s="64">
        <f>SUM(U1044:U1048)</f>
        <v>890609</v>
      </c>
      <c r="V1043" s="266">
        <f>SUM(U1043/S1043/1000)</f>
        <v>0.9999988771740717</v>
      </c>
    </row>
    <row r="1044" spans="8:18" ht="12.75">
      <c r="H1044" s="209"/>
      <c r="I1044" s="15"/>
      <c r="R1044" s="251"/>
    </row>
    <row r="1045" spans="4:22" ht="12.75">
      <c r="D1045" s="4" t="s">
        <v>563</v>
      </c>
      <c r="H1045" s="209"/>
      <c r="I1045" s="39">
        <v>25</v>
      </c>
      <c r="N1045" s="14">
        <v>91</v>
      </c>
      <c r="P1045" s="15">
        <v>-26.92</v>
      </c>
      <c r="R1045" s="251"/>
      <c r="S1045" s="18">
        <f>SUM(I1045:R1045)</f>
        <v>89.08</v>
      </c>
      <c r="U1045" s="20">
        <v>89079.4</v>
      </c>
      <c r="V1045" s="266">
        <f>SUM(U1045/S1045/1000)</f>
        <v>0.999993264481365</v>
      </c>
    </row>
    <row r="1046" spans="4:22" ht="12.75">
      <c r="D1046" s="4" t="s">
        <v>564</v>
      </c>
      <c r="H1046" s="209"/>
      <c r="I1046" s="39"/>
      <c r="K1046" s="13">
        <v>85</v>
      </c>
      <c r="P1046" s="15">
        <v>-11.836</v>
      </c>
      <c r="R1046" s="251"/>
      <c r="S1046" s="18">
        <f>SUM(I1046:R1046)</f>
        <v>73.164</v>
      </c>
      <c r="U1046" s="20">
        <v>73164</v>
      </c>
      <c r="V1046" s="266"/>
    </row>
    <row r="1047" spans="4:22" ht="12.75">
      <c r="D1047" s="4" t="s">
        <v>565</v>
      </c>
      <c r="H1047" s="209"/>
      <c r="I1047" s="39">
        <v>200</v>
      </c>
      <c r="L1047" s="13">
        <v>180</v>
      </c>
      <c r="O1047" s="15">
        <v>80</v>
      </c>
      <c r="P1047" s="15">
        <v>94.366</v>
      </c>
      <c r="R1047" s="251"/>
      <c r="S1047" s="18">
        <f>SUM(I1047:R1047)</f>
        <v>554.366</v>
      </c>
      <c r="U1047" s="20">
        <v>554365.6</v>
      </c>
      <c r="V1047" s="266">
        <f>SUM(U1047/S1047/1000)</f>
        <v>0.9999992784550279</v>
      </c>
    </row>
    <row r="1048" spans="4:22" ht="12.75">
      <c r="D1048" s="4" t="s">
        <v>566</v>
      </c>
      <c r="H1048" s="209"/>
      <c r="I1048" s="39"/>
      <c r="O1048" s="15">
        <v>174</v>
      </c>
      <c r="R1048" s="251"/>
      <c r="S1048" s="18">
        <f>SUM(I1048:R1048)</f>
        <v>174</v>
      </c>
      <c r="U1048" s="20">
        <v>174000</v>
      </c>
      <c r="V1048" s="266">
        <f>SUM(U1048/S1048/1000)</f>
        <v>1</v>
      </c>
    </row>
    <row r="1049" spans="8:22" ht="12.75">
      <c r="H1049" s="209"/>
      <c r="I1049" s="15"/>
      <c r="Q1049" s="41"/>
      <c r="R1049" s="78"/>
      <c r="V1049" s="266"/>
    </row>
    <row r="1050" spans="1:22" ht="16.5">
      <c r="A1050" s="52">
        <v>34</v>
      </c>
      <c r="B1050" s="248"/>
      <c r="C1050" s="248"/>
      <c r="D1050" s="53" t="s">
        <v>567</v>
      </c>
      <c r="E1050" s="248"/>
      <c r="F1050" s="248"/>
      <c r="G1050" s="248"/>
      <c r="H1050" s="349"/>
      <c r="I1050" s="59">
        <f>SUM(I1051:I1053)</f>
        <v>0</v>
      </c>
      <c r="J1050" s="59">
        <f aca="true" t="shared" si="75" ref="J1050:R1050">SUM(J1051:J1053)</f>
        <v>0</v>
      </c>
      <c r="K1050" s="59">
        <f t="shared" si="75"/>
        <v>170</v>
      </c>
      <c r="L1050" s="59">
        <f t="shared" si="75"/>
        <v>0</v>
      </c>
      <c r="M1050" s="59">
        <f t="shared" si="75"/>
        <v>0</v>
      </c>
      <c r="N1050" s="58">
        <f t="shared" si="75"/>
        <v>0</v>
      </c>
      <c r="O1050" s="59">
        <f t="shared" si="75"/>
        <v>-1.741</v>
      </c>
      <c r="P1050" s="59">
        <f>SUM(P1051:P1053)</f>
        <v>0</v>
      </c>
      <c r="Q1050" s="60">
        <f t="shared" si="75"/>
        <v>0</v>
      </c>
      <c r="R1050" s="60">
        <f t="shared" si="75"/>
        <v>0</v>
      </c>
      <c r="S1050" s="353">
        <f>SUM(I1050:Q1050)</f>
        <v>168.259</v>
      </c>
      <c r="T1050" s="108"/>
      <c r="U1050" s="64">
        <f>SUM(U1051:U1052)</f>
        <v>168259</v>
      </c>
      <c r="V1050" s="266">
        <f>SUM(U1050/S1050/1000)</f>
        <v>1.0000000000000002</v>
      </c>
    </row>
    <row r="1051" spans="8:18" ht="12.75">
      <c r="H1051" s="209"/>
      <c r="I1051" s="15"/>
      <c r="R1051" s="251"/>
    </row>
    <row r="1052" spans="4:22" ht="12.75">
      <c r="D1052" s="4" t="s">
        <v>568</v>
      </c>
      <c r="H1052" s="209"/>
      <c r="I1052" s="39"/>
      <c r="K1052" s="13">
        <v>170</v>
      </c>
      <c r="O1052" s="15">
        <v>-1.741</v>
      </c>
      <c r="R1052" s="251"/>
      <c r="S1052" s="18">
        <f>SUM(I1052:R1052)</f>
        <v>168.259</v>
      </c>
      <c r="U1052" s="20">
        <v>168259</v>
      </c>
      <c r="V1052" s="266">
        <f>SUM(U1052/S1052/1000)</f>
        <v>1.0000000000000002</v>
      </c>
    </row>
    <row r="1053" spans="8:18" ht="12.75">
      <c r="H1053" s="209"/>
      <c r="I1053" s="15"/>
      <c r="R1053" s="78"/>
    </row>
    <row r="1054" spans="1:22" ht="16.5">
      <c r="A1054" s="52">
        <v>36</v>
      </c>
      <c r="B1054" s="248"/>
      <c r="C1054" s="248"/>
      <c r="D1054" s="53" t="s">
        <v>569</v>
      </c>
      <c r="E1054" s="248"/>
      <c r="F1054" s="248"/>
      <c r="G1054" s="248"/>
      <c r="H1054" s="349"/>
      <c r="I1054" s="59">
        <f>SUM(I1057:I1077)</f>
        <v>610</v>
      </c>
      <c r="J1054" s="57">
        <f>SUM(J1055:J1078)</f>
        <v>151</v>
      </c>
      <c r="K1054" s="57">
        <f>SUM(K1055:K1078)</f>
        <v>145.434</v>
      </c>
      <c r="L1054" s="57">
        <f>SUM(L1055:L1074)</f>
        <v>176.56</v>
      </c>
      <c r="M1054" s="57">
        <f>SUM(M1056:M1078)</f>
        <v>84</v>
      </c>
      <c r="N1054" s="58">
        <f>SUM(N1056:N1078)</f>
        <v>84.732</v>
      </c>
      <c r="O1054" s="59">
        <f>SUM(O1056:O1078)</f>
        <v>-13.873</v>
      </c>
      <c r="P1054" s="59">
        <f>SUM(P1056:P1078)</f>
        <v>373.66</v>
      </c>
      <c r="Q1054" s="60">
        <f>SUM(Q1056:Q1078)</f>
        <v>0</v>
      </c>
      <c r="R1054" s="279"/>
      <c r="S1054" s="62">
        <f>SUM(S1057:S1078)</f>
        <v>1611.513</v>
      </c>
      <c r="T1054" s="108"/>
      <c r="U1054" s="64">
        <f>SUM(U1055:U1077)</f>
        <v>1611511.04</v>
      </c>
      <c r="V1054" s="266">
        <f>SUM(U1054/S1054/1000)</f>
        <v>0.9999987837516671</v>
      </c>
    </row>
    <row r="1055" spans="8:18" ht="12.75">
      <c r="H1055" s="209"/>
      <c r="I1055" s="15"/>
      <c r="R1055" s="78"/>
    </row>
    <row r="1056" spans="1:18" ht="12.75">
      <c r="A1056" s="110" t="s">
        <v>370</v>
      </c>
      <c r="B1056" s="9"/>
      <c r="C1056" s="9"/>
      <c r="D1056" s="9"/>
      <c r="E1056" s="9"/>
      <c r="H1056" s="209"/>
      <c r="I1056" s="15"/>
      <c r="R1056" s="78"/>
    </row>
    <row r="1057" spans="1:22" ht="12.75">
      <c r="A1057" s="113"/>
      <c r="D1057" s="4" t="s">
        <v>570</v>
      </c>
      <c r="H1057" s="209"/>
      <c r="I1057" s="39"/>
      <c r="J1057" s="13">
        <v>151</v>
      </c>
      <c r="K1057" s="13">
        <v>-31.566</v>
      </c>
      <c r="R1057" s="251"/>
      <c r="S1057" s="18">
        <f>SUM(I1057:R1057)</f>
        <v>119.434</v>
      </c>
      <c r="U1057" s="20">
        <v>119434</v>
      </c>
      <c r="V1057" s="266">
        <f>SUM(U1057/S1057/1000)</f>
        <v>1</v>
      </c>
    </row>
    <row r="1058" spans="1:22" ht="12.75">
      <c r="A1058" s="113"/>
      <c r="D1058" s="4" t="s">
        <v>571</v>
      </c>
      <c r="H1058" s="209"/>
      <c r="I1058" s="39"/>
      <c r="K1058" s="13">
        <v>127</v>
      </c>
      <c r="O1058" s="15">
        <v>-0.538</v>
      </c>
      <c r="R1058" s="251"/>
      <c r="S1058" s="18">
        <f>SUM(I1058:R1058)</f>
        <v>126.462</v>
      </c>
      <c r="U1058" s="20">
        <v>126462</v>
      </c>
      <c r="V1058" s="266">
        <f>SUM(U1058/S1058/1000)</f>
        <v>1</v>
      </c>
    </row>
    <row r="1059" spans="1:22" ht="12.75">
      <c r="A1059" s="113"/>
      <c r="D1059" s="4" t="s">
        <v>572</v>
      </c>
      <c r="H1059" s="209"/>
      <c r="I1059" s="39"/>
      <c r="L1059" s="13">
        <v>30</v>
      </c>
      <c r="N1059" s="14">
        <v>44.4</v>
      </c>
      <c r="R1059" s="251"/>
      <c r="S1059" s="18">
        <f>SUM(I1059:R1059)</f>
        <v>74.4</v>
      </c>
      <c r="U1059" s="20">
        <v>74400</v>
      </c>
      <c r="V1059" s="266">
        <f>SUM(U1059/S1059/1000)</f>
        <v>0.9999999999999999</v>
      </c>
    </row>
    <row r="1060" spans="1:22" ht="12.75">
      <c r="A1060" s="113"/>
      <c r="H1060" s="209"/>
      <c r="I1060" s="15"/>
      <c r="R1060" s="251"/>
      <c r="V1060" s="266"/>
    </row>
    <row r="1061" spans="1:22" ht="12.75">
      <c r="A1061" s="110" t="s">
        <v>573</v>
      </c>
      <c r="B1061" s="9"/>
      <c r="C1061" s="9"/>
      <c r="D1061" s="9"/>
      <c r="H1061" s="209"/>
      <c r="I1061" s="39"/>
      <c r="R1061" s="78"/>
      <c r="V1061" s="266"/>
    </row>
    <row r="1062" spans="1:22" ht="12.75">
      <c r="A1062" s="113"/>
      <c r="D1062" s="4" t="s">
        <v>574</v>
      </c>
      <c r="H1062" s="209"/>
      <c r="I1062" s="39"/>
      <c r="N1062" s="14">
        <v>40.332</v>
      </c>
      <c r="P1062" s="15">
        <v>-17.868</v>
      </c>
      <c r="R1062" s="78"/>
      <c r="S1062" s="18">
        <f>SUM(I1062:R1062)</f>
        <v>22.464000000000002</v>
      </c>
      <c r="U1062" s="20">
        <v>22464</v>
      </c>
      <c r="V1062" s="266">
        <f>SUM(U1062/S1062/1000)</f>
        <v>0.9999999999999999</v>
      </c>
    </row>
    <row r="1063" spans="1:22" ht="12.75">
      <c r="A1063" s="113"/>
      <c r="H1063" s="209"/>
      <c r="I1063" s="39"/>
      <c r="R1063" s="78"/>
      <c r="V1063" s="266"/>
    </row>
    <row r="1064" spans="1:22" ht="12.75">
      <c r="A1064" s="110" t="s">
        <v>372</v>
      </c>
      <c r="B1064" s="9"/>
      <c r="C1064" s="9"/>
      <c r="D1064" s="9"/>
      <c r="H1064" s="140"/>
      <c r="I1064" s="39"/>
      <c r="R1064" s="78"/>
      <c r="V1064" s="266"/>
    </row>
    <row r="1065" spans="1:22" ht="12.75">
      <c r="A1065" s="113"/>
      <c r="D1065" s="4" t="s">
        <v>575</v>
      </c>
      <c r="H1065" s="209"/>
      <c r="I1065" s="39"/>
      <c r="M1065" s="13">
        <v>84</v>
      </c>
      <c r="O1065" s="15">
        <v>-13.28</v>
      </c>
      <c r="R1065" s="78"/>
      <c r="S1065" s="18">
        <f>SUM(I1065:R1065)</f>
        <v>70.72</v>
      </c>
      <c r="U1065" s="20">
        <v>70720</v>
      </c>
      <c r="V1065" s="266">
        <f>SUM(U1065/S1065/1000)</f>
        <v>1</v>
      </c>
    </row>
    <row r="1066" spans="1:22" ht="12.75">
      <c r="A1066" s="113"/>
      <c r="D1066" s="4" t="s">
        <v>576</v>
      </c>
      <c r="H1066" s="209"/>
      <c r="I1066" s="39"/>
      <c r="K1066" s="13">
        <v>50</v>
      </c>
      <c r="O1066" s="15">
        <v>-0.055</v>
      </c>
      <c r="R1066" s="78"/>
      <c r="S1066" s="18">
        <f>SUM(I1066:R1066)</f>
        <v>49.945</v>
      </c>
      <c r="U1066" s="20">
        <v>49945</v>
      </c>
      <c r="V1066" s="266">
        <f>SUM(U1066/S1066/1000)</f>
        <v>1</v>
      </c>
    </row>
    <row r="1067" spans="1:18" ht="12.75">
      <c r="A1067" s="113"/>
      <c r="H1067" s="209"/>
      <c r="I1067" s="39"/>
      <c r="R1067" s="78"/>
    </row>
    <row r="1068" spans="1:18" ht="12.75">
      <c r="A1068" s="110" t="s">
        <v>380</v>
      </c>
      <c r="B1068" s="9"/>
      <c r="C1068" s="9"/>
      <c r="D1068" s="9"/>
      <c r="H1068" s="209"/>
      <c r="I1068" s="39"/>
      <c r="R1068" s="78"/>
    </row>
    <row r="1069" spans="4:22" ht="12.75">
      <c r="D1069" s="4" t="s">
        <v>577</v>
      </c>
      <c r="E1069" s="4"/>
      <c r="F1069" s="4"/>
      <c r="H1069" s="209"/>
      <c r="I1069" s="39">
        <v>540</v>
      </c>
      <c r="P1069" s="15">
        <v>-0.472</v>
      </c>
      <c r="R1069" s="251"/>
      <c r="S1069" s="18">
        <f>SUM(I1069:R1069)</f>
        <v>539.528</v>
      </c>
      <c r="U1069" s="20">
        <v>539527.04</v>
      </c>
      <c r="V1069" s="266">
        <f>SUM(U1069/S1069/1000)</f>
        <v>0.9999982206669533</v>
      </c>
    </row>
    <row r="1070" spans="4:22" ht="12.75">
      <c r="D1070" s="4" t="s">
        <v>578</v>
      </c>
      <c r="E1070" s="4"/>
      <c r="F1070" s="4"/>
      <c r="H1070" s="209"/>
      <c r="I1070" s="39"/>
      <c r="L1070" s="13">
        <v>146.56</v>
      </c>
      <c r="R1070" s="251"/>
      <c r="S1070" s="18">
        <f>SUM(I1070:R1070)</f>
        <v>146.56</v>
      </c>
      <c r="T1070" s="18">
        <f>SUM(J1070:S1070)</f>
        <v>293.12</v>
      </c>
      <c r="U1070" s="20">
        <v>146559</v>
      </c>
      <c r="V1070" s="266">
        <f>SUM(U1070/S1070/1000)</f>
        <v>0.9999931768558952</v>
      </c>
    </row>
    <row r="1071" spans="4:22" ht="12.75">
      <c r="D1071" s="4" t="s">
        <v>579</v>
      </c>
      <c r="E1071" s="4"/>
      <c r="F1071" s="4"/>
      <c r="H1071" s="209"/>
      <c r="I1071" s="39"/>
      <c r="P1071" s="15">
        <v>462</v>
      </c>
      <c r="R1071" s="251"/>
      <c r="S1071" s="18">
        <f>SUM(I1071:R1071)</f>
        <v>462</v>
      </c>
      <c r="U1071" s="20">
        <v>462000</v>
      </c>
      <c r="V1071" s="266">
        <f>SUM(U1071/S1071/1000)</f>
        <v>1</v>
      </c>
    </row>
    <row r="1072" spans="4:22" ht="12.75">
      <c r="D1072" s="4"/>
      <c r="E1072" s="4"/>
      <c r="F1072" s="4"/>
      <c r="H1072" s="209"/>
      <c r="I1072" s="39"/>
      <c r="R1072" s="251"/>
      <c r="V1072" s="266"/>
    </row>
    <row r="1073" spans="1:22" ht="12.75">
      <c r="A1073" s="110" t="s">
        <v>378</v>
      </c>
      <c r="D1073" s="4"/>
      <c r="E1073" s="4"/>
      <c r="F1073" s="4"/>
      <c r="H1073" s="209"/>
      <c r="I1073" s="39"/>
      <c r="R1073" s="251"/>
      <c r="V1073" s="266"/>
    </row>
    <row r="1074" spans="1:22" ht="12.75">
      <c r="A1074" s="113"/>
      <c r="D1074" s="4" t="s">
        <v>580</v>
      </c>
      <c r="H1074" s="209"/>
      <c r="I1074" s="39"/>
      <c r="R1074" s="78"/>
      <c r="S1074" s="18">
        <f>SUM(I1074:R1074)</f>
        <v>0</v>
      </c>
      <c r="U1074" s="20">
        <v>0</v>
      </c>
      <c r="V1074" s="266"/>
    </row>
    <row r="1075" spans="1:22" ht="12.75">
      <c r="A1075" s="113"/>
      <c r="H1075" s="209"/>
      <c r="I1075" s="39"/>
      <c r="R1075" s="78"/>
      <c r="V1075" s="266"/>
    </row>
    <row r="1076" spans="1:22" ht="12.75">
      <c r="A1076" s="110" t="s">
        <v>391</v>
      </c>
      <c r="H1076" s="209"/>
      <c r="I1076" s="39"/>
      <c r="R1076" s="78"/>
      <c r="V1076" s="266"/>
    </row>
    <row r="1077" spans="1:22" ht="12.75">
      <c r="A1077" s="113"/>
      <c r="D1077" s="4" t="s">
        <v>581</v>
      </c>
      <c r="H1077" s="209"/>
      <c r="I1077" s="39">
        <v>70</v>
      </c>
      <c r="P1077" s="15">
        <v>-70</v>
      </c>
      <c r="R1077" s="78"/>
      <c r="S1077" s="18">
        <f>SUM(I1077:R1077)</f>
        <v>0</v>
      </c>
      <c r="U1077" s="20">
        <v>0</v>
      </c>
      <c r="V1077" s="266"/>
    </row>
    <row r="1078" spans="1:18" ht="12.75">
      <c r="A1078" s="113"/>
      <c r="H1078" s="209"/>
      <c r="I1078" s="15"/>
      <c r="R1078" s="78"/>
    </row>
    <row r="1079" spans="1:22" ht="16.5">
      <c r="A1079" s="52">
        <v>37</v>
      </c>
      <c r="B1079" s="248"/>
      <c r="C1079" s="248"/>
      <c r="D1079" s="53" t="s">
        <v>394</v>
      </c>
      <c r="E1079" s="53"/>
      <c r="F1079" s="106"/>
      <c r="G1079" s="106"/>
      <c r="H1079" s="346"/>
      <c r="I1079" s="59">
        <f>SUM(I1080:I1088)</f>
        <v>2212.6</v>
      </c>
      <c r="J1079" s="59">
        <f>SUM(J1080:J1088)</f>
        <v>0</v>
      </c>
      <c r="K1079" s="59">
        <f aca="true" t="shared" si="76" ref="K1079:Q1079">SUM(K1080:K1088)</f>
        <v>0</v>
      </c>
      <c r="L1079" s="59">
        <f t="shared" si="76"/>
        <v>20875.1</v>
      </c>
      <c r="M1079" s="57">
        <f t="shared" si="76"/>
        <v>0</v>
      </c>
      <c r="N1079" s="58">
        <f>SUM(N1080:N1088)</f>
        <v>-22505.688000000002</v>
      </c>
      <c r="O1079" s="59">
        <f t="shared" si="76"/>
        <v>0</v>
      </c>
      <c r="P1079" s="59">
        <f>SUM(P1080:P1088)</f>
        <v>-335.463</v>
      </c>
      <c r="Q1079" s="348">
        <f t="shared" si="76"/>
        <v>0</v>
      </c>
      <c r="R1079" s="279">
        <v>1967998</v>
      </c>
      <c r="S1079" s="59">
        <f>SUM(S1080:S1088)</f>
        <v>246.5489999999984</v>
      </c>
      <c r="T1079" s="108"/>
      <c r="U1079" s="264">
        <f>SUM(U1080:U1088)</f>
        <v>246548.87</v>
      </c>
      <c r="V1079" s="266">
        <f>SUM(U1079/S1079/1000)</f>
        <v>0.9999994727214534</v>
      </c>
    </row>
    <row r="1080" spans="1:22" ht="12.75">
      <c r="A1080" s="110" t="s">
        <v>582</v>
      </c>
      <c r="H1080" s="209"/>
      <c r="I1080" s="39"/>
      <c r="R1080" s="78"/>
      <c r="V1080" s="266" t="e">
        <f>SUM(U1080/S1080/1000)</f>
        <v>#DIV/0!</v>
      </c>
    </row>
    <row r="1081" spans="1:22" ht="12.75">
      <c r="A1081" s="110"/>
      <c r="D1081" s="4" t="s">
        <v>583</v>
      </c>
      <c r="H1081" s="209"/>
      <c r="I1081" s="39"/>
      <c r="L1081" s="13">
        <v>375.1</v>
      </c>
      <c r="N1081" s="14">
        <v>25.748</v>
      </c>
      <c r="P1081" s="15">
        <v>-347.463</v>
      </c>
      <c r="R1081" s="78"/>
      <c r="S1081" s="18">
        <f>SUM(I1081:R1081)</f>
        <v>53.38499999999999</v>
      </c>
      <c r="U1081" s="20">
        <v>53384.87</v>
      </c>
      <c r="V1081" s="266">
        <f>SUM(U1081/S1081/1000)</f>
        <v>0.999997564859043</v>
      </c>
    </row>
    <row r="1082" spans="1:22" ht="12.75">
      <c r="A1082" s="113"/>
      <c r="H1082" s="209"/>
      <c r="I1082" s="15"/>
      <c r="R1082" s="78"/>
      <c r="V1082" s="266"/>
    </row>
    <row r="1083" spans="1:22" ht="12.75">
      <c r="A1083" s="110" t="s">
        <v>584</v>
      </c>
      <c r="H1083" s="209"/>
      <c r="I1083" s="15"/>
      <c r="R1083" s="78"/>
      <c r="V1083" s="266"/>
    </row>
    <row r="1084" spans="1:22" ht="12.75">
      <c r="A1084" s="110"/>
      <c r="D1084" s="4" t="s">
        <v>585</v>
      </c>
      <c r="H1084" s="209"/>
      <c r="I1084" s="39">
        <v>2212.6</v>
      </c>
      <c r="L1084" s="13">
        <v>20500</v>
      </c>
      <c r="N1084" s="14">
        <v>-22531.436</v>
      </c>
      <c r="R1084" s="78"/>
      <c r="S1084" s="18">
        <f>SUM(I1084:R1084)</f>
        <v>181.1639999999984</v>
      </c>
      <c r="U1084" s="20">
        <v>181164</v>
      </c>
      <c r="V1084" s="266">
        <f>SUM(U1084/S1084/1000)</f>
        <v>1.0000000000000089</v>
      </c>
    </row>
    <row r="1085" spans="1:22" ht="12.75">
      <c r="A1085" s="110"/>
      <c r="H1085" s="209"/>
      <c r="I1085" s="39"/>
      <c r="R1085" s="78"/>
      <c r="V1085" s="266"/>
    </row>
    <row r="1086" spans="1:22" ht="12.75">
      <c r="A1086" s="110" t="s">
        <v>586</v>
      </c>
      <c r="H1086" s="209"/>
      <c r="I1086" s="39"/>
      <c r="R1086" s="78"/>
      <c r="V1086" s="266"/>
    </row>
    <row r="1087" spans="1:22" ht="12.75">
      <c r="A1087" s="110"/>
      <c r="D1087" s="4" t="s">
        <v>580</v>
      </c>
      <c r="H1087" s="209"/>
      <c r="I1087" s="39"/>
      <c r="P1087" s="15">
        <v>12</v>
      </c>
      <c r="R1087" s="78"/>
      <c r="S1087" s="18">
        <f>SUM(I1087:R1087)</f>
        <v>12</v>
      </c>
      <c r="U1087" s="20">
        <v>12000</v>
      </c>
      <c r="V1087" s="266">
        <f>SUM(U1087/S1087/1000)</f>
        <v>1</v>
      </c>
    </row>
    <row r="1088" spans="1:18" ht="12.75">
      <c r="A1088" s="113"/>
      <c r="H1088" s="209"/>
      <c r="I1088" s="15"/>
      <c r="R1088" s="78"/>
    </row>
    <row r="1089" spans="1:22" ht="16.5">
      <c r="A1089" s="52">
        <v>55</v>
      </c>
      <c r="B1089" s="248"/>
      <c r="C1089" s="248"/>
      <c r="D1089" s="53" t="s">
        <v>587</v>
      </c>
      <c r="E1089" s="248"/>
      <c r="F1089" s="248"/>
      <c r="G1089" s="248"/>
      <c r="H1089" s="349"/>
      <c r="I1089" s="59">
        <f>SUM(I1090:I1093)</f>
        <v>1188.23</v>
      </c>
      <c r="J1089" s="59">
        <f>SUM(J1090:J1094)</f>
        <v>7948.4400000000005</v>
      </c>
      <c r="K1089" s="59">
        <f>SUM(K1090:K1094)</f>
        <v>-788.23</v>
      </c>
      <c r="L1089" s="57">
        <f>SUM(L1090:L1093)</f>
        <v>0</v>
      </c>
      <c r="M1089" s="57">
        <f>SUM(M1090:M1095)</f>
        <v>0</v>
      </c>
      <c r="N1089" s="58">
        <f>SUM(N1090:N1095)</f>
        <v>-400.00000000000006</v>
      </c>
      <c r="O1089" s="59">
        <f>SUM(O1090:O1095)</f>
        <v>0</v>
      </c>
      <c r="P1089" s="59">
        <f>SUM(P1090:P1095)</f>
        <v>0</v>
      </c>
      <c r="Q1089" s="60">
        <f>SUM(Q1091+Q1093)</f>
        <v>0</v>
      </c>
      <c r="R1089" s="354"/>
      <c r="S1089" s="62">
        <f>SUM(S1091:S1095)</f>
        <v>7948.4400000000005</v>
      </c>
      <c r="T1089" s="352"/>
      <c r="U1089" s="64">
        <f>SUM(U1090:U1095)</f>
        <v>7948440</v>
      </c>
      <c r="V1089" s="266"/>
    </row>
    <row r="1090" spans="1:18" ht="13.5" customHeight="1">
      <c r="A1090" s="113"/>
      <c r="H1090" s="209"/>
      <c r="I1090" s="15"/>
      <c r="R1090" s="78"/>
    </row>
    <row r="1091" spans="1:22" ht="13.5" customHeight="1">
      <c r="A1091" s="113"/>
      <c r="D1091" s="4" t="s">
        <v>588</v>
      </c>
      <c r="H1091" s="209"/>
      <c r="I1091" s="39">
        <v>400</v>
      </c>
      <c r="N1091" s="14">
        <v>-400</v>
      </c>
      <c r="R1091" s="78"/>
      <c r="S1091" s="18">
        <f>SUM(I1091:R1091)</f>
        <v>0</v>
      </c>
      <c r="U1091" s="20">
        <v>0</v>
      </c>
      <c r="V1091" s="266"/>
    </row>
    <row r="1092" spans="1:22" ht="13.5" customHeight="1">
      <c r="A1092" s="113"/>
      <c r="D1092" s="4" t="s">
        <v>589</v>
      </c>
      <c r="H1092" s="209"/>
      <c r="I1092" s="39"/>
      <c r="J1092" s="13">
        <v>397.422</v>
      </c>
      <c r="N1092" s="14">
        <v>-19.509</v>
      </c>
      <c r="R1092" s="78"/>
      <c r="S1092" s="18">
        <f>SUM(I1092:R1092)</f>
        <v>377.913</v>
      </c>
      <c r="U1092" s="20">
        <v>377912.45</v>
      </c>
      <c r="V1092" s="266">
        <f>SUM(U1092/S1092/1000)</f>
        <v>0.9999985446385808</v>
      </c>
    </row>
    <row r="1093" spans="1:22" ht="13.5" customHeight="1">
      <c r="A1093" s="113"/>
      <c r="D1093" s="4" t="s">
        <v>590</v>
      </c>
      <c r="H1093" s="209"/>
      <c r="I1093" s="39">
        <v>788.23</v>
      </c>
      <c r="J1093" s="13">
        <v>794.844</v>
      </c>
      <c r="K1093" s="13">
        <v>-788.23</v>
      </c>
      <c r="N1093" s="14">
        <v>298.328</v>
      </c>
      <c r="R1093" s="78"/>
      <c r="S1093" s="18">
        <f>SUM(I1093:R1093)</f>
        <v>1093.172</v>
      </c>
      <c r="U1093" s="20">
        <v>1093172.28</v>
      </c>
      <c r="V1093" s="266">
        <f>SUM(U1093/S1093/1000)</f>
        <v>1.0000002561353567</v>
      </c>
    </row>
    <row r="1094" spans="1:22" ht="13.5" customHeight="1">
      <c r="A1094" s="113"/>
      <c r="D1094" s="4" t="s">
        <v>589</v>
      </c>
      <c r="H1094" s="209"/>
      <c r="I1094" s="39"/>
      <c r="J1094" s="13">
        <v>6756.174</v>
      </c>
      <c r="N1094" s="14">
        <v>-278.819</v>
      </c>
      <c r="R1094" s="78"/>
      <c r="S1094" s="18">
        <f>SUM(I1094:R1094)</f>
        <v>6477.355</v>
      </c>
      <c r="U1094" s="20">
        <v>6477355.27</v>
      </c>
      <c r="V1094" s="266">
        <f>SUM(U1094/S1094/1000)</f>
        <v>1.000000041683681</v>
      </c>
    </row>
    <row r="1095" spans="8:18" ht="12.75">
      <c r="H1095" s="209"/>
      <c r="I1095" s="15"/>
      <c r="R1095" s="78"/>
    </row>
    <row r="1096" spans="1:22" ht="16.5">
      <c r="A1096" s="52">
        <v>61</v>
      </c>
      <c r="B1096" s="248"/>
      <c r="C1096" s="248"/>
      <c r="D1096" s="53" t="s">
        <v>591</v>
      </c>
      <c r="E1096" s="248"/>
      <c r="F1096" s="248"/>
      <c r="G1096" s="248"/>
      <c r="H1096" s="349"/>
      <c r="I1096" s="59">
        <f>SUM(I1097:I1099)</f>
        <v>450</v>
      </c>
      <c r="J1096" s="57">
        <f>SUM(J1097:J1098)</f>
        <v>0</v>
      </c>
      <c r="K1096" s="57">
        <f>SUM(K1097:K1098)</f>
        <v>0</v>
      </c>
      <c r="L1096" s="57">
        <f>SUM(L1097:L1098)</f>
        <v>51.413</v>
      </c>
      <c r="M1096" s="57">
        <f>SUM(M1098:M1099)</f>
        <v>0</v>
      </c>
      <c r="N1096" s="58">
        <f>SUM(N1097:N1097)</f>
        <v>0</v>
      </c>
      <c r="O1096" s="59">
        <f>SUM(O1097:O1097)</f>
        <v>0</v>
      </c>
      <c r="P1096" s="59">
        <f>SUM(P1097:P1098)</f>
        <v>-62.88</v>
      </c>
      <c r="Q1096" s="60">
        <f>SUM(Q1098:Q1099)</f>
        <v>0</v>
      </c>
      <c r="R1096" s="354"/>
      <c r="S1096" s="59">
        <f>SUM(S1097:S1098)</f>
        <v>438.533</v>
      </c>
      <c r="T1096" s="352"/>
      <c r="U1096" s="64">
        <f>SUM(U1097:U1099)</f>
        <v>438532.8</v>
      </c>
      <c r="V1096" s="266"/>
    </row>
    <row r="1097" spans="8:18" ht="12.75">
      <c r="H1097" s="209"/>
      <c r="I1097" s="15"/>
      <c r="R1097" s="78"/>
    </row>
    <row r="1098" spans="1:22" ht="12.75">
      <c r="A1098" s="113"/>
      <c r="D1098" s="4" t="s">
        <v>592</v>
      </c>
      <c r="H1098" s="209"/>
      <c r="I1098" s="39">
        <v>450</v>
      </c>
      <c r="L1098" s="13">
        <v>51.413</v>
      </c>
      <c r="P1098" s="15">
        <v>-62.88</v>
      </c>
      <c r="R1098" s="78"/>
      <c r="S1098" s="18">
        <f>SUM(I1098:R1098)</f>
        <v>438.533</v>
      </c>
      <c r="U1098" s="20">
        <v>438532.8</v>
      </c>
      <c r="V1098" s="266">
        <f>SUM(U1098/S1098/1000)</f>
        <v>0.9999995439339798</v>
      </c>
    </row>
    <row r="1099" spans="1:19" ht="12.75">
      <c r="A1099" s="113"/>
      <c r="F1099" s="21"/>
      <c r="H1099" s="209"/>
      <c r="I1099" s="15"/>
      <c r="R1099" s="78"/>
      <c r="S1099" s="203"/>
    </row>
    <row r="1100" spans="1:22" ht="16.5">
      <c r="A1100" s="52">
        <v>64</v>
      </c>
      <c r="B1100" s="248"/>
      <c r="C1100" s="248"/>
      <c r="D1100" s="248" t="s">
        <v>593</v>
      </c>
      <c r="E1100" s="248"/>
      <c r="F1100" s="355"/>
      <c r="G1100" s="106"/>
      <c r="H1100" s="346"/>
      <c r="I1100" s="57">
        <f aca="true" t="shared" si="77" ref="I1100:Q1100">SUM(I1102:I1103)</f>
        <v>4000</v>
      </c>
      <c r="J1100" s="57">
        <f t="shared" si="77"/>
        <v>0</v>
      </c>
      <c r="K1100" s="57">
        <f t="shared" si="77"/>
        <v>2202.532</v>
      </c>
      <c r="L1100" s="57">
        <f t="shared" si="77"/>
        <v>-2202.532</v>
      </c>
      <c r="M1100" s="57">
        <f t="shared" si="77"/>
        <v>0</v>
      </c>
      <c r="N1100" s="58">
        <f t="shared" si="77"/>
        <v>0</v>
      </c>
      <c r="O1100" s="59">
        <f t="shared" si="77"/>
        <v>0</v>
      </c>
      <c r="P1100" s="59">
        <f t="shared" si="77"/>
        <v>-4000</v>
      </c>
      <c r="Q1100" s="60">
        <f t="shared" si="77"/>
        <v>0</v>
      </c>
      <c r="R1100" s="279"/>
      <c r="S1100" s="59">
        <f>SUM(S1102:S1103)</f>
        <v>0</v>
      </c>
      <c r="T1100" s="108"/>
      <c r="U1100" s="64">
        <f>SUM(U1101:U1102)</f>
        <v>0</v>
      </c>
      <c r="V1100" s="266"/>
    </row>
    <row r="1101" spans="1:19" ht="12.75">
      <c r="A1101" s="113"/>
      <c r="F1101" s="21"/>
      <c r="H1101" s="209"/>
      <c r="I1101" s="15"/>
      <c r="R1101" s="78"/>
      <c r="S1101" s="203"/>
    </row>
    <row r="1102" spans="4:21" ht="12.75">
      <c r="D1102" s="4" t="s">
        <v>594</v>
      </c>
      <c r="H1102" s="209"/>
      <c r="I1102" s="39">
        <v>4000</v>
      </c>
      <c r="K1102" s="13">
        <v>2202.532</v>
      </c>
      <c r="L1102" s="13">
        <v>-2202.532</v>
      </c>
      <c r="P1102" s="15">
        <v>-4000</v>
      </c>
      <c r="R1102" s="78"/>
      <c r="S1102" s="18">
        <f>SUM(I1102:R1102)</f>
        <v>0</v>
      </c>
      <c r="U1102" s="20">
        <v>0</v>
      </c>
    </row>
    <row r="1103" spans="8:18" ht="13.5">
      <c r="H1103" s="209"/>
      <c r="I1103" s="15"/>
      <c r="M1103" s="356"/>
      <c r="N1103" s="357"/>
      <c r="O1103" s="358"/>
      <c r="P1103" s="358"/>
      <c r="Q1103" s="359"/>
      <c r="R1103" s="78"/>
    </row>
    <row r="1104" spans="1:22" ht="26.25" customHeight="1">
      <c r="A1104" s="360" t="s">
        <v>595</v>
      </c>
      <c r="B1104" s="214"/>
      <c r="C1104" s="214"/>
      <c r="D1104" s="149"/>
      <c r="E1104" s="214"/>
      <c r="F1104" s="214"/>
      <c r="G1104" s="214"/>
      <c r="H1104" s="361"/>
      <c r="I1104" s="174">
        <f>SUM(I1002++I1006+I1010+I1021+I1037+I1043+I1050+I1054+I1079+I1089+I1096+I1100)</f>
        <v>12037.846</v>
      </c>
      <c r="J1104" s="174">
        <f>SUM(J1002++J1006+J1010+J1021+J1037+J1043+J1050+J1054+J1079+J1089+J1096+J1100)</f>
        <v>37155.746</v>
      </c>
      <c r="K1104" s="174">
        <f>SUM(K1002++K1006+K1010+K1021+K1037+K1043+K1050+K1054+K1079+K1096+K1089+K1100)</f>
        <v>1976.736</v>
      </c>
      <c r="L1104" s="174">
        <f>SUM(L1002++L1006+L1010+L1021+L1037+L1043+L1050+L1054+L1079+L1089+L1096+L1100)</f>
        <v>21218.541</v>
      </c>
      <c r="M1104" s="57">
        <f>M1002+M1006+M1010+M1021+M1037+M1043+M1050+M1054+M1079+M1089+M1096+M1100</f>
        <v>84</v>
      </c>
      <c r="N1104" s="58">
        <f>N1002+N1006+N1010+N1021+N1037+N1043+N1050+N1054+N1079+N1089+N1096+N1100</f>
        <v>-22454.956000000002</v>
      </c>
      <c r="O1104" s="59">
        <f>O1002+O1006+O1010+O1021+O1037+O1043+O1050+O1054+O1079+O1089+O1096+O1100</f>
        <v>-1434.306</v>
      </c>
      <c r="P1104" s="59">
        <f>P1002+P1006+P1010+P1021+P1037+P1043+P1050+P1054+P1079+P1089+P1096+P1100</f>
        <v>-4018.715</v>
      </c>
      <c r="Q1104" s="60">
        <f>Q1002+Q1006+Q1010+Q1021+Q1037+Q1043+Q1050+Q1054+Q1079+Q1089+Q1096+Q1100</f>
        <v>0</v>
      </c>
      <c r="R1104" s="362"/>
      <c r="S1104" s="174">
        <f>SUM(S1002++S1006+S1010+S1021+S1037+S1043+S1050+S1054+S1079+S1089+S1096+S1100)</f>
        <v>44564.892</v>
      </c>
      <c r="T1104" s="186"/>
      <c r="U1104" s="363">
        <f>SUM(U1002+U1006+U1010+U1021+U1037+U1043+U1050+U1054+U1079+U1089+U1096+U1100)</f>
        <v>44564887.78999999</v>
      </c>
      <c r="V1104" s="266">
        <f>SUM(U1104/S1104/1000)</f>
        <v>0.9999999055310174</v>
      </c>
    </row>
    <row r="1105" spans="1:22" ht="26.25" customHeight="1">
      <c r="A1105" s="218"/>
      <c r="B1105" s="219"/>
      <c r="C1105" s="219"/>
      <c r="D1105" s="161"/>
      <c r="E1105" s="219"/>
      <c r="F1105" s="219"/>
      <c r="G1105" s="219"/>
      <c r="H1105" s="364"/>
      <c r="I1105" s="105"/>
      <c r="J1105" s="105"/>
      <c r="K1105" s="105"/>
      <c r="L1105" s="105"/>
      <c r="M1105" s="105"/>
      <c r="N1105" s="165"/>
      <c r="O1105" s="163"/>
      <c r="P1105" s="163"/>
      <c r="Q1105" s="201"/>
      <c r="R1105" s="232"/>
      <c r="S1105" s="105"/>
      <c r="T1105" s="224"/>
      <c r="U1105" s="228"/>
      <c r="V1105" s="266"/>
    </row>
    <row r="1106" spans="1:22" ht="26.25" customHeight="1">
      <c r="A1106" s="218"/>
      <c r="B1106" s="219"/>
      <c r="C1106" s="219"/>
      <c r="D1106" s="161"/>
      <c r="E1106" s="219"/>
      <c r="F1106" s="219"/>
      <c r="G1106" s="219"/>
      <c r="H1106" s="364"/>
      <c r="I1106" s="105"/>
      <c r="J1106" s="105"/>
      <c r="K1106" s="105"/>
      <c r="L1106" s="105"/>
      <c r="M1106" s="105"/>
      <c r="N1106" s="165"/>
      <c r="O1106" s="163"/>
      <c r="P1106" s="163"/>
      <c r="Q1106" s="201"/>
      <c r="R1106" s="232"/>
      <c r="S1106" s="105"/>
      <c r="T1106" s="224"/>
      <c r="U1106" s="228"/>
      <c r="V1106" s="266"/>
    </row>
    <row r="1107" spans="1:22" ht="26.25" customHeight="1">
      <c r="A1107" s="218"/>
      <c r="B1107" s="219"/>
      <c r="C1107" s="219"/>
      <c r="D1107" s="161"/>
      <c r="E1107" s="219"/>
      <c r="F1107" s="219"/>
      <c r="G1107" s="219"/>
      <c r="H1107" s="364"/>
      <c r="I1107" s="105"/>
      <c r="J1107" s="105"/>
      <c r="K1107" s="105"/>
      <c r="L1107" s="105"/>
      <c r="M1107" s="105"/>
      <c r="N1107" s="165"/>
      <c r="O1107" s="163"/>
      <c r="P1107" s="163"/>
      <c r="Q1107" s="201"/>
      <c r="R1107" s="232"/>
      <c r="S1107" s="105"/>
      <c r="T1107" s="224"/>
      <c r="U1107" s="228"/>
      <c r="V1107" s="266"/>
    </row>
    <row r="1108" spans="1:22" ht="26.25" customHeight="1">
      <c r="A1108" s="218"/>
      <c r="B1108" s="219"/>
      <c r="C1108" s="219"/>
      <c r="D1108" s="161"/>
      <c r="E1108" s="219"/>
      <c r="F1108" s="219"/>
      <c r="G1108" s="219"/>
      <c r="H1108" s="364"/>
      <c r="I1108" s="105"/>
      <c r="J1108" s="105"/>
      <c r="K1108" s="105"/>
      <c r="L1108" s="105"/>
      <c r="M1108" s="105"/>
      <c r="N1108" s="165"/>
      <c r="O1108" s="163"/>
      <c r="P1108" s="163"/>
      <c r="Q1108" s="201"/>
      <c r="R1108" s="232"/>
      <c r="S1108" s="105"/>
      <c r="T1108" s="224"/>
      <c r="U1108" s="228"/>
      <c r="V1108" s="266"/>
    </row>
    <row r="1109" spans="1:22" ht="26.25" customHeight="1">
      <c r="A1109" s="218"/>
      <c r="B1109" s="219"/>
      <c r="C1109" s="219"/>
      <c r="D1109" s="161"/>
      <c r="E1109" s="219"/>
      <c r="F1109" s="219"/>
      <c r="G1109" s="219"/>
      <c r="H1109" s="364"/>
      <c r="I1109" s="105"/>
      <c r="J1109" s="105"/>
      <c r="K1109" s="105"/>
      <c r="L1109" s="105"/>
      <c r="M1109" s="105"/>
      <c r="N1109" s="165"/>
      <c r="O1109" s="163"/>
      <c r="P1109" s="163"/>
      <c r="Q1109" s="201"/>
      <c r="R1109" s="232"/>
      <c r="S1109" s="105"/>
      <c r="T1109" s="224"/>
      <c r="U1109" s="228"/>
      <c r="V1109" s="266"/>
    </row>
    <row r="1110" spans="4:18" ht="12.75">
      <c r="D1110" s="66"/>
      <c r="H1110" s="209"/>
      <c r="I1110" s="15"/>
      <c r="R1110" s="78"/>
    </row>
    <row r="1111" spans="4:18" ht="12.75" hidden="1">
      <c r="D1111" s="113"/>
      <c r="H1111" s="209"/>
      <c r="I1111" s="15"/>
      <c r="R1111" s="78"/>
    </row>
    <row r="1112" spans="8:21" ht="12.75" hidden="1">
      <c r="H1112" s="209"/>
      <c r="I1112" s="15"/>
      <c r="J1112" s="105"/>
      <c r="L1112" s="32"/>
      <c r="M1112" s="38"/>
      <c r="N1112" s="40"/>
      <c r="O1112" s="39"/>
      <c r="P1112" s="39"/>
      <c r="R1112" s="78"/>
      <c r="S1112" s="365"/>
      <c r="T1112" s="319"/>
      <c r="U1112" s="366"/>
    </row>
    <row r="1113" spans="8:18" ht="12.75" hidden="1">
      <c r="H1113" s="209"/>
      <c r="I1113" s="15"/>
      <c r="Q1113" s="271"/>
      <c r="R1113" s="78"/>
    </row>
    <row r="1114" spans="8:21" ht="12.75" hidden="1">
      <c r="H1114" s="209"/>
      <c r="I1114" s="15"/>
      <c r="Q1114" s="201"/>
      <c r="R1114" s="78"/>
      <c r="S1114" s="365"/>
      <c r="T1114" s="319"/>
      <c r="U1114" s="366"/>
    </row>
    <row r="1115" spans="1:18" ht="15.75">
      <c r="A1115" s="320" t="s">
        <v>596</v>
      </c>
      <c r="H1115" s="209"/>
      <c r="I1115" s="15"/>
      <c r="R1115" s="78"/>
    </row>
    <row r="1116" spans="4:18" ht="12.75">
      <c r="D1116" s="21"/>
      <c r="H1116" s="209"/>
      <c r="I1116" s="15"/>
      <c r="R1116" s="78"/>
    </row>
    <row r="1117" spans="1:22" ht="12.75">
      <c r="A1117" s="12" t="s">
        <v>539</v>
      </c>
      <c r="D1117" s="21"/>
      <c r="H1117" s="209"/>
      <c r="I1117" s="39">
        <f>SUM(I987)</f>
        <v>31888.944000000003</v>
      </c>
      <c r="J1117" s="39">
        <f aca="true" t="shared" si="78" ref="J1117:O1117">SUM(J987)</f>
        <v>14092.901000000002</v>
      </c>
      <c r="K1117" s="39">
        <f t="shared" si="78"/>
        <v>577.6009999999998</v>
      </c>
      <c r="L1117" s="39">
        <f t="shared" si="78"/>
        <v>-961.9799999999996</v>
      </c>
      <c r="M1117" s="39">
        <f t="shared" si="78"/>
        <v>430.779</v>
      </c>
      <c r="N1117" s="40">
        <f t="shared" si="78"/>
        <v>9789.501</v>
      </c>
      <c r="O1117" s="39">
        <f t="shared" si="78"/>
        <v>1364.7579999999998</v>
      </c>
      <c r="P1117" s="39">
        <f>SUM(P987)</f>
        <v>-10214.358</v>
      </c>
      <c r="R1117" s="78"/>
      <c r="S1117" s="18">
        <f>SUM(I1117:R1117)</f>
        <v>46968.14600000001</v>
      </c>
      <c r="U1117" s="20">
        <f>SUM(U987)</f>
        <v>67572540.39</v>
      </c>
      <c r="V1117" s="266">
        <f>SUM(U1117/S1117/1000)</f>
        <v>1.4386886889254686</v>
      </c>
    </row>
    <row r="1118" spans="1:22" ht="12.75">
      <c r="A1118" s="12" t="s">
        <v>597</v>
      </c>
      <c r="D1118" s="66"/>
      <c r="G1118" s="66"/>
      <c r="H1118" s="209"/>
      <c r="I1118" s="39">
        <f>SUM(I1104)</f>
        <v>12037.846</v>
      </c>
      <c r="J1118" s="39">
        <f aca="true" t="shared" si="79" ref="J1118:O1118">SUM(J1104)</f>
        <v>37155.746</v>
      </c>
      <c r="K1118" s="39">
        <f t="shared" si="79"/>
        <v>1976.736</v>
      </c>
      <c r="L1118" s="39">
        <f t="shared" si="79"/>
        <v>21218.541</v>
      </c>
      <c r="M1118" s="39">
        <f t="shared" si="79"/>
        <v>84</v>
      </c>
      <c r="N1118" s="40">
        <f t="shared" si="79"/>
        <v>-22454.956000000002</v>
      </c>
      <c r="O1118" s="39">
        <f t="shared" si="79"/>
        <v>-1434.306</v>
      </c>
      <c r="P1118" s="39">
        <f>SUM(P1104)</f>
        <v>-4018.715</v>
      </c>
      <c r="R1118" s="78"/>
      <c r="S1118" s="18">
        <f>SUM(I1118:Q1118)</f>
        <v>44564.892</v>
      </c>
      <c r="U1118" s="20">
        <f>SUM(U1104)</f>
        <v>44564887.78999999</v>
      </c>
      <c r="V1118" s="266">
        <f>SUM(U1118/S1118/1000)</f>
        <v>0.9999999055310174</v>
      </c>
    </row>
    <row r="1119" spans="7:21" ht="11.25" customHeight="1">
      <c r="G1119" s="126"/>
      <c r="H1119" s="209"/>
      <c r="I1119" s="15"/>
      <c r="R1119" s="78"/>
      <c r="S1119" s="13"/>
      <c r="U1119" s="98"/>
    </row>
    <row r="1120" spans="7:21" ht="12.75" hidden="1">
      <c r="G1120" s="78"/>
      <c r="H1120" s="209"/>
      <c r="I1120" s="15"/>
      <c r="R1120" s="78"/>
      <c r="S1120" s="13"/>
      <c r="U1120" s="98"/>
    </row>
    <row r="1121" spans="7:19" ht="13.5">
      <c r="G1121" s="78"/>
      <c r="H1121" s="209"/>
      <c r="I1121" s="15"/>
      <c r="J1121" s="105"/>
      <c r="M1121" s="72"/>
      <c r="R1121" s="78"/>
      <c r="S1121" s="144"/>
    </row>
    <row r="1122" spans="1:22" ht="22.5" customHeight="1">
      <c r="A1122" s="146" t="s">
        <v>598</v>
      </c>
      <c r="B1122" s="367"/>
      <c r="C1122" s="367"/>
      <c r="D1122" s="367"/>
      <c r="E1122" s="367"/>
      <c r="F1122" s="367"/>
      <c r="G1122" s="368"/>
      <c r="H1122" s="369"/>
      <c r="I1122" s="334">
        <f aca="true" t="shared" si="80" ref="I1122:Q1122">SUM(I1117:I1121)</f>
        <v>43926.79</v>
      </c>
      <c r="J1122" s="177">
        <f>SUM(J1117:J1121)</f>
        <v>51248.647</v>
      </c>
      <c r="K1122" s="177">
        <f t="shared" si="80"/>
        <v>2554.337</v>
      </c>
      <c r="L1122" s="177">
        <f>SUM(L1117:L1121)</f>
        <v>20256.561</v>
      </c>
      <c r="M1122" s="177">
        <f t="shared" si="80"/>
        <v>514.779</v>
      </c>
      <c r="N1122" s="335">
        <f t="shared" si="80"/>
        <v>-12665.455000000002</v>
      </c>
      <c r="O1122" s="334">
        <f t="shared" si="80"/>
        <v>-69.54800000000023</v>
      </c>
      <c r="P1122" s="334">
        <f>SUM(P1117:P1121)</f>
        <v>-14233.073</v>
      </c>
      <c r="Q1122" s="336">
        <f t="shared" si="80"/>
        <v>0</v>
      </c>
      <c r="R1122" s="370"/>
      <c r="S1122" s="177">
        <f>SUM(S1117:S1121)</f>
        <v>91533.038</v>
      </c>
      <c r="T1122" s="371"/>
      <c r="U1122" s="179">
        <f>SUM(U1117:U1121)</f>
        <v>112137428.17999999</v>
      </c>
      <c r="V1122" s="266">
        <f>SUM(U1122/S1122/1000)</f>
        <v>1.225103313843904</v>
      </c>
    </row>
    <row r="1123" spans="7:18" ht="12.75">
      <c r="G1123" s="21"/>
      <c r="H1123" s="209"/>
      <c r="I1123" s="15"/>
      <c r="R1123" s="78"/>
    </row>
    <row r="1124" spans="8:18" ht="12.75">
      <c r="H1124" s="209"/>
      <c r="I1124" s="15"/>
      <c r="R1124" s="78"/>
    </row>
    <row r="1125" spans="8:18" ht="12.75">
      <c r="H1125" s="209"/>
      <c r="I1125" s="15"/>
      <c r="R1125" s="78"/>
    </row>
    <row r="1126" spans="8:22" ht="12.75">
      <c r="H1126" s="209"/>
      <c r="I1126" s="15"/>
      <c r="R1126" s="78"/>
      <c r="V1126" s="251">
        <f>SUM(I1122+J1122+K1122+L1122+M1122+N1122+O1122+P1122+Q1122)</f>
        <v>91533.038</v>
      </c>
    </row>
  </sheetData>
  <sheetProtection selectLockedCells="1" selectUnlockedCells="1"/>
  <printOptions/>
  <pageMargins left="0.19652777777777777" right="0.2361111111111111" top="0.7479166666666667" bottom="0.8263888888888888" header="0.5118055555555555" footer="0.3541666666666667"/>
  <pageSetup horizontalDpi="300" verticalDpi="300" orientation="landscape" paperSize="9" scale="80"/>
  <headerFooter alignWithMargins="0">
    <oddFooter>&amp;CStránka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3:IV219"/>
  <sheetViews>
    <sheetView workbookViewId="0" topLeftCell="A205">
      <selection activeCell="C28" sqref="C28"/>
    </sheetView>
  </sheetViews>
  <sheetFormatPr defaultColWidth="9.140625" defaultRowHeight="12.75"/>
  <cols>
    <col min="1" max="1" width="20.57421875" style="4" customWidth="1"/>
    <col min="2" max="2" width="14.57421875" style="4" customWidth="1"/>
    <col min="3" max="3" width="14.421875" style="4" customWidth="1"/>
    <col min="4" max="4" width="34.8515625" style="4" customWidth="1"/>
    <col min="5" max="5" width="3.57421875" style="4" customWidth="1"/>
    <col min="6" max="6" width="15.57421875" style="4" customWidth="1"/>
    <col min="7" max="7" width="14.57421875" style="4" customWidth="1"/>
    <col min="8" max="8" width="28.7109375" style="4" customWidth="1"/>
  </cols>
  <sheetData>
    <row r="3" spans="1:4" ht="18">
      <c r="A3" s="22" t="s">
        <v>1501</v>
      </c>
      <c r="B3" s="22"/>
      <c r="C3" s="22"/>
      <c r="D3" s="749"/>
    </row>
    <row r="4" spans="2:3" ht="12.75">
      <c r="B4" s="618"/>
      <c r="C4" s="618"/>
    </row>
    <row r="5" spans="2:7" ht="12.75">
      <c r="B5" s="750" t="s">
        <v>1502</v>
      </c>
      <c r="C5" s="751"/>
      <c r="F5" s="752" t="s">
        <v>1503</v>
      </c>
      <c r="G5" s="9"/>
    </row>
    <row r="6" spans="1:8" ht="12.75">
      <c r="A6" s="96"/>
      <c r="B6" s="753" t="s">
        <v>1504</v>
      </c>
      <c r="C6" s="753" t="s">
        <v>1505</v>
      </c>
      <c r="D6" s="96"/>
      <c r="E6" s="96"/>
      <c r="F6" s="753" t="s">
        <v>1504</v>
      </c>
      <c r="G6" s="753" t="s">
        <v>1505</v>
      </c>
      <c r="H6" s="96"/>
    </row>
    <row r="7" spans="1:8" ht="12.75">
      <c r="A7" s="96"/>
      <c r="B7" s="618"/>
      <c r="C7" s="618"/>
      <c r="D7" s="96"/>
      <c r="E7" s="96"/>
      <c r="F7" s="96"/>
      <c r="G7" s="96"/>
      <c r="H7" s="96"/>
    </row>
    <row r="8" spans="1:8" ht="12.75">
      <c r="A8" s="754" t="s">
        <v>370</v>
      </c>
      <c r="B8" s="669">
        <v>1501</v>
      </c>
      <c r="C8" s="669">
        <v>1855</v>
      </c>
      <c r="D8" s="671" t="s">
        <v>1506</v>
      </c>
      <c r="E8" s="671"/>
      <c r="F8" s="755">
        <v>870000</v>
      </c>
      <c r="G8" s="755">
        <v>868362</v>
      </c>
      <c r="H8" s="671" t="s">
        <v>1507</v>
      </c>
    </row>
    <row r="9" spans="1:8" ht="12.75">
      <c r="A9" s="96"/>
      <c r="B9" s="669">
        <v>1557952</v>
      </c>
      <c r="C9" s="669">
        <v>1605258.8</v>
      </c>
      <c r="D9" s="671" t="s">
        <v>229</v>
      </c>
      <c r="E9" s="671"/>
      <c r="F9" s="755">
        <v>16362</v>
      </c>
      <c r="G9" s="755">
        <v>50324</v>
      </c>
      <c r="H9" s="671" t="s">
        <v>1508</v>
      </c>
    </row>
    <row r="10" spans="1:8" ht="12.75">
      <c r="A10" s="96"/>
      <c r="B10" s="669">
        <v>3256</v>
      </c>
      <c r="C10" s="669">
        <v>3256</v>
      </c>
      <c r="D10" s="671" t="s">
        <v>226</v>
      </c>
      <c r="E10" s="671"/>
      <c r="F10" s="755">
        <v>7084</v>
      </c>
      <c r="G10" s="755">
        <v>7083.05</v>
      </c>
      <c r="H10" s="671" t="s">
        <v>1509</v>
      </c>
    </row>
    <row r="11" spans="1:8" ht="12.75">
      <c r="A11" s="96"/>
      <c r="B11" s="669">
        <v>8000</v>
      </c>
      <c r="C11" s="669">
        <v>6791</v>
      </c>
      <c r="D11" s="671" t="s">
        <v>1510</v>
      </c>
      <c r="E11" s="671"/>
      <c r="F11" s="755">
        <v>4000</v>
      </c>
      <c r="G11" s="755">
        <v>2228.25</v>
      </c>
      <c r="H11" s="671" t="s">
        <v>925</v>
      </c>
    </row>
    <row r="12" spans="1:8" ht="12.75">
      <c r="A12" s="96"/>
      <c r="B12" s="669">
        <v>4234</v>
      </c>
      <c r="C12" s="669">
        <v>4234</v>
      </c>
      <c r="D12" s="671" t="s">
        <v>1511</v>
      </c>
      <c r="E12" s="671"/>
      <c r="F12" s="755"/>
      <c r="G12" s="755"/>
      <c r="H12" s="671"/>
    </row>
    <row r="13" spans="1:8" ht="12.75">
      <c r="A13" s="96"/>
      <c r="B13" s="669">
        <v>28800</v>
      </c>
      <c r="C13" s="669">
        <v>28800</v>
      </c>
      <c r="D13" s="671" t="s">
        <v>1512</v>
      </c>
      <c r="E13" s="671"/>
      <c r="F13" s="755"/>
      <c r="G13" s="755"/>
      <c r="H13" s="671"/>
    </row>
    <row r="14" spans="1:8" ht="12.75">
      <c r="A14" s="96"/>
      <c r="B14" s="669">
        <v>12083</v>
      </c>
      <c r="C14" s="669">
        <v>12082.6</v>
      </c>
      <c r="D14" s="671" t="s">
        <v>1513</v>
      </c>
      <c r="E14" s="671"/>
      <c r="F14" s="755"/>
      <c r="G14" s="755"/>
      <c r="H14" s="671"/>
    </row>
    <row r="15" spans="1:8" ht="12.75">
      <c r="A15" s="96"/>
      <c r="B15" s="669">
        <v>5460</v>
      </c>
      <c r="C15" s="669">
        <v>5460</v>
      </c>
      <c r="D15" s="671" t="s">
        <v>1514</v>
      </c>
      <c r="E15" s="671"/>
      <c r="F15" s="755"/>
      <c r="G15" s="755"/>
      <c r="H15" s="671"/>
    </row>
    <row r="16" spans="1:8" ht="12.75">
      <c r="A16" s="96"/>
      <c r="B16" s="669">
        <v>1200</v>
      </c>
      <c r="C16" s="669">
        <v>1200</v>
      </c>
      <c r="D16" s="671" t="s">
        <v>1515</v>
      </c>
      <c r="E16" s="671"/>
      <c r="F16" s="755"/>
      <c r="G16" s="755"/>
      <c r="H16" s="671"/>
    </row>
    <row r="17" spans="1:8" ht="12.75">
      <c r="A17" s="96"/>
      <c r="B17" s="669">
        <v>25546</v>
      </c>
      <c r="C17" s="669">
        <v>25545.49</v>
      </c>
      <c r="D17" s="671" t="s">
        <v>1516</v>
      </c>
      <c r="E17" s="671"/>
      <c r="F17" s="755"/>
      <c r="G17" s="755"/>
      <c r="H17" s="671"/>
    </row>
    <row r="18" spans="1:8" ht="12.75">
      <c r="A18" s="96"/>
      <c r="B18" s="669">
        <v>5000</v>
      </c>
      <c r="C18" s="669">
        <v>4588</v>
      </c>
      <c r="D18" s="671" t="s">
        <v>1517</v>
      </c>
      <c r="E18" s="671"/>
      <c r="F18" s="755"/>
      <c r="G18" s="755"/>
      <c r="H18" s="671"/>
    </row>
    <row r="19" spans="1:8" ht="12.75">
      <c r="A19" s="96"/>
      <c r="B19" s="20"/>
      <c r="C19" s="20"/>
      <c r="D19" s="96"/>
      <c r="E19" s="96"/>
      <c r="F19" s="659"/>
      <c r="G19" s="659"/>
      <c r="H19" s="96"/>
    </row>
    <row r="20" spans="1:8" ht="12.75">
      <c r="A20" s="671" t="s">
        <v>1518</v>
      </c>
      <c r="B20" s="669">
        <f>SUM(B8:B19)</f>
        <v>1653032</v>
      </c>
      <c r="C20" s="669">
        <f>SUM(C8:C19)</f>
        <v>1699070.8900000001</v>
      </c>
      <c r="D20" s="671"/>
      <c r="E20" s="671"/>
      <c r="F20" s="669">
        <f>SUM(F8:F19)</f>
        <v>897446</v>
      </c>
      <c r="G20" s="669">
        <f>SUM(G8:G19)</f>
        <v>927997.3</v>
      </c>
      <c r="H20" s="671"/>
    </row>
    <row r="21" spans="1:8" ht="12.75">
      <c r="A21" s="670"/>
      <c r="B21" s="205"/>
      <c r="C21" s="205"/>
      <c r="D21" s="756"/>
      <c r="E21" s="756"/>
      <c r="F21" s="205"/>
      <c r="G21" s="205"/>
      <c r="H21" s="670"/>
    </row>
    <row r="22" spans="1:8" ht="12.75">
      <c r="A22" s="670"/>
      <c r="B22" s="205"/>
      <c r="C22" s="205"/>
      <c r="D22" s="756"/>
      <c r="E22" s="756"/>
      <c r="F22" s="205"/>
      <c r="G22" s="205"/>
      <c r="H22" s="670"/>
    </row>
    <row r="23" spans="1:8" ht="12.75">
      <c r="A23" s="670"/>
      <c r="B23" s="205"/>
      <c r="C23" s="205"/>
      <c r="D23" s="756"/>
      <c r="E23" s="756"/>
      <c r="F23" s="205"/>
      <c r="G23" s="205"/>
      <c r="H23" s="670"/>
    </row>
    <row r="24" spans="1:8" ht="12.75">
      <c r="A24" s="96"/>
      <c r="B24" s="20"/>
      <c r="C24" s="20"/>
      <c r="D24" s="96"/>
      <c r="E24" s="96"/>
      <c r="F24" s="659"/>
      <c r="G24" s="659"/>
      <c r="H24" s="96"/>
    </row>
    <row r="25" spans="1:8" ht="12.75">
      <c r="A25" s="757" t="s">
        <v>1519</v>
      </c>
      <c r="B25" s="669">
        <v>5500</v>
      </c>
      <c r="C25" s="669">
        <v>5450</v>
      </c>
      <c r="D25" s="671" t="s">
        <v>226</v>
      </c>
      <c r="E25" s="671"/>
      <c r="F25" s="755">
        <v>405807</v>
      </c>
      <c r="G25" s="755">
        <v>405507</v>
      </c>
      <c r="H25" s="671" t="s">
        <v>1520</v>
      </c>
    </row>
    <row r="26" spans="1:8" ht="12.75">
      <c r="A26" s="96"/>
      <c r="B26" s="669">
        <v>0</v>
      </c>
      <c r="C26" s="669">
        <v>0</v>
      </c>
      <c r="D26" s="671" t="s">
        <v>296</v>
      </c>
      <c r="E26" s="671"/>
      <c r="F26" s="755">
        <v>3800</v>
      </c>
      <c r="G26" s="755">
        <v>3800</v>
      </c>
      <c r="H26" s="671" t="s">
        <v>1521</v>
      </c>
    </row>
    <row r="27" spans="1:8" ht="12.75">
      <c r="A27" s="96"/>
      <c r="B27" s="669">
        <v>0</v>
      </c>
      <c r="C27" s="669">
        <v>0</v>
      </c>
      <c r="D27" s="671" t="s">
        <v>466</v>
      </c>
      <c r="E27" s="671"/>
      <c r="F27" s="755"/>
      <c r="G27" s="755"/>
      <c r="H27" s="671"/>
    </row>
    <row r="28" spans="1:8" ht="12.75">
      <c r="A28" s="96"/>
      <c r="B28" s="669">
        <v>11082</v>
      </c>
      <c r="C28" s="669">
        <v>12104</v>
      </c>
      <c r="D28" s="671" t="s">
        <v>229</v>
      </c>
      <c r="E28" s="671"/>
      <c r="F28" s="755"/>
      <c r="G28" s="755"/>
      <c r="H28" s="671"/>
    </row>
    <row r="29" spans="1:8" ht="12.75">
      <c r="A29" s="96"/>
      <c r="B29" s="669">
        <v>1800</v>
      </c>
      <c r="C29" s="669">
        <v>1800</v>
      </c>
      <c r="D29" s="671" t="s">
        <v>1522</v>
      </c>
      <c r="E29" s="671"/>
      <c r="F29" s="755"/>
      <c r="G29" s="755"/>
      <c r="H29" s="671"/>
    </row>
    <row r="30" spans="1:8" ht="12.75">
      <c r="A30" s="96"/>
      <c r="B30" s="669">
        <v>4864</v>
      </c>
      <c r="C30" s="669">
        <v>4863.4</v>
      </c>
      <c r="D30" s="671" t="s">
        <v>1513</v>
      </c>
      <c r="E30" s="671"/>
      <c r="F30" s="755"/>
      <c r="G30" s="755"/>
      <c r="H30" s="671"/>
    </row>
    <row r="31" spans="1:8" ht="12.75">
      <c r="A31" s="96"/>
      <c r="B31" s="669">
        <v>1854</v>
      </c>
      <c r="C31" s="669">
        <v>1854</v>
      </c>
      <c r="D31" s="671" t="s">
        <v>1511</v>
      </c>
      <c r="E31" s="671"/>
      <c r="F31" s="755"/>
      <c r="G31" s="755"/>
      <c r="H31" s="671"/>
    </row>
    <row r="32" spans="1:8" ht="12.75">
      <c r="A32" s="96"/>
      <c r="B32" s="669">
        <v>28500</v>
      </c>
      <c r="C32" s="669">
        <v>28500</v>
      </c>
      <c r="D32" s="671" t="s">
        <v>1523</v>
      </c>
      <c r="E32" s="671"/>
      <c r="F32" s="755"/>
      <c r="G32" s="755"/>
      <c r="H32" s="671"/>
    </row>
    <row r="33" spans="1:8" ht="12.75">
      <c r="A33" s="96"/>
      <c r="B33" s="669">
        <v>0</v>
      </c>
      <c r="C33" s="669">
        <v>0.8</v>
      </c>
      <c r="D33" s="671" t="s">
        <v>1524</v>
      </c>
      <c r="E33" s="671"/>
      <c r="F33" s="755"/>
      <c r="G33" s="755"/>
      <c r="H33" s="671"/>
    </row>
    <row r="34" spans="1:8" ht="12.75">
      <c r="A34" s="96"/>
      <c r="B34" s="669">
        <v>11637</v>
      </c>
      <c r="C34" s="669">
        <v>11636.41</v>
      </c>
      <c r="D34" s="671" t="s">
        <v>1516</v>
      </c>
      <c r="E34" s="671"/>
      <c r="F34" s="755"/>
      <c r="G34" s="755"/>
      <c r="H34" s="671"/>
    </row>
    <row r="35" spans="1:8" ht="12.75">
      <c r="A35" s="96"/>
      <c r="B35" s="20"/>
      <c r="C35" s="20"/>
      <c r="D35" s="96"/>
      <c r="E35" s="96"/>
      <c r="F35" s="659"/>
      <c r="G35" s="659"/>
      <c r="H35" s="96"/>
    </row>
    <row r="36" spans="1:8" ht="12.75">
      <c r="A36" s="671" t="s">
        <v>1525</v>
      </c>
      <c r="B36" s="669">
        <f>SUM(B25:B35)</f>
        <v>65237</v>
      </c>
      <c r="C36" s="669">
        <f>SUM(C25:C35)</f>
        <v>66208.61</v>
      </c>
      <c r="D36" s="671"/>
      <c r="E36" s="671"/>
      <c r="F36" s="669">
        <f>SUM(F25:F35)</f>
        <v>409607</v>
      </c>
      <c r="G36" s="669">
        <f>SUM(G25:G35)</f>
        <v>409307</v>
      </c>
      <c r="H36" s="671"/>
    </row>
    <row r="37" spans="1:8" ht="12.75">
      <c r="A37" s="96"/>
      <c r="B37" s="20"/>
      <c r="C37" s="20"/>
      <c r="D37" s="96"/>
      <c r="E37" s="96"/>
      <c r="F37" s="659"/>
      <c r="G37" s="659"/>
      <c r="H37" s="96"/>
    </row>
    <row r="38" spans="1:8" ht="12.75">
      <c r="A38" s="96"/>
      <c r="B38" s="20"/>
      <c r="C38" s="20"/>
      <c r="D38" s="96"/>
      <c r="E38" s="96"/>
      <c r="F38" s="659"/>
      <c r="G38" s="659"/>
      <c r="H38" s="96"/>
    </row>
    <row r="39" spans="1:8" ht="12.75">
      <c r="A39" s="96"/>
      <c r="B39" s="20"/>
      <c r="C39" s="20"/>
      <c r="D39" s="96"/>
      <c r="E39" s="96"/>
      <c r="F39" s="659"/>
      <c r="G39" s="659"/>
      <c r="H39" s="96"/>
    </row>
    <row r="40" spans="1:8" ht="12.75">
      <c r="A40" s="96"/>
      <c r="B40" s="20"/>
      <c r="C40" s="20"/>
      <c r="D40" s="96"/>
      <c r="E40" s="96"/>
      <c r="F40" s="659"/>
      <c r="G40" s="659"/>
      <c r="H40" s="96"/>
    </row>
    <row r="41" spans="1:8" ht="12.75">
      <c r="A41" s="96"/>
      <c r="B41" s="20"/>
      <c r="C41" s="20"/>
      <c r="D41" s="96"/>
      <c r="E41" s="96"/>
      <c r="F41" s="659"/>
      <c r="G41" s="659"/>
      <c r="H41" s="96"/>
    </row>
    <row r="42" spans="1:8" ht="12.75">
      <c r="A42" s="96"/>
      <c r="B42" s="20"/>
      <c r="C42" s="20"/>
      <c r="D42" s="96"/>
      <c r="E42" s="96"/>
      <c r="F42" s="659"/>
      <c r="G42" s="659"/>
      <c r="H42" s="96"/>
    </row>
    <row r="43" spans="1:8" ht="12.75">
      <c r="A43" s="96"/>
      <c r="B43" s="20"/>
      <c r="C43" s="20"/>
      <c r="D43" s="96"/>
      <c r="E43" s="96"/>
      <c r="F43" s="659"/>
      <c r="G43" s="659"/>
      <c r="H43" s="96"/>
    </row>
    <row r="44" spans="1:8" ht="12.75">
      <c r="A44" s="96"/>
      <c r="B44" s="20"/>
      <c r="C44" s="20"/>
      <c r="D44" s="96"/>
      <c r="E44" s="96"/>
      <c r="F44" s="659"/>
      <c r="G44" s="659"/>
      <c r="H44" s="96"/>
    </row>
    <row r="45" spans="1:8" ht="12.75">
      <c r="A45" s="754" t="s">
        <v>372</v>
      </c>
      <c r="B45" s="669">
        <v>0</v>
      </c>
      <c r="C45" s="669">
        <v>0</v>
      </c>
      <c r="D45" s="671" t="s">
        <v>1526</v>
      </c>
      <c r="E45" s="671"/>
      <c r="F45" s="755">
        <v>568314</v>
      </c>
      <c r="G45" s="755">
        <v>568313.41</v>
      </c>
      <c r="H45" s="671" t="s">
        <v>1527</v>
      </c>
    </row>
    <row r="46" spans="1:8" ht="12.75">
      <c r="A46" s="698"/>
      <c r="B46" s="669">
        <v>9713</v>
      </c>
      <c r="C46" s="669">
        <v>9713</v>
      </c>
      <c r="D46" s="671" t="s">
        <v>226</v>
      </c>
      <c r="E46" s="671"/>
      <c r="F46" s="755">
        <v>61800</v>
      </c>
      <c r="G46" s="755">
        <v>61780.4</v>
      </c>
      <c r="H46" s="671" t="s">
        <v>1528</v>
      </c>
    </row>
    <row r="47" spans="1:8" ht="12.75">
      <c r="A47" s="96"/>
      <c r="B47" s="669">
        <v>20000</v>
      </c>
      <c r="C47" s="669">
        <v>21744.78</v>
      </c>
      <c r="D47" s="671" t="s">
        <v>467</v>
      </c>
      <c r="E47" s="671"/>
      <c r="F47" s="755"/>
      <c r="G47" s="755">
        <v>6.86</v>
      </c>
      <c r="H47" s="671" t="s">
        <v>1529</v>
      </c>
    </row>
    <row r="48" spans="1:8" ht="12.75">
      <c r="A48" s="96"/>
      <c r="B48" s="669">
        <v>0</v>
      </c>
      <c r="C48" s="669">
        <v>31189.45</v>
      </c>
      <c r="D48" s="671" t="s">
        <v>1530</v>
      </c>
      <c r="E48" s="671"/>
      <c r="F48" s="755">
        <v>16737</v>
      </c>
      <c r="G48" s="755">
        <v>16737</v>
      </c>
      <c r="H48" s="671" t="s">
        <v>1531</v>
      </c>
    </row>
    <row r="49" spans="1:8" ht="12.75">
      <c r="A49" s="96"/>
      <c r="B49" s="669">
        <v>6436</v>
      </c>
      <c r="C49" s="669">
        <v>13966.24</v>
      </c>
      <c r="D49" s="671" t="s">
        <v>293</v>
      </c>
      <c r="E49" s="671"/>
      <c r="F49" s="755">
        <v>0</v>
      </c>
      <c r="G49" s="755">
        <v>13614</v>
      </c>
      <c r="H49" s="671" t="s">
        <v>1532</v>
      </c>
    </row>
    <row r="50" spans="1:8" ht="12.75">
      <c r="A50" s="96"/>
      <c r="B50" s="669">
        <v>9564</v>
      </c>
      <c r="C50" s="669">
        <v>16962.6</v>
      </c>
      <c r="D50" s="671" t="s">
        <v>1533</v>
      </c>
      <c r="E50" s="671"/>
      <c r="F50" s="755"/>
      <c r="G50" s="755"/>
      <c r="H50" s="671"/>
    </row>
    <row r="51" spans="1:8" ht="12.75">
      <c r="A51" s="96"/>
      <c r="B51" s="669">
        <v>728794</v>
      </c>
      <c r="C51" s="669">
        <v>728793.3</v>
      </c>
      <c r="D51" s="671" t="s">
        <v>229</v>
      </c>
      <c r="E51" s="671"/>
      <c r="F51" s="755"/>
      <c r="G51" s="755"/>
      <c r="H51" s="671"/>
    </row>
    <row r="52" spans="1:8" ht="12.75">
      <c r="A52" s="96"/>
      <c r="B52" s="669">
        <v>4440</v>
      </c>
      <c r="C52" s="669">
        <v>4440</v>
      </c>
      <c r="D52" s="671" t="s">
        <v>1510</v>
      </c>
      <c r="E52" s="671"/>
      <c r="F52" s="755"/>
      <c r="G52" s="755"/>
      <c r="H52" s="671"/>
    </row>
    <row r="53" spans="1:8" ht="12.75">
      <c r="A53" s="96"/>
      <c r="B53" s="669">
        <v>16840</v>
      </c>
      <c r="C53" s="669">
        <v>16839.4</v>
      </c>
      <c r="D53" s="671" t="s">
        <v>1513</v>
      </c>
      <c r="E53" s="671"/>
      <c r="F53" s="755"/>
      <c r="G53" s="755"/>
      <c r="H53" s="671"/>
    </row>
    <row r="54" spans="1:8" ht="12.75">
      <c r="A54" s="96"/>
      <c r="B54" s="669">
        <v>20574</v>
      </c>
      <c r="C54" s="669">
        <v>20573.72</v>
      </c>
      <c r="D54" s="671" t="s">
        <v>1516</v>
      </c>
      <c r="E54" s="671"/>
      <c r="F54" s="755"/>
      <c r="G54" s="755"/>
      <c r="H54" s="671"/>
    </row>
    <row r="55" spans="1:8" ht="12.75">
      <c r="A55" s="96"/>
      <c r="B55" s="669">
        <v>0</v>
      </c>
      <c r="C55" s="669">
        <v>-0.53</v>
      </c>
      <c r="D55" s="671" t="s">
        <v>1534</v>
      </c>
      <c r="E55" s="671"/>
      <c r="F55" s="755"/>
      <c r="G55" s="755"/>
      <c r="H55" s="671"/>
    </row>
    <row r="56" spans="1:8" ht="12.75">
      <c r="A56" s="96"/>
      <c r="B56" s="618"/>
      <c r="C56" s="20"/>
      <c r="D56" s="96"/>
      <c r="E56" s="96"/>
      <c r="F56" s="659"/>
      <c r="G56" s="659"/>
      <c r="H56" s="96"/>
    </row>
    <row r="57" spans="1:8" ht="12.75">
      <c r="A57" s="671" t="s">
        <v>598</v>
      </c>
      <c r="B57" s="669">
        <f>SUM(B45:B56)</f>
        <v>816361</v>
      </c>
      <c r="C57" s="669">
        <f>SUM(C45:C56)</f>
        <v>864221.9600000001</v>
      </c>
      <c r="D57" s="671"/>
      <c r="E57" s="671"/>
      <c r="F57" s="669">
        <f>SUM(F45:F56)</f>
        <v>646851</v>
      </c>
      <c r="G57" s="669">
        <f>SUM(G45:G56)</f>
        <v>660451.67</v>
      </c>
      <c r="H57" s="671"/>
    </row>
    <row r="58" spans="1:8" ht="12.75">
      <c r="A58" s="96"/>
      <c r="B58" s="618"/>
      <c r="C58" s="618"/>
      <c r="D58" s="96"/>
      <c r="E58" s="96"/>
      <c r="F58" s="659"/>
      <c r="G58" s="659"/>
      <c r="H58" s="96"/>
    </row>
    <row r="59" spans="1:8" ht="12.75">
      <c r="A59" s="96"/>
      <c r="B59" s="618"/>
      <c r="C59" s="618"/>
      <c r="D59" s="96"/>
      <c r="E59" s="96"/>
      <c r="F59" s="659"/>
      <c r="G59" s="659"/>
      <c r="H59" s="96"/>
    </row>
    <row r="60" spans="1:8" ht="12.75">
      <c r="A60" s="757" t="s">
        <v>328</v>
      </c>
      <c r="B60" s="669">
        <v>40000</v>
      </c>
      <c r="C60" s="669">
        <v>40567.23</v>
      </c>
      <c r="D60" s="671" t="s">
        <v>226</v>
      </c>
      <c r="E60" s="671"/>
      <c r="F60" s="755">
        <v>989000</v>
      </c>
      <c r="G60" s="755">
        <v>980869.36</v>
      </c>
      <c r="H60" s="671" t="s">
        <v>1535</v>
      </c>
    </row>
    <row r="61" spans="1:8" ht="12.75">
      <c r="A61" s="96"/>
      <c r="B61" s="669">
        <v>19215</v>
      </c>
      <c r="C61" s="669">
        <v>19215</v>
      </c>
      <c r="D61" s="671" t="s">
        <v>467</v>
      </c>
      <c r="E61" s="671"/>
      <c r="F61" s="755">
        <v>22000</v>
      </c>
      <c r="G61" s="755">
        <v>23429.96</v>
      </c>
      <c r="H61" s="671" t="s">
        <v>1536</v>
      </c>
    </row>
    <row r="62" spans="1:8" ht="12.75">
      <c r="A62" s="96"/>
      <c r="B62" s="669">
        <v>9890</v>
      </c>
      <c r="C62" s="669">
        <v>9889.1</v>
      </c>
      <c r="D62" s="671" t="s">
        <v>229</v>
      </c>
      <c r="E62" s="671"/>
      <c r="F62" s="755">
        <v>16800</v>
      </c>
      <c r="G62" s="755">
        <v>17019.36</v>
      </c>
      <c r="H62" s="671" t="s">
        <v>1537</v>
      </c>
    </row>
    <row r="63" spans="1:8" ht="12.75">
      <c r="A63" s="96"/>
      <c r="B63" s="669">
        <v>0</v>
      </c>
      <c r="C63" s="669">
        <v>0</v>
      </c>
      <c r="D63" s="671" t="s">
        <v>299</v>
      </c>
      <c r="E63" s="671"/>
      <c r="F63" s="755">
        <v>5058</v>
      </c>
      <c r="G63" s="755">
        <v>5354.82</v>
      </c>
      <c r="H63" s="671" t="s">
        <v>1538</v>
      </c>
    </row>
    <row r="64" spans="1:8" ht="12.75">
      <c r="A64" s="96"/>
      <c r="B64" s="669">
        <v>440000</v>
      </c>
      <c r="C64" s="669">
        <v>436124.38</v>
      </c>
      <c r="D64" s="671" t="s">
        <v>1539</v>
      </c>
      <c r="E64" s="671"/>
      <c r="F64" s="755">
        <v>5950</v>
      </c>
      <c r="G64" s="755">
        <v>5949.76</v>
      </c>
      <c r="H64" s="671" t="s">
        <v>1540</v>
      </c>
    </row>
    <row r="65" spans="1:8" ht="12.75">
      <c r="A65" s="96"/>
      <c r="B65" s="669">
        <v>1038</v>
      </c>
      <c r="C65" s="669">
        <v>1038</v>
      </c>
      <c r="D65" s="671" t="s">
        <v>1541</v>
      </c>
      <c r="E65" s="671"/>
      <c r="F65" s="755">
        <v>300</v>
      </c>
      <c r="G65" s="755">
        <v>297.49</v>
      </c>
      <c r="H65" s="671" t="s">
        <v>1542</v>
      </c>
    </row>
    <row r="66" spans="1:8" ht="12.75">
      <c r="A66" s="96"/>
      <c r="B66" s="669">
        <v>4864</v>
      </c>
      <c r="C66" s="669">
        <v>4863.53</v>
      </c>
      <c r="D66" s="671" t="s">
        <v>1543</v>
      </c>
      <c r="E66" s="671"/>
      <c r="F66" s="755">
        <v>47431</v>
      </c>
      <c r="G66" s="755">
        <v>47430.4</v>
      </c>
      <c r="H66" s="671" t="s">
        <v>1544</v>
      </c>
    </row>
    <row r="67" spans="1:8" ht="12.75">
      <c r="A67" s="96"/>
      <c r="B67" s="669">
        <v>6000</v>
      </c>
      <c r="C67" s="669">
        <v>6000</v>
      </c>
      <c r="D67" s="671" t="s">
        <v>1545</v>
      </c>
      <c r="E67" s="671"/>
      <c r="F67" s="755">
        <v>200</v>
      </c>
      <c r="G67" s="755">
        <v>200</v>
      </c>
      <c r="H67" s="671" t="s">
        <v>1546</v>
      </c>
    </row>
    <row r="68" spans="1:8" ht="12.75">
      <c r="A68" s="96"/>
      <c r="B68" s="669">
        <v>150806</v>
      </c>
      <c r="C68" s="669">
        <v>150806</v>
      </c>
      <c r="D68" s="671" t="s">
        <v>286</v>
      </c>
      <c r="E68" s="671"/>
      <c r="F68" s="755">
        <v>3600</v>
      </c>
      <c r="G68" s="755">
        <v>3600</v>
      </c>
      <c r="H68" s="671" t="s">
        <v>1547</v>
      </c>
    </row>
    <row r="69" spans="1:8" ht="12.75">
      <c r="A69" s="96"/>
      <c r="B69" s="669">
        <v>37702</v>
      </c>
      <c r="C69" s="669">
        <v>37702</v>
      </c>
      <c r="D69" s="671" t="s">
        <v>288</v>
      </c>
      <c r="E69" s="671"/>
      <c r="F69" s="755">
        <v>0</v>
      </c>
      <c r="G69" s="755">
        <v>-1.48</v>
      </c>
      <c r="H69" s="671" t="s">
        <v>1548</v>
      </c>
    </row>
    <row r="70" spans="1:8" ht="12.75">
      <c r="A70" s="96"/>
      <c r="B70" s="669">
        <v>13573</v>
      </c>
      <c r="C70" s="669">
        <v>13573</v>
      </c>
      <c r="D70" s="671" t="s">
        <v>289</v>
      </c>
      <c r="E70" s="671"/>
      <c r="F70" s="755">
        <v>17460</v>
      </c>
      <c r="G70" s="755">
        <v>17460</v>
      </c>
      <c r="H70" s="671" t="s">
        <v>1549</v>
      </c>
    </row>
    <row r="71" spans="1:8" ht="12.75">
      <c r="A71" s="96"/>
      <c r="B71" s="669">
        <v>14326</v>
      </c>
      <c r="C71" s="669">
        <v>3562.4</v>
      </c>
      <c r="D71" s="671" t="s">
        <v>1550</v>
      </c>
      <c r="E71" s="671"/>
      <c r="F71" s="755">
        <v>500</v>
      </c>
      <c r="G71" s="755">
        <v>332.14</v>
      </c>
      <c r="H71" s="671" t="s">
        <v>504</v>
      </c>
    </row>
    <row r="72" spans="1:8" ht="12.75">
      <c r="A72" s="96"/>
      <c r="B72" s="669">
        <v>7500</v>
      </c>
      <c r="C72" s="669">
        <v>7250</v>
      </c>
      <c r="D72" s="671" t="s">
        <v>1517</v>
      </c>
      <c r="E72" s="671"/>
      <c r="F72" s="755"/>
      <c r="G72" s="755"/>
      <c r="H72" s="671"/>
    </row>
    <row r="73" spans="1:8" ht="12.75">
      <c r="A73" s="96"/>
      <c r="B73" s="669">
        <v>5000</v>
      </c>
      <c r="C73" s="669">
        <v>4664.88</v>
      </c>
      <c r="D73" s="671" t="s">
        <v>1551</v>
      </c>
      <c r="E73" s="671"/>
      <c r="F73" s="755"/>
      <c r="G73" s="755"/>
      <c r="H73" s="671"/>
    </row>
    <row r="74" spans="1:8" ht="12.75">
      <c r="A74" s="96"/>
      <c r="B74" s="669">
        <v>1620</v>
      </c>
      <c r="C74" s="669">
        <v>1620</v>
      </c>
      <c r="D74" s="671" t="s">
        <v>1552</v>
      </c>
      <c r="E74" s="671"/>
      <c r="F74" s="755"/>
      <c r="G74" s="755"/>
      <c r="H74" s="671"/>
    </row>
    <row r="75" spans="1:8" ht="12.75">
      <c r="A75" s="96"/>
      <c r="B75" s="669">
        <v>4965</v>
      </c>
      <c r="C75" s="669">
        <v>4964.89</v>
      </c>
      <c r="D75" s="671" t="s">
        <v>1516</v>
      </c>
      <c r="E75" s="671"/>
      <c r="F75" s="755"/>
      <c r="G75" s="755"/>
      <c r="H75" s="671"/>
    </row>
    <row r="76" spans="1:8" ht="12.75">
      <c r="A76" s="96"/>
      <c r="B76" s="669">
        <v>0</v>
      </c>
      <c r="C76" s="669">
        <v>3.32</v>
      </c>
      <c r="D76" s="671" t="s">
        <v>1553</v>
      </c>
      <c r="E76" s="671"/>
      <c r="F76" s="755"/>
      <c r="G76" s="755"/>
      <c r="H76" s="671"/>
    </row>
    <row r="77" spans="1:8" ht="12.75">
      <c r="A77" s="96"/>
      <c r="B77" s="758"/>
      <c r="C77" s="20"/>
      <c r="D77" s="96"/>
      <c r="E77" s="96"/>
      <c r="F77" s="659"/>
      <c r="G77" s="659"/>
      <c r="H77" s="96"/>
    </row>
    <row r="78" spans="1:8" ht="12.75">
      <c r="A78" s="671" t="s">
        <v>598</v>
      </c>
      <c r="B78" s="669">
        <f>SUM(B60:B77)</f>
        <v>756499</v>
      </c>
      <c r="C78" s="669">
        <f>SUM(C60:C77)</f>
        <v>741843.73</v>
      </c>
      <c r="D78" s="671"/>
      <c r="E78" s="671"/>
      <c r="F78" s="669">
        <f>SUM(F60:F77)</f>
        <v>1108299</v>
      </c>
      <c r="G78" s="669">
        <f>SUM(G60:G77)</f>
        <v>1101941.81</v>
      </c>
      <c r="H78" s="671"/>
    </row>
    <row r="79" spans="1:8" ht="12.75">
      <c r="A79" s="670"/>
      <c r="B79" s="205"/>
      <c r="C79" s="205"/>
      <c r="D79" s="756"/>
      <c r="E79" s="756"/>
      <c r="F79" s="205"/>
      <c r="G79" s="205"/>
      <c r="H79" s="670"/>
    </row>
    <row r="80" spans="1:8" ht="12.75">
      <c r="A80" s="670"/>
      <c r="B80" s="205"/>
      <c r="C80" s="205"/>
      <c r="D80" s="756"/>
      <c r="E80" s="756"/>
      <c r="F80" s="205"/>
      <c r="G80" s="205"/>
      <c r="H80" s="670"/>
    </row>
    <row r="81" spans="1:8" ht="12.75">
      <c r="A81" s="670"/>
      <c r="B81" s="205"/>
      <c r="C81" s="205"/>
      <c r="D81" s="756"/>
      <c r="E81" s="756"/>
      <c r="F81" s="205"/>
      <c r="G81" s="205"/>
      <c r="H81" s="670"/>
    </row>
    <row r="82" spans="1:8" ht="12.75">
      <c r="A82" s="754" t="s">
        <v>378</v>
      </c>
      <c r="B82" s="669">
        <v>20000</v>
      </c>
      <c r="C82" s="669">
        <v>26157.26</v>
      </c>
      <c r="D82" s="671" t="s">
        <v>387</v>
      </c>
      <c r="E82" s="671"/>
      <c r="F82" s="755">
        <v>16000</v>
      </c>
      <c r="G82" s="755">
        <v>15546.5</v>
      </c>
      <c r="H82" s="671" t="s">
        <v>1554</v>
      </c>
    </row>
    <row r="83" spans="1:8" ht="12.75">
      <c r="A83" s="660"/>
      <c r="B83" s="669">
        <v>6000</v>
      </c>
      <c r="C83" s="669">
        <v>4372.64</v>
      </c>
      <c r="D83" s="671" t="s">
        <v>293</v>
      </c>
      <c r="E83" s="671"/>
      <c r="F83" s="755">
        <v>6593</v>
      </c>
      <c r="G83" s="755">
        <v>6599.88</v>
      </c>
      <c r="H83" s="671" t="s">
        <v>1555</v>
      </c>
    </row>
    <row r="84" spans="1:8" ht="12.75">
      <c r="A84" s="96"/>
      <c r="B84" s="669">
        <v>56996</v>
      </c>
      <c r="C84" s="669">
        <v>63051.48</v>
      </c>
      <c r="D84" s="671" t="s">
        <v>229</v>
      </c>
      <c r="E84" s="671"/>
      <c r="F84" s="755">
        <v>172547</v>
      </c>
      <c r="G84" s="755">
        <v>204587.47</v>
      </c>
      <c r="H84" s="671" t="s">
        <v>1556</v>
      </c>
    </row>
    <row r="85" spans="1:8" ht="12.75">
      <c r="A85" s="96"/>
      <c r="B85" s="669">
        <v>2100</v>
      </c>
      <c r="C85" s="669">
        <v>2100</v>
      </c>
      <c r="D85" s="671" t="s">
        <v>1557</v>
      </c>
      <c r="E85" s="671"/>
      <c r="F85" s="755">
        <v>4149</v>
      </c>
      <c r="G85" s="755">
        <v>4149</v>
      </c>
      <c r="H85" s="671" t="s">
        <v>1558</v>
      </c>
    </row>
    <row r="86" spans="1:8" ht="12.75">
      <c r="A86" s="96"/>
      <c r="B86" s="669">
        <v>10801</v>
      </c>
      <c r="C86" s="669">
        <v>10801</v>
      </c>
      <c r="D86" s="671" t="s">
        <v>1559</v>
      </c>
      <c r="E86" s="671"/>
      <c r="F86" s="755">
        <v>0</v>
      </c>
      <c r="G86" s="755">
        <v>4.32</v>
      </c>
      <c r="H86" s="671" t="s">
        <v>1560</v>
      </c>
    </row>
    <row r="87" spans="1:8" ht="12.75">
      <c r="A87" s="96"/>
      <c r="B87" s="669">
        <v>3014</v>
      </c>
      <c r="C87" s="669">
        <v>3014</v>
      </c>
      <c r="D87" s="671" t="s">
        <v>1513</v>
      </c>
      <c r="E87" s="671"/>
      <c r="F87" s="755"/>
      <c r="G87" s="755"/>
      <c r="H87" s="671"/>
    </row>
    <row r="88" spans="1:8" ht="12.75">
      <c r="A88" s="96"/>
      <c r="B88" s="669">
        <v>1533</v>
      </c>
      <c r="C88" s="669">
        <v>1532.08</v>
      </c>
      <c r="D88" s="671" t="s">
        <v>1516</v>
      </c>
      <c r="E88" s="671"/>
      <c r="F88" s="755"/>
      <c r="G88" s="755"/>
      <c r="H88" s="671"/>
    </row>
    <row r="89" spans="1:8" ht="12.75">
      <c r="A89" s="96"/>
      <c r="B89" s="669">
        <v>0</v>
      </c>
      <c r="C89" s="669">
        <v>48311.24</v>
      </c>
      <c r="D89" s="671" t="s">
        <v>1561</v>
      </c>
      <c r="E89" s="671"/>
      <c r="F89" s="755"/>
      <c r="G89" s="755"/>
      <c r="H89" s="671"/>
    </row>
    <row r="90" spans="1:8" ht="12.75">
      <c r="A90" s="96"/>
      <c r="B90" s="669">
        <v>130000</v>
      </c>
      <c r="C90" s="669">
        <v>127126</v>
      </c>
      <c r="D90" s="671" t="s">
        <v>1562</v>
      </c>
      <c r="E90" s="671"/>
      <c r="F90" s="755"/>
      <c r="G90" s="755"/>
      <c r="H90" s="671"/>
    </row>
    <row r="91" spans="1:8" ht="12.75">
      <c r="A91" s="96"/>
      <c r="B91" s="20"/>
      <c r="C91" s="20"/>
      <c r="D91" s="96"/>
      <c r="E91" s="96"/>
      <c r="F91" s="659"/>
      <c r="G91" s="659"/>
      <c r="H91" s="96"/>
    </row>
    <row r="92" spans="1:8" ht="12.75">
      <c r="A92" s="671" t="s">
        <v>598</v>
      </c>
      <c r="B92" s="669">
        <f>SUM(B82:B91)</f>
        <v>230444</v>
      </c>
      <c r="C92" s="669">
        <f>SUM(C82:C91)</f>
        <v>286465.7</v>
      </c>
      <c r="D92" s="671"/>
      <c r="E92" s="671"/>
      <c r="F92" s="669">
        <f>SUM(F82:F91)</f>
        <v>199289</v>
      </c>
      <c r="G92" s="669">
        <f>SUM(G82:G91)</f>
        <v>230887.17</v>
      </c>
      <c r="H92" s="671"/>
    </row>
    <row r="93" spans="1:8" ht="12.75">
      <c r="A93" s="96"/>
      <c r="B93" s="20"/>
      <c r="C93" s="20"/>
      <c r="D93" s="96"/>
      <c r="E93" s="96"/>
      <c r="F93" s="659"/>
      <c r="G93" s="659"/>
      <c r="H93" s="96"/>
    </row>
    <row r="94" spans="1:8" ht="12.75">
      <c r="A94" s="754" t="s">
        <v>1563</v>
      </c>
      <c r="B94" s="669">
        <v>1500</v>
      </c>
      <c r="C94" s="669">
        <v>0</v>
      </c>
      <c r="D94" s="671" t="s">
        <v>226</v>
      </c>
      <c r="E94" s="671"/>
      <c r="F94" s="669">
        <v>2580</v>
      </c>
      <c r="G94" s="669">
        <v>2578.24</v>
      </c>
      <c r="H94" s="671" t="s">
        <v>1564</v>
      </c>
    </row>
    <row r="95" spans="1:8" ht="12.75">
      <c r="A95" s="96"/>
      <c r="B95" s="20"/>
      <c r="C95" s="20"/>
      <c r="D95" s="96"/>
      <c r="E95" s="96"/>
      <c r="F95" s="659"/>
      <c r="G95" s="659"/>
      <c r="H95" s="96"/>
    </row>
    <row r="96" spans="1:8" ht="12.75">
      <c r="A96" s="757" t="s">
        <v>1565</v>
      </c>
      <c r="B96" s="669">
        <v>241</v>
      </c>
      <c r="C96" s="669">
        <v>240.42</v>
      </c>
      <c r="D96" s="671" t="s">
        <v>226</v>
      </c>
      <c r="E96" s="671"/>
      <c r="F96" s="755">
        <v>10000</v>
      </c>
      <c r="G96" s="755">
        <v>9181.6</v>
      </c>
      <c r="H96" s="671" t="s">
        <v>1566</v>
      </c>
    </row>
    <row r="97" spans="1:8" ht="12.75">
      <c r="A97" s="96"/>
      <c r="B97" s="669">
        <v>23955</v>
      </c>
      <c r="C97" s="669">
        <v>50355</v>
      </c>
      <c r="D97" s="671" t="s">
        <v>1567</v>
      </c>
      <c r="E97" s="671"/>
      <c r="F97" s="755">
        <v>17850</v>
      </c>
      <c r="G97" s="755">
        <v>17850</v>
      </c>
      <c r="H97" s="671" t="s">
        <v>1568</v>
      </c>
    </row>
    <row r="98" spans="1:8" ht="12.75">
      <c r="A98" s="96"/>
      <c r="B98" s="20"/>
      <c r="C98" s="20"/>
      <c r="D98" s="96"/>
      <c r="E98" s="96"/>
      <c r="F98" s="659"/>
      <c r="G98" s="659"/>
      <c r="H98" s="96"/>
    </row>
    <row r="99" spans="1:8" ht="12.75">
      <c r="A99" s="671" t="s">
        <v>598</v>
      </c>
      <c r="B99" s="669">
        <f>SUM(B96:B98)</f>
        <v>24196</v>
      </c>
      <c r="C99" s="669">
        <f>SUM(C96:C98)</f>
        <v>50595.42</v>
      </c>
      <c r="D99" s="671"/>
      <c r="E99" s="671"/>
      <c r="F99" s="669">
        <f>SUM(F96:F98)</f>
        <v>27850</v>
      </c>
      <c r="G99" s="669">
        <f>SUM(G96:G98)</f>
        <v>27031.6</v>
      </c>
      <c r="H99" s="671"/>
    </row>
    <row r="100" spans="1:8" ht="12.75">
      <c r="A100" s="96"/>
      <c r="B100" s="20"/>
      <c r="C100" s="20"/>
      <c r="D100" s="96"/>
      <c r="E100" s="96"/>
      <c r="F100" s="659"/>
      <c r="G100" s="659"/>
      <c r="H100" s="96"/>
    </row>
    <row r="101" spans="1:8" ht="12.75">
      <c r="A101" s="757" t="s">
        <v>778</v>
      </c>
      <c r="B101" s="669">
        <v>8352</v>
      </c>
      <c r="C101" s="669">
        <v>8352</v>
      </c>
      <c r="D101" s="671" t="s">
        <v>226</v>
      </c>
      <c r="E101" s="671"/>
      <c r="F101" s="755">
        <v>1801822</v>
      </c>
      <c r="G101" s="755">
        <v>1801815.94</v>
      </c>
      <c r="H101" s="671" t="s">
        <v>1569</v>
      </c>
    </row>
    <row r="102" spans="1:8" ht="12.75">
      <c r="A102" s="698"/>
      <c r="B102" s="669">
        <v>116000</v>
      </c>
      <c r="C102" s="669">
        <v>97534</v>
      </c>
      <c r="D102" s="671" t="s">
        <v>1570</v>
      </c>
      <c r="E102" s="671"/>
      <c r="F102" s="755">
        <v>0</v>
      </c>
      <c r="G102" s="755">
        <v>13318</v>
      </c>
      <c r="H102" s="671" t="s">
        <v>1571</v>
      </c>
    </row>
    <row r="103" spans="1:8" ht="12.75">
      <c r="A103" s="96"/>
      <c r="B103" s="669">
        <v>608351</v>
      </c>
      <c r="C103" s="669">
        <v>608350.17</v>
      </c>
      <c r="D103" s="671" t="s">
        <v>1572</v>
      </c>
      <c r="E103" s="671"/>
      <c r="F103" s="755">
        <v>5800</v>
      </c>
      <c r="G103" s="755">
        <v>5739.98</v>
      </c>
      <c r="H103" s="671" t="s">
        <v>1573</v>
      </c>
    </row>
    <row r="104" spans="1:8" ht="12.75">
      <c r="A104" s="96"/>
      <c r="B104" s="669">
        <v>268080</v>
      </c>
      <c r="C104" s="669">
        <v>268079.32</v>
      </c>
      <c r="D104" s="671" t="s">
        <v>1574</v>
      </c>
      <c r="E104" s="671"/>
      <c r="F104" s="755">
        <v>20000</v>
      </c>
      <c r="G104" s="755">
        <v>13349.84</v>
      </c>
      <c r="H104" s="671" t="s">
        <v>1575</v>
      </c>
    </row>
    <row r="105" spans="1:8" ht="12.75">
      <c r="A105" s="96"/>
      <c r="B105" s="669">
        <v>13121</v>
      </c>
      <c r="C105" s="669">
        <v>13121</v>
      </c>
      <c r="D105" s="671" t="s">
        <v>1516</v>
      </c>
      <c r="E105" s="671"/>
      <c r="F105" s="755">
        <v>0</v>
      </c>
      <c r="G105" s="755">
        <v>0.2</v>
      </c>
      <c r="H105" s="671" t="s">
        <v>1576</v>
      </c>
    </row>
    <row r="106" spans="1:8" ht="12.75">
      <c r="A106" s="96"/>
      <c r="B106" s="669">
        <v>10000</v>
      </c>
      <c r="C106" s="669">
        <v>10000</v>
      </c>
      <c r="D106" s="671" t="s">
        <v>1577</v>
      </c>
      <c r="E106" s="671"/>
      <c r="F106" s="755">
        <v>0</v>
      </c>
      <c r="G106" s="755">
        <v>38610</v>
      </c>
      <c r="H106" s="671" t="s">
        <v>1578</v>
      </c>
    </row>
    <row r="107" spans="1:8" ht="12.75">
      <c r="A107" s="96"/>
      <c r="B107" s="669">
        <v>100</v>
      </c>
      <c r="C107" s="669">
        <v>61.8</v>
      </c>
      <c r="D107" s="671" t="s">
        <v>1517</v>
      </c>
      <c r="E107" s="671"/>
      <c r="F107" s="755"/>
      <c r="G107" s="755"/>
      <c r="H107" s="671"/>
    </row>
    <row r="108" spans="1:8" ht="12.75">
      <c r="A108" s="96"/>
      <c r="B108" s="669">
        <v>2720</v>
      </c>
      <c r="C108" s="669">
        <v>2718.8</v>
      </c>
      <c r="D108" s="671" t="s">
        <v>1579</v>
      </c>
      <c r="E108" s="671"/>
      <c r="F108" s="755"/>
      <c r="G108" s="755"/>
      <c r="H108" s="671"/>
    </row>
    <row r="109" spans="1:8" ht="12.75">
      <c r="A109" s="96"/>
      <c r="B109" s="20"/>
      <c r="C109" s="20"/>
      <c r="D109" s="96"/>
      <c r="E109" s="96"/>
      <c r="F109" s="659"/>
      <c r="G109" s="659"/>
      <c r="H109" s="96"/>
    </row>
    <row r="110" spans="1:8" ht="12.75">
      <c r="A110" s="671" t="s">
        <v>598</v>
      </c>
      <c r="B110" s="669">
        <f>SUM(B101:B109)</f>
        <v>1026724</v>
      </c>
      <c r="C110" s="669">
        <f>SUM(C101:C109)</f>
        <v>1008217.0900000001</v>
      </c>
      <c r="D110" s="671"/>
      <c r="E110" s="671"/>
      <c r="F110" s="669">
        <f>SUM(F101:F109)</f>
        <v>1827622</v>
      </c>
      <c r="G110" s="669">
        <f>SUM(G101:G109)</f>
        <v>1872833.96</v>
      </c>
      <c r="H110" s="671"/>
    </row>
    <row r="111" spans="1:8" ht="12.75">
      <c r="A111" s="96"/>
      <c r="B111" s="20"/>
      <c r="C111" s="20"/>
      <c r="D111" s="96"/>
      <c r="E111" s="96"/>
      <c r="F111" s="659"/>
      <c r="G111" s="659"/>
      <c r="H111" s="96"/>
    </row>
    <row r="112" spans="1:8" ht="12.75">
      <c r="A112" s="96"/>
      <c r="B112" s="20"/>
      <c r="C112" s="20"/>
      <c r="D112" s="96"/>
      <c r="E112" s="96"/>
      <c r="F112" s="659"/>
      <c r="G112" s="659"/>
      <c r="H112" s="96"/>
    </row>
    <row r="113" spans="1:8" ht="12.75">
      <c r="A113" s="754" t="s">
        <v>391</v>
      </c>
      <c r="B113" s="669"/>
      <c r="C113" s="669"/>
      <c r="D113" s="671"/>
      <c r="E113" s="671"/>
      <c r="F113" s="669">
        <v>213880</v>
      </c>
      <c r="G113" s="669">
        <v>213646</v>
      </c>
      <c r="H113" s="671" t="s">
        <v>1580</v>
      </c>
    </row>
    <row r="114" spans="1:8" ht="12.75">
      <c r="A114" s="96"/>
      <c r="B114" s="20"/>
      <c r="C114" s="20"/>
      <c r="D114" s="96"/>
      <c r="E114" s="96"/>
      <c r="F114" s="659"/>
      <c r="G114" s="659"/>
      <c r="H114" s="96"/>
    </row>
    <row r="115" spans="1:8" ht="12.75">
      <c r="A115" s="96"/>
      <c r="B115" s="20"/>
      <c r="C115" s="20"/>
      <c r="D115" s="96"/>
      <c r="E115" s="96"/>
      <c r="F115" s="659"/>
      <c r="G115" s="659"/>
      <c r="H115" s="96"/>
    </row>
    <row r="116" spans="1:8" ht="12.75">
      <c r="A116" s="757" t="s">
        <v>366</v>
      </c>
      <c r="B116" s="669">
        <v>68110</v>
      </c>
      <c r="C116" s="669">
        <v>68109.6</v>
      </c>
      <c r="D116" s="671" t="s">
        <v>1581</v>
      </c>
      <c r="E116" s="671"/>
      <c r="F116" s="755">
        <v>19500</v>
      </c>
      <c r="G116" s="755">
        <v>19491</v>
      </c>
      <c r="H116" s="671" t="s">
        <v>1582</v>
      </c>
    </row>
    <row r="117" spans="1:8" ht="12.75">
      <c r="A117" s="96"/>
      <c r="B117" s="669">
        <v>71000</v>
      </c>
      <c r="C117" s="669">
        <v>63388.49</v>
      </c>
      <c r="D117" s="671" t="s">
        <v>387</v>
      </c>
      <c r="E117" s="671"/>
      <c r="F117" s="755">
        <v>0</v>
      </c>
      <c r="G117" s="755">
        <v>1.2</v>
      </c>
      <c r="H117" s="671" t="s">
        <v>1548</v>
      </c>
    </row>
    <row r="118" spans="1:8" ht="12.75">
      <c r="A118" s="96"/>
      <c r="B118" s="669">
        <v>28000</v>
      </c>
      <c r="C118" s="669">
        <v>22718.52</v>
      </c>
      <c r="D118" s="671" t="s">
        <v>293</v>
      </c>
      <c r="E118" s="671"/>
      <c r="F118" s="755"/>
      <c r="G118" s="755"/>
      <c r="H118" s="671"/>
    </row>
    <row r="119" spans="1:8" ht="12.75">
      <c r="A119" s="96"/>
      <c r="B119" s="669">
        <v>50097</v>
      </c>
      <c r="C119" s="669">
        <v>50096.2</v>
      </c>
      <c r="D119" s="671" t="s">
        <v>229</v>
      </c>
      <c r="E119" s="671"/>
      <c r="F119" s="755"/>
      <c r="G119" s="755"/>
      <c r="H119" s="671"/>
    </row>
    <row r="120" spans="1:8" ht="12.75">
      <c r="A120" s="96"/>
      <c r="B120" s="669">
        <v>76</v>
      </c>
      <c r="C120" s="669">
        <v>75.6</v>
      </c>
      <c r="D120" s="671" t="s">
        <v>1583</v>
      </c>
      <c r="E120" s="671"/>
      <c r="F120" s="755"/>
      <c r="G120" s="755"/>
      <c r="H120" s="671"/>
    </row>
    <row r="121" spans="1:8" ht="12.75">
      <c r="A121" s="96"/>
      <c r="B121" s="669">
        <v>27146</v>
      </c>
      <c r="C121" s="669">
        <v>27146</v>
      </c>
      <c r="D121" s="671" t="s">
        <v>1584</v>
      </c>
      <c r="E121" s="671"/>
      <c r="F121" s="755"/>
      <c r="G121" s="755"/>
      <c r="H121" s="671"/>
    </row>
    <row r="122" spans="1:8" ht="12.75">
      <c r="A122" s="96"/>
      <c r="B122" s="669">
        <v>3436</v>
      </c>
      <c r="C122" s="669">
        <v>3435.33</v>
      </c>
      <c r="D122" s="671" t="s">
        <v>1516</v>
      </c>
      <c r="E122" s="671"/>
      <c r="F122" s="755"/>
      <c r="G122" s="755"/>
      <c r="H122" s="671"/>
    </row>
    <row r="123" spans="1:8" ht="12.75">
      <c r="A123" s="96"/>
      <c r="B123" s="20"/>
      <c r="C123" s="20"/>
      <c r="D123" s="96"/>
      <c r="E123" s="96"/>
      <c r="F123" s="659"/>
      <c r="G123" s="659"/>
      <c r="H123" s="96"/>
    </row>
    <row r="124" spans="1:8" ht="12.75">
      <c r="A124" s="671" t="s">
        <v>598</v>
      </c>
      <c r="B124" s="669">
        <f>SUM(B116:B123)</f>
        <v>247865</v>
      </c>
      <c r="C124" s="669">
        <f>SUM(C116:C123)</f>
        <v>234969.74</v>
      </c>
      <c r="D124" s="671"/>
      <c r="E124" s="671"/>
      <c r="F124" s="669">
        <f>SUM(F116:F123)</f>
        <v>19500</v>
      </c>
      <c r="G124" s="669">
        <f>SUM(G116:G123)</f>
        <v>19492.2</v>
      </c>
      <c r="H124" s="671"/>
    </row>
    <row r="125" spans="1:8" ht="12.75">
      <c r="A125" s="96"/>
      <c r="B125" s="20"/>
      <c r="C125" s="20"/>
      <c r="D125" s="96"/>
      <c r="E125" s="96"/>
      <c r="F125" s="659"/>
      <c r="G125" s="659"/>
      <c r="H125" s="96"/>
    </row>
    <row r="126" spans="1:8" ht="12.75">
      <c r="A126" s="96"/>
      <c r="B126" s="20"/>
      <c r="C126" s="20"/>
      <c r="D126" s="96"/>
      <c r="E126" s="96"/>
      <c r="F126" s="659"/>
      <c r="G126" s="659"/>
      <c r="H126" s="96"/>
    </row>
    <row r="127" spans="1:8" ht="12.75">
      <c r="A127" s="757" t="s">
        <v>1585</v>
      </c>
      <c r="B127" s="669">
        <v>8000</v>
      </c>
      <c r="C127" s="669">
        <v>7918.6</v>
      </c>
      <c r="D127" s="671" t="s">
        <v>1516</v>
      </c>
      <c r="E127" s="671"/>
      <c r="F127" s="755">
        <v>934284</v>
      </c>
      <c r="G127" s="755">
        <v>934282.56</v>
      </c>
      <c r="H127" s="671" t="s">
        <v>1586</v>
      </c>
    </row>
    <row r="128" spans="1:8" ht="12.75">
      <c r="A128" s="698"/>
      <c r="B128" s="669">
        <v>83050</v>
      </c>
      <c r="C128" s="669">
        <v>83030.8</v>
      </c>
      <c r="D128" s="671" t="s">
        <v>229</v>
      </c>
      <c r="E128" s="671"/>
      <c r="F128" s="755"/>
      <c r="G128" s="755">
        <v>-3.12</v>
      </c>
      <c r="H128" s="671" t="s">
        <v>1548</v>
      </c>
    </row>
    <row r="129" spans="1:8" ht="12.75">
      <c r="A129" s="96"/>
      <c r="B129" s="20"/>
      <c r="C129" s="20"/>
      <c r="D129" s="96"/>
      <c r="E129" s="96"/>
      <c r="F129" s="659"/>
      <c r="G129" s="659"/>
      <c r="H129" s="96"/>
    </row>
    <row r="130" spans="1:8" ht="12.75">
      <c r="A130" s="671" t="s">
        <v>598</v>
      </c>
      <c r="B130" s="669">
        <f>SUM(B127:B129)</f>
        <v>91050</v>
      </c>
      <c r="C130" s="669">
        <f>SUM(C127:C129)</f>
        <v>90949.40000000001</v>
      </c>
      <c r="D130" s="671"/>
      <c r="E130" s="671"/>
      <c r="F130" s="669">
        <f>SUM(F127:F129)</f>
        <v>934284</v>
      </c>
      <c r="G130" s="669">
        <f>SUM(G127:G129)</f>
        <v>934279.4400000001</v>
      </c>
      <c r="H130" s="671"/>
    </row>
    <row r="131" spans="1:8" ht="12.75">
      <c r="A131" s="670"/>
      <c r="B131" s="205"/>
      <c r="C131" s="205"/>
      <c r="D131" s="756"/>
      <c r="E131" s="756"/>
      <c r="F131" s="205"/>
      <c r="G131" s="205"/>
      <c r="H131" s="670"/>
    </row>
    <row r="132" spans="1:8" ht="12.75">
      <c r="A132" s="96"/>
      <c r="B132" s="20"/>
      <c r="C132" s="20"/>
      <c r="D132" s="96"/>
      <c r="E132" s="96"/>
      <c r="F132" s="659"/>
      <c r="G132" s="659"/>
      <c r="H132" s="96"/>
    </row>
    <row r="133" spans="1:8" ht="12.75">
      <c r="A133" s="754" t="s">
        <v>1587</v>
      </c>
      <c r="B133" s="669">
        <v>770</v>
      </c>
      <c r="C133" s="669">
        <v>770</v>
      </c>
      <c r="D133" s="671" t="s">
        <v>1588</v>
      </c>
      <c r="E133" s="671"/>
      <c r="F133" s="755">
        <v>1000</v>
      </c>
      <c r="G133" s="755">
        <v>1000</v>
      </c>
      <c r="H133" s="671" t="s">
        <v>1589</v>
      </c>
    </row>
    <row r="134" spans="1:8" ht="12.75">
      <c r="A134" s="698"/>
      <c r="B134" s="669">
        <v>4630</v>
      </c>
      <c r="C134" s="669">
        <v>2011.39</v>
      </c>
      <c r="D134" s="671" t="s">
        <v>1588</v>
      </c>
      <c r="E134" s="671"/>
      <c r="F134" s="755">
        <v>434</v>
      </c>
      <c r="G134" s="755">
        <v>433.32</v>
      </c>
      <c r="H134" s="671" t="s">
        <v>1590</v>
      </c>
    </row>
    <row r="135" spans="1:8" ht="12.75">
      <c r="A135" s="698"/>
      <c r="B135" s="205"/>
      <c r="C135" s="205"/>
      <c r="D135" s="670"/>
      <c r="E135" s="670"/>
      <c r="F135" s="759"/>
      <c r="G135" s="759"/>
      <c r="H135" s="670"/>
    </row>
    <row r="136" spans="1:8" ht="12.75">
      <c r="A136" s="671" t="s">
        <v>598</v>
      </c>
      <c r="B136" s="669">
        <f>SUM(B133:B135)</f>
        <v>5400</v>
      </c>
      <c r="C136" s="669">
        <f>SUM(C133:C135)</f>
        <v>2781.3900000000003</v>
      </c>
      <c r="D136" s="671"/>
      <c r="E136" s="671"/>
      <c r="F136" s="755">
        <f>SUM(F133:F135)</f>
        <v>1434</v>
      </c>
      <c r="G136" s="755">
        <f>SUM(G133:G135)</f>
        <v>1433.32</v>
      </c>
      <c r="H136" s="671"/>
    </row>
    <row r="137" spans="1:8" ht="12.75">
      <c r="A137" s="96"/>
      <c r="B137" s="20"/>
      <c r="C137" s="20"/>
      <c r="D137" s="96"/>
      <c r="E137" s="96"/>
      <c r="F137" s="659"/>
      <c r="G137" s="659"/>
      <c r="H137" s="96"/>
    </row>
    <row r="138" spans="1:8" ht="12.75">
      <c r="A138" s="754" t="s">
        <v>1591</v>
      </c>
      <c r="B138" s="20"/>
      <c r="C138" s="20"/>
      <c r="D138" s="96"/>
      <c r="E138" s="96"/>
      <c r="F138" s="659"/>
      <c r="G138" s="659"/>
      <c r="H138" s="96"/>
    </row>
    <row r="139" spans="1:8" ht="12.75">
      <c r="A139" s="671" t="s">
        <v>1592</v>
      </c>
      <c r="B139" s="669"/>
      <c r="C139" s="669"/>
      <c r="D139" s="671"/>
      <c r="E139" s="671"/>
      <c r="F139" s="669">
        <v>1100</v>
      </c>
      <c r="G139" s="669">
        <v>1096.67</v>
      </c>
      <c r="H139" s="671" t="s">
        <v>1593</v>
      </c>
    </row>
    <row r="140" spans="1:8" ht="12.75">
      <c r="A140" s="671" t="s">
        <v>1594</v>
      </c>
      <c r="B140" s="669"/>
      <c r="C140" s="669"/>
      <c r="D140" s="671"/>
      <c r="E140" s="671"/>
      <c r="F140" s="669">
        <v>5868</v>
      </c>
      <c r="G140" s="669">
        <v>5867.26</v>
      </c>
      <c r="H140" s="671" t="s">
        <v>1595</v>
      </c>
    </row>
    <row r="141" spans="1:8" ht="12.75">
      <c r="A141" s="671" t="s">
        <v>1596</v>
      </c>
      <c r="B141" s="669"/>
      <c r="C141" s="669"/>
      <c r="D141" s="671"/>
      <c r="E141" s="671"/>
      <c r="F141" s="669">
        <v>15700</v>
      </c>
      <c r="G141" s="669">
        <v>15699.38</v>
      </c>
      <c r="H141" s="671" t="s">
        <v>1597</v>
      </c>
    </row>
    <row r="142" spans="1:8" ht="12.75">
      <c r="A142" s="96"/>
      <c r="B142" s="20"/>
      <c r="C142" s="20"/>
      <c r="D142" s="96"/>
      <c r="E142" s="96"/>
      <c r="F142" s="659"/>
      <c r="G142" s="659"/>
      <c r="H142" s="96"/>
    </row>
    <row r="143" spans="1:8" ht="12.75">
      <c r="A143" s="757" t="s">
        <v>1598</v>
      </c>
      <c r="B143" s="669">
        <v>4000</v>
      </c>
      <c r="C143" s="669">
        <v>5300.44</v>
      </c>
      <c r="D143" s="671" t="s">
        <v>226</v>
      </c>
      <c r="E143" s="671"/>
      <c r="F143" s="755">
        <v>33600</v>
      </c>
      <c r="G143" s="755">
        <v>36512.32</v>
      </c>
      <c r="H143" s="671" t="s">
        <v>1599</v>
      </c>
    </row>
    <row r="144" spans="1:8" ht="12.75">
      <c r="A144" s="96"/>
      <c r="B144" s="669">
        <v>36420</v>
      </c>
      <c r="C144" s="669">
        <v>37757</v>
      </c>
      <c r="D144" s="671" t="s">
        <v>1562</v>
      </c>
      <c r="E144" s="671"/>
      <c r="F144" s="755">
        <v>6000</v>
      </c>
      <c r="G144" s="755">
        <v>5999.8</v>
      </c>
      <c r="H144" s="671" t="s">
        <v>1600</v>
      </c>
    </row>
    <row r="145" spans="1:8" ht="12.75">
      <c r="A145" s="96"/>
      <c r="B145" s="669">
        <v>80</v>
      </c>
      <c r="C145" s="669">
        <v>24</v>
      </c>
      <c r="D145" s="671" t="s">
        <v>280</v>
      </c>
      <c r="E145" s="671"/>
      <c r="F145" s="755"/>
      <c r="G145" s="755"/>
      <c r="H145" s="671"/>
    </row>
    <row r="146" spans="1:8" ht="12.75">
      <c r="A146" s="96"/>
      <c r="B146" s="669">
        <v>263998</v>
      </c>
      <c r="C146" s="669">
        <v>263998</v>
      </c>
      <c r="D146" s="671" t="s">
        <v>286</v>
      </c>
      <c r="E146" s="671"/>
      <c r="F146" s="755"/>
      <c r="G146" s="755"/>
      <c r="H146" s="671"/>
    </row>
    <row r="147" spans="1:8" ht="12.75">
      <c r="A147" s="96"/>
      <c r="B147" s="669">
        <v>66004</v>
      </c>
      <c r="C147" s="669">
        <v>66004</v>
      </c>
      <c r="D147" s="671" t="s">
        <v>288</v>
      </c>
      <c r="E147" s="671"/>
      <c r="F147" s="755"/>
      <c r="G147" s="755"/>
      <c r="H147" s="671"/>
    </row>
    <row r="148" spans="1:8" ht="12.75">
      <c r="A148" s="96"/>
      <c r="B148" s="669">
        <v>23764</v>
      </c>
      <c r="C148" s="669">
        <v>23764</v>
      </c>
      <c r="D148" s="671" t="s">
        <v>289</v>
      </c>
      <c r="E148" s="671"/>
      <c r="F148" s="671"/>
      <c r="G148" s="671"/>
      <c r="H148" s="671"/>
    </row>
    <row r="149" spans="1:8" ht="12.75">
      <c r="A149" s="96"/>
      <c r="B149" s="669">
        <v>0</v>
      </c>
      <c r="C149" s="669">
        <v>-7.03</v>
      </c>
      <c r="D149" s="671" t="s">
        <v>1560</v>
      </c>
      <c r="E149" s="671"/>
      <c r="F149" s="671"/>
      <c r="G149" s="671"/>
      <c r="H149" s="671"/>
    </row>
    <row r="150" spans="1:8" ht="12.75">
      <c r="A150" s="96"/>
      <c r="B150" s="669">
        <v>0</v>
      </c>
      <c r="C150" s="669">
        <v>105</v>
      </c>
      <c r="D150" s="671" t="s">
        <v>1601</v>
      </c>
      <c r="E150" s="671"/>
      <c r="F150" s="671"/>
      <c r="G150" s="671"/>
      <c r="H150" s="671"/>
    </row>
    <row r="151" spans="1:8" ht="12.75">
      <c r="A151" s="96"/>
      <c r="B151" s="669">
        <v>0</v>
      </c>
      <c r="C151" s="669">
        <v>188065.98</v>
      </c>
      <c r="D151" s="671" t="s">
        <v>1602</v>
      </c>
      <c r="E151" s="671"/>
      <c r="F151" s="671"/>
      <c r="G151" s="671"/>
      <c r="H151" s="671"/>
    </row>
    <row r="152" spans="1:8" ht="12.75">
      <c r="A152" s="96"/>
      <c r="B152" s="669">
        <v>20000</v>
      </c>
      <c r="C152" s="669">
        <v>16238</v>
      </c>
      <c r="D152" s="671" t="s">
        <v>937</v>
      </c>
      <c r="E152" s="671"/>
      <c r="F152" s="755"/>
      <c r="G152" s="755"/>
      <c r="H152" s="671"/>
    </row>
    <row r="153" spans="1:8" ht="12.75">
      <c r="A153" s="96"/>
      <c r="B153" s="20"/>
      <c r="C153" s="20"/>
      <c r="D153" s="96"/>
      <c r="E153" s="96"/>
      <c r="F153" s="659"/>
      <c r="G153" s="659"/>
      <c r="H153" s="96"/>
    </row>
    <row r="154" spans="1:8" s="46" customFormat="1" ht="12.75">
      <c r="A154" s="671" t="s">
        <v>598</v>
      </c>
      <c r="B154" s="669">
        <f>SUM(B143:B153)</f>
        <v>414266</v>
      </c>
      <c r="C154" s="669">
        <f>SUM(C143:C153)</f>
        <v>601249.3899999999</v>
      </c>
      <c r="D154" s="671"/>
      <c r="E154" s="671"/>
      <c r="F154" s="755">
        <f>SUM(F143:F153)</f>
        <v>39600</v>
      </c>
      <c r="G154" s="755">
        <f>SUM(G143:G153)</f>
        <v>42512.12</v>
      </c>
      <c r="H154" s="671"/>
    </row>
    <row r="155" spans="1:256" ht="12.75">
      <c r="A155" s="96"/>
      <c r="B155" s="20"/>
      <c r="C155" s="20"/>
      <c r="D155" s="96"/>
      <c r="E155" s="96"/>
      <c r="F155" s="659"/>
      <c r="G155" s="659"/>
      <c r="H155" s="96"/>
      <c r="GQ155" s="46"/>
      <c r="GR155" s="46"/>
      <c r="GS155" s="46"/>
      <c r="GT155" s="46"/>
      <c r="GU155" s="46"/>
      <c r="GV155" s="46"/>
      <c r="GW155" s="46"/>
      <c r="GX155" s="46"/>
      <c r="GY155" s="46"/>
      <c r="GZ155" s="46"/>
      <c r="HA155" s="46"/>
      <c r="HB155" s="46"/>
      <c r="HC155" s="46"/>
      <c r="HD155" s="46"/>
      <c r="HE155" s="46"/>
      <c r="HF155" s="46"/>
      <c r="HG155" s="46"/>
      <c r="HH155" s="46"/>
      <c r="HI155" s="46"/>
      <c r="HJ155" s="46"/>
      <c r="HK155" s="46"/>
      <c r="HL155" s="46"/>
      <c r="HM155" s="46"/>
      <c r="HN155" s="46"/>
      <c r="HO155" s="46"/>
      <c r="HP155" s="46"/>
      <c r="HQ155" s="46"/>
      <c r="HR155" s="46"/>
      <c r="HS155" s="46"/>
      <c r="HT155" s="46"/>
      <c r="HU155" s="46"/>
      <c r="HV155" s="46"/>
      <c r="HW155" s="46"/>
      <c r="HX155" s="46"/>
      <c r="HY155" s="46"/>
      <c r="HZ155" s="46"/>
      <c r="IA155" s="46"/>
      <c r="IB155" s="46"/>
      <c r="IC155" s="46"/>
      <c r="ID155" s="46"/>
      <c r="IE155" s="46"/>
      <c r="IF155" s="46"/>
      <c r="IG155" s="46"/>
      <c r="IH155" s="46"/>
      <c r="II155" s="46"/>
      <c r="IJ155" s="46"/>
      <c r="IK155" s="46"/>
      <c r="IL155" s="46"/>
      <c r="IM155" s="46"/>
      <c r="IN155" s="46"/>
      <c r="IO155" s="46"/>
      <c r="IP155" s="46"/>
      <c r="IQ155" s="46"/>
      <c r="IR155" s="46"/>
      <c r="IS155" s="46"/>
      <c r="IT155" s="46"/>
      <c r="IU155" s="46"/>
      <c r="IV155" s="46"/>
    </row>
    <row r="156" spans="1:8" ht="12.75">
      <c r="A156" s="760" t="s">
        <v>315</v>
      </c>
      <c r="B156" s="669"/>
      <c r="C156" s="669"/>
      <c r="D156" s="671"/>
      <c r="E156" s="671"/>
      <c r="F156" s="755">
        <v>11667</v>
      </c>
      <c r="G156" s="755">
        <v>11666.2</v>
      </c>
      <c r="H156" s="671" t="s">
        <v>1603</v>
      </c>
    </row>
    <row r="157" spans="1:8" ht="12.75">
      <c r="A157" s="761" t="s">
        <v>1604</v>
      </c>
      <c r="B157" s="669"/>
      <c r="C157" s="669"/>
      <c r="D157" s="671"/>
      <c r="E157" s="671"/>
      <c r="F157" s="755">
        <v>25000</v>
      </c>
      <c r="G157" s="755">
        <v>24999.96</v>
      </c>
      <c r="H157" s="671" t="s">
        <v>1605</v>
      </c>
    </row>
    <row r="158" spans="1:8" ht="12.75">
      <c r="A158" s="96"/>
      <c r="B158" s="20"/>
      <c r="C158" s="20"/>
      <c r="D158" s="96"/>
      <c r="E158" s="96"/>
      <c r="F158" s="659"/>
      <c r="G158" s="659"/>
      <c r="H158" s="96"/>
    </row>
    <row r="159" spans="1:8" ht="12.75">
      <c r="A159" s="671" t="s">
        <v>598</v>
      </c>
      <c r="B159" s="669">
        <f>SUM(B156:B157)</f>
        <v>0</v>
      </c>
      <c r="C159" s="669">
        <f>SUM(C156:C157)</f>
        <v>0</v>
      </c>
      <c r="D159" s="671"/>
      <c r="E159" s="671"/>
      <c r="F159" s="755">
        <f>SUM(F156:F158)</f>
        <v>36667</v>
      </c>
      <c r="G159" s="755">
        <f>SUM(G156:G158)</f>
        <v>36666.16</v>
      </c>
      <c r="H159" s="671"/>
    </row>
    <row r="160" spans="1:8" ht="12.75">
      <c r="A160" s="670"/>
      <c r="B160" s="205"/>
      <c r="C160" s="205"/>
      <c r="D160" s="670"/>
      <c r="E160" s="670"/>
      <c r="F160" s="759"/>
      <c r="G160" s="759"/>
      <c r="H160" s="670"/>
    </row>
    <row r="161" spans="1:8" ht="12.75">
      <c r="A161" s="754" t="s">
        <v>1606</v>
      </c>
      <c r="B161" s="669">
        <v>0</v>
      </c>
      <c r="C161" s="669">
        <v>0</v>
      </c>
      <c r="D161" s="671" t="s">
        <v>1560</v>
      </c>
      <c r="E161" s="671"/>
      <c r="F161" s="755">
        <v>5042</v>
      </c>
      <c r="G161" s="755">
        <v>4999.8</v>
      </c>
      <c r="H161" s="671" t="s">
        <v>1607</v>
      </c>
    </row>
    <row r="162" spans="1:8" ht="12.75">
      <c r="A162" s="670"/>
      <c r="B162" s="205"/>
      <c r="C162" s="205"/>
      <c r="D162" s="670"/>
      <c r="E162" s="670"/>
      <c r="F162" s="759"/>
      <c r="G162" s="759"/>
      <c r="H162" s="670"/>
    </row>
    <row r="163" spans="1:8" ht="12.75">
      <c r="A163" s="96"/>
      <c r="B163" s="20"/>
      <c r="C163" s="20"/>
      <c r="D163" s="96"/>
      <c r="E163" s="96"/>
      <c r="F163" s="659"/>
      <c r="G163" s="659"/>
      <c r="H163" s="96"/>
    </row>
    <row r="164" spans="1:8" ht="12.75">
      <c r="A164" s="754" t="s">
        <v>1608</v>
      </c>
      <c r="B164" s="669">
        <v>31000</v>
      </c>
      <c r="C164" s="669">
        <v>33838.84</v>
      </c>
      <c r="D164" s="671" t="s">
        <v>1609</v>
      </c>
      <c r="E164" s="671"/>
      <c r="F164" s="669">
        <v>45700</v>
      </c>
      <c r="G164" s="669">
        <v>45697.93</v>
      </c>
      <c r="H164" s="671" t="s">
        <v>1610</v>
      </c>
    </row>
    <row r="165" spans="1:8" ht="12.75">
      <c r="A165" s="96"/>
      <c r="B165" s="20"/>
      <c r="C165" s="20"/>
      <c r="D165" s="96"/>
      <c r="E165" s="96"/>
      <c r="F165" s="659"/>
      <c r="G165" s="659"/>
      <c r="H165" s="96"/>
    </row>
    <row r="166" spans="1:8" ht="12.75">
      <c r="A166" s="671" t="s">
        <v>598</v>
      </c>
      <c r="B166" s="669">
        <f>SUM(B165:B165)</f>
        <v>0</v>
      </c>
      <c r="C166" s="669">
        <f>SUM(C165:C165)</f>
        <v>0</v>
      </c>
      <c r="D166" s="671"/>
      <c r="E166" s="671"/>
      <c r="F166" s="755"/>
      <c r="G166" s="755"/>
      <c r="H166" s="671"/>
    </row>
    <row r="167" spans="1:8" ht="12.75">
      <c r="A167" s="670"/>
      <c r="B167" s="205"/>
      <c r="C167" s="205"/>
      <c r="D167" s="670"/>
      <c r="E167" s="670"/>
      <c r="F167" s="759"/>
      <c r="G167" s="759"/>
      <c r="H167" s="670"/>
    </row>
    <row r="168" spans="1:8" ht="12.75">
      <c r="A168" s="670"/>
      <c r="B168" s="205"/>
      <c r="C168" s="205"/>
      <c r="D168" s="670"/>
      <c r="E168" s="670"/>
      <c r="F168" s="759"/>
      <c r="G168" s="759"/>
      <c r="H168" s="670"/>
    </row>
    <row r="169" spans="1:8" ht="12.75">
      <c r="A169" s="670"/>
      <c r="B169" s="205"/>
      <c r="C169" s="205"/>
      <c r="D169" s="670"/>
      <c r="E169" s="670"/>
      <c r="F169" s="759"/>
      <c r="G169" s="759"/>
      <c r="H169" s="670"/>
    </row>
    <row r="170" spans="1:8" ht="12.75">
      <c r="A170" s="670"/>
      <c r="B170" s="205"/>
      <c r="C170" s="205"/>
      <c r="D170" s="670"/>
      <c r="E170" s="670"/>
      <c r="F170" s="759"/>
      <c r="G170" s="759"/>
      <c r="H170" s="670"/>
    </row>
    <row r="171" spans="1:8" ht="12.75">
      <c r="A171" s="670"/>
      <c r="B171" s="205"/>
      <c r="C171" s="205"/>
      <c r="D171" s="670"/>
      <c r="E171" s="670"/>
      <c r="F171" s="759"/>
      <c r="G171" s="759"/>
      <c r="H171" s="670"/>
    </row>
    <row r="172" spans="1:8" ht="12.75">
      <c r="A172" s="670"/>
      <c r="B172" s="205"/>
      <c r="C172" s="205"/>
      <c r="D172" s="670"/>
      <c r="E172" s="670"/>
      <c r="F172" s="759"/>
      <c r="G172" s="759"/>
      <c r="H172" s="670"/>
    </row>
    <row r="173" spans="1:8" ht="12.75">
      <c r="A173" s="670"/>
      <c r="B173" s="205"/>
      <c r="C173" s="205"/>
      <c r="D173" s="670"/>
      <c r="E173" s="670"/>
      <c r="F173" s="759"/>
      <c r="G173" s="759"/>
      <c r="H173" s="670"/>
    </row>
    <row r="174" spans="1:8" ht="12.75">
      <c r="A174" s="670"/>
      <c r="B174" s="205"/>
      <c r="C174" s="205"/>
      <c r="D174" s="670"/>
      <c r="E174" s="670"/>
      <c r="F174" s="759"/>
      <c r="G174" s="759"/>
      <c r="H174" s="670"/>
    </row>
    <row r="175" spans="1:8" ht="12.75">
      <c r="A175" s="670"/>
      <c r="B175" s="205"/>
      <c r="C175" s="205"/>
      <c r="D175" s="670"/>
      <c r="E175" s="670"/>
      <c r="F175" s="759"/>
      <c r="G175" s="759"/>
      <c r="H175" s="670"/>
    </row>
    <row r="176" spans="1:8" ht="12.75">
      <c r="A176" s="670"/>
      <c r="B176" s="205"/>
      <c r="C176" s="205"/>
      <c r="D176" s="670"/>
      <c r="E176" s="670"/>
      <c r="F176" s="759"/>
      <c r="G176" s="759"/>
      <c r="H176" s="670"/>
    </row>
    <row r="177" spans="1:8" ht="12.75">
      <c r="A177" s="757" t="s">
        <v>1611</v>
      </c>
      <c r="B177" s="669">
        <v>55</v>
      </c>
      <c r="C177" s="669">
        <v>55</v>
      </c>
      <c r="D177" s="671" t="s">
        <v>226</v>
      </c>
      <c r="E177" s="671"/>
      <c r="F177" s="755">
        <v>485543</v>
      </c>
      <c r="G177" s="755">
        <v>479372.04</v>
      </c>
      <c r="H177" s="671" t="s">
        <v>1612</v>
      </c>
    </row>
    <row r="178" spans="1:8" ht="12.75">
      <c r="A178" s="670"/>
      <c r="B178" s="669">
        <v>92253</v>
      </c>
      <c r="C178" s="669">
        <v>92253</v>
      </c>
      <c r="D178" s="671" t="s">
        <v>1613</v>
      </c>
      <c r="E178" s="671"/>
      <c r="F178" s="755">
        <v>5000</v>
      </c>
      <c r="G178" s="755">
        <v>4999.75</v>
      </c>
      <c r="H178" s="671" t="s">
        <v>1614</v>
      </c>
    </row>
    <row r="179" spans="1:8" ht="12.75">
      <c r="A179" s="670"/>
      <c r="B179" s="669">
        <v>5020</v>
      </c>
      <c r="C179" s="669">
        <v>5020</v>
      </c>
      <c r="D179" s="671" t="s">
        <v>229</v>
      </c>
      <c r="E179" s="671"/>
      <c r="F179" s="755">
        <v>0</v>
      </c>
      <c r="G179" s="755">
        <v>12.5</v>
      </c>
      <c r="H179" s="671" t="s">
        <v>1546</v>
      </c>
    </row>
    <row r="180" spans="1:8" ht="12.75">
      <c r="A180" s="670"/>
      <c r="B180" s="669">
        <v>4864</v>
      </c>
      <c r="C180" s="669">
        <v>4863.56</v>
      </c>
      <c r="D180" s="671" t="s">
        <v>1615</v>
      </c>
      <c r="E180" s="671"/>
      <c r="F180" s="755"/>
      <c r="G180" s="755"/>
      <c r="H180" s="671"/>
    </row>
    <row r="181" spans="1:8" ht="12.75">
      <c r="A181" s="670"/>
      <c r="B181" s="669">
        <v>192</v>
      </c>
      <c r="C181" s="669">
        <v>192</v>
      </c>
      <c r="D181" s="671" t="s">
        <v>1616</v>
      </c>
      <c r="E181" s="671"/>
      <c r="F181" s="755"/>
      <c r="G181" s="755"/>
      <c r="H181" s="671"/>
    </row>
    <row r="182" spans="1:8" ht="12.75">
      <c r="A182" s="670"/>
      <c r="B182" s="669">
        <v>100535</v>
      </c>
      <c r="C182" s="669">
        <v>100535</v>
      </c>
      <c r="D182" s="671" t="s">
        <v>286</v>
      </c>
      <c r="E182" s="671"/>
      <c r="F182" s="755"/>
      <c r="G182" s="755"/>
      <c r="H182" s="671"/>
    </row>
    <row r="183" spans="1:8" ht="12.75">
      <c r="A183" s="670"/>
      <c r="B183" s="669">
        <v>25133</v>
      </c>
      <c r="C183" s="669">
        <v>25133</v>
      </c>
      <c r="D183" s="671" t="s">
        <v>288</v>
      </c>
      <c r="E183" s="671"/>
      <c r="F183" s="755"/>
      <c r="G183" s="755"/>
      <c r="H183" s="671"/>
    </row>
    <row r="184" spans="1:8" ht="12.75">
      <c r="A184" s="670"/>
      <c r="B184" s="669">
        <v>9048</v>
      </c>
      <c r="C184" s="669">
        <v>9048</v>
      </c>
      <c r="D184" s="671" t="s">
        <v>289</v>
      </c>
      <c r="E184" s="671"/>
      <c r="F184" s="755"/>
      <c r="G184" s="755"/>
      <c r="H184" s="671"/>
    </row>
    <row r="185" spans="1:8" ht="12.75">
      <c r="A185" s="670"/>
      <c r="B185" s="669">
        <v>216</v>
      </c>
      <c r="C185" s="669">
        <v>215.02</v>
      </c>
      <c r="D185" s="671" t="s">
        <v>1516</v>
      </c>
      <c r="E185" s="671"/>
      <c r="F185" s="755"/>
      <c r="G185" s="755"/>
      <c r="H185" s="671"/>
    </row>
    <row r="186" spans="1:8" ht="12.75">
      <c r="A186" s="96"/>
      <c r="B186" s="20"/>
      <c r="C186" s="20"/>
      <c r="D186" s="96"/>
      <c r="E186" s="96"/>
      <c r="F186" s="659"/>
      <c r="G186" s="659"/>
      <c r="H186" s="96"/>
    </row>
    <row r="187" spans="1:8" ht="12.75">
      <c r="A187" s="671" t="s">
        <v>598</v>
      </c>
      <c r="B187" s="669">
        <f>SUM(B177:B186)</f>
        <v>237316</v>
      </c>
      <c r="C187" s="669">
        <f>SUM(C177:C186)</f>
        <v>237314.58</v>
      </c>
      <c r="D187" s="671"/>
      <c r="E187" s="671"/>
      <c r="F187" s="755">
        <f>SUM(F177:F186)</f>
        <v>490543</v>
      </c>
      <c r="G187" s="755">
        <f>SUM(G177:G186)</f>
        <v>484384.29</v>
      </c>
      <c r="H187" s="671"/>
    </row>
    <row r="188" spans="1:8" ht="12.75">
      <c r="A188" s="96"/>
      <c r="B188" s="20"/>
      <c r="C188" s="20"/>
      <c r="D188" s="96"/>
      <c r="E188" s="96"/>
      <c r="F188" s="659"/>
      <c r="G188" s="659"/>
      <c r="H188" s="96"/>
    </row>
    <row r="189" spans="1:8" s="96" customFormat="1" ht="15.75">
      <c r="A189" s="762" t="s">
        <v>1617</v>
      </c>
      <c r="B189" s="763">
        <f>SUM(B20+B36+B57+B78+B92+B94+B99+B110+B124+B130+B136+B139+B140+B141+B154+B159+B161+B164++B166++B187)</f>
        <v>5600890</v>
      </c>
      <c r="C189" s="763">
        <f>SUM(C20+C36+C57+C78+C92+C94+C99+C110+C124+C130+C136+C139+C140+C141+C154+C159+C161+C164+C166+C187)</f>
        <v>5917726.74</v>
      </c>
      <c r="D189" s="764"/>
      <c r="E189" s="764"/>
      <c r="F189" s="763">
        <f>SUM(F20+F36+F57+F78+F92+F94+F99+F110+F113+F124+F130+F136+F139+F140+F141+F154+F159+F161+F164+F187)</f>
        <v>6928862</v>
      </c>
      <c r="G189" s="763">
        <f>SUM(G20+G36+G57+G78+G92+G94+G99+G110+G113+G124+G130+G136+G139+G140+G141+G154+G159+G161+G164+G187)</f>
        <v>7038803.32</v>
      </c>
      <c r="H189" s="764"/>
    </row>
    <row r="190" spans="1:8" ht="12.75">
      <c r="A190" s="96"/>
      <c r="B190" s="20"/>
      <c r="C190" s="20"/>
      <c r="D190" s="96"/>
      <c r="E190" s="96"/>
      <c r="F190" s="659"/>
      <c r="G190" s="659"/>
      <c r="H190" s="96"/>
    </row>
    <row r="191" spans="1:8" ht="12.75">
      <c r="A191" s="660" t="s">
        <v>1618</v>
      </c>
      <c r="B191" s="20"/>
      <c r="C191" s="20" t="s">
        <v>1619</v>
      </c>
      <c r="D191" s="659">
        <v>7038803.32</v>
      </c>
      <c r="E191" s="96"/>
      <c r="F191" s="659"/>
      <c r="G191" s="659"/>
      <c r="H191" s="96"/>
    </row>
    <row r="192" spans="1:8" ht="12.75">
      <c r="A192" s="96"/>
      <c r="B192" s="20"/>
      <c r="C192" s="20" t="s">
        <v>1620</v>
      </c>
      <c r="D192" s="659">
        <v>-5917726.74</v>
      </c>
      <c r="E192" s="96"/>
      <c r="F192" s="659"/>
      <c r="G192" s="659"/>
      <c r="H192" s="96"/>
    </row>
    <row r="193" spans="1:8" ht="12.75">
      <c r="A193" s="96"/>
      <c r="B193" s="20"/>
      <c r="C193" s="20"/>
      <c r="D193" s="659"/>
      <c r="E193" s="96"/>
      <c r="F193" s="659"/>
      <c r="G193" s="659"/>
      <c r="H193" s="96"/>
    </row>
    <row r="194" spans="1:8" ht="12.75">
      <c r="A194" s="96"/>
      <c r="B194" s="20"/>
      <c r="C194" s="765" t="s">
        <v>1621</v>
      </c>
      <c r="D194" s="765">
        <f>SUM(D191:D193)</f>
        <v>1121076.58</v>
      </c>
      <c r="E194" s="96"/>
      <c r="F194" s="659"/>
      <c r="G194" s="659"/>
      <c r="H194" s="96"/>
    </row>
    <row r="195" spans="1:8" ht="12.75">
      <c r="A195" s="96"/>
      <c r="B195" s="20"/>
      <c r="C195" s="20"/>
      <c r="D195" s="96"/>
      <c r="E195" s="96"/>
      <c r="F195" s="659"/>
      <c r="G195" s="659"/>
      <c r="H195" s="96"/>
    </row>
    <row r="196" spans="1:8" ht="12.75">
      <c r="A196" s="754" t="s">
        <v>1622</v>
      </c>
      <c r="B196" s="765" t="s">
        <v>1623</v>
      </c>
      <c r="C196" s="765" t="s">
        <v>1619</v>
      </c>
      <c r="D196" s="753" t="s">
        <v>1624</v>
      </c>
      <c r="E196" s="96"/>
      <c r="F196" s="659"/>
      <c r="G196" s="659"/>
      <c r="H196" s="96"/>
    </row>
    <row r="197" spans="1:8" ht="12.75">
      <c r="A197" s="96"/>
      <c r="B197" s="20"/>
      <c r="C197" s="659"/>
      <c r="D197" s="96"/>
      <c r="E197" s="96"/>
      <c r="F197" s="659"/>
      <c r="G197" s="659"/>
      <c r="H197" s="96"/>
    </row>
    <row r="198" spans="1:8" ht="12.75">
      <c r="A198" s="671" t="s">
        <v>370</v>
      </c>
      <c r="B198" s="669">
        <v>1699070.89</v>
      </c>
      <c r="C198" s="755">
        <v>927997.3</v>
      </c>
      <c r="D198" s="755">
        <f>SUM(C198-B198)</f>
        <v>-771073.5899999999</v>
      </c>
      <c r="E198" s="96"/>
      <c r="F198" s="659"/>
      <c r="G198" s="659"/>
      <c r="H198" s="96"/>
    </row>
    <row r="199" spans="1:8" ht="12.75">
      <c r="A199" s="671" t="s">
        <v>1519</v>
      </c>
      <c r="B199" s="669">
        <v>66208.61</v>
      </c>
      <c r="C199" s="755">
        <v>409307</v>
      </c>
      <c r="D199" s="755">
        <f aca="true" t="shared" si="0" ref="D199:D217">SUM(C199-B199)</f>
        <v>343098.39</v>
      </c>
      <c r="E199" s="96"/>
      <c r="F199" s="659"/>
      <c r="G199" s="659"/>
      <c r="H199" s="96"/>
    </row>
    <row r="200" spans="1:8" ht="12.75">
      <c r="A200" s="671" t="s">
        <v>372</v>
      </c>
      <c r="B200" s="669">
        <v>864221.96</v>
      </c>
      <c r="C200" s="755">
        <v>660451.67</v>
      </c>
      <c r="D200" s="755">
        <f>SUM(C200-B200)</f>
        <v>-203770.28999999992</v>
      </c>
      <c r="E200" s="96"/>
      <c r="F200" s="659"/>
      <c r="G200" s="659"/>
      <c r="H200" s="96"/>
    </row>
    <row r="201" spans="1:8" ht="12.75">
      <c r="A201" s="671" t="s">
        <v>1625</v>
      </c>
      <c r="B201" s="669">
        <v>0</v>
      </c>
      <c r="C201" s="755">
        <v>36666.16</v>
      </c>
      <c r="D201" s="755">
        <f>SUM(C201-B201)</f>
        <v>36666.16</v>
      </c>
      <c r="E201" s="96"/>
      <c r="F201" s="659"/>
      <c r="G201" s="659"/>
      <c r="H201" s="96"/>
    </row>
    <row r="202" spans="1:8" ht="12.75">
      <c r="A202" s="671" t="s">
        <v>328</v>
      </c>
      <c r="B202" s="669">
        <v>741843.73</v>
      </c>
      <c r="C202" s="755">
        <v>1101941.81</v>
      </c>
      <c r="D202" s="755">
        <f t="shared" si="0"/>
        <v>360098.0800000001</v>
      </c>
      <c r="E202" s="96"/>
      <c r="F202" s="659"/>
      <c r="G202" s="659"/>
      <c r="H202" s="96"/>
    </row>
    <row r="203" spans="1:8" ht="12.75">
      <c r="A203" s="671" t="s">
        <v>378</v>
      </c>
      <c r="B203" s="669">
        <v>286465.7</v>
      </c>
      <c r="C203" s="755">
        <v>230887.17</v>
      </c>
      <c r="D203" s="755">
        <f t="shared" si="0"/>
        <v>-55578.53</v>
      </c>
      <c r="E203" s="96"/>
      <c r="F203" s="659"/>
      <c r="G203" s="659"/>
      <c r="H203" s="96"/>
    </row>
    <row r="204" spans="1:8" ht="12.75">
      <c r="A204" s="671" t="s">
        <v>1563</v>
      </c>
      <c r="B204" s="669">
        <v>0</v>
      </c>
      <c r="C204" s="755">
        <v>2578.24</v>
      </c>
      <c r="D204" s="755">
        <f t="shared" si="0"/>
        <v>2578.24</v>
      </c>
      <c r="E204" s="96"/>
      <c r="F204" s="659"/>
      <c r="G204" s="659"/>
      <c r="H204" s="96"/>
    </row>
    <row r="205" spans="1:8" ht="12.75">
      <c r="A205" s="671" t="s">
        <v>1565</v>
      </c>
      <c r="B205" s="669">
        <v>50595.42</v>
      </c>
      <c r="C205" s="755">
        <v>27031.6</v>
      </c>
      <c r="D205" s="755">
        <f t="shared" si="0"/>
        <v>-23563.82</v>
      </c>
      <c r="E205" s="96"/>
      <c r="F205" s="659"/>
      <c r="G205" s="659"/>
      <c r="H205" s="96"/>
    </row>
    <row r="206" spans="1:8" ht="12.75">
      <c r="A206" s="671" t="s">
        <v>778</v>
      </c>
      <c r="B206" s="669">
        <v>1008217.09</v>
      </c>
      <c r="C206" s="755">
        <v>1872833.96</v>
      </c>
      <c r="D206" s="755">
        <f t="shared" si="0"/>
        <v>864616.87</v>
      </c>
      <c r="E206" s="96"/>
      <c r="F206" s="659"/>
      <c r="G206" s="659"/>
      <c r="H206" s="96"/>
    </row>
    <row r="207" spans="1:8" ht="12.75">
      <c r="A207" s="671" t="s">
        <v>391</v>
      </c>
      <c r="B207" s="669">
        <v>0</v>
      </c>
      <c r="C207" s="755">
        <v>213646</v>
      </c>
      <c r="D207" s="755">
        <f t="shared" si="0"/>
        <v>213646</v>
      </c>
      <c r="E207" s="96"/>
      <c r="F207" s="659"/>
      <c r="G207" s="659"/>
      <c r="H207" s="96"/>
    </row>
    <row r="208" spans="1:8" ht="12.75">
      <c r="A208" s="671" t="s">
        <v>366</v>
      </c>
      <c r="B208" s="669">
        <v>234969.74</v>
      </c>
      <c r="C208" s="755">
        <v>19492.2</v>
      </c>
      <c r="D208" s="755">
        <f t="shared" si="0"/>
        <v>-215477.53999999998</v>
      </c>
      <c r="E208" s="96"/>
      <c r="F208" s="659"/>
      <c r="G208" s="659"/>
      <c r="H208" s="96"/>
    </row>
    <row r="209" spans="1:8" ht="12.75">
      <c r="A209" s="671" t="s">
        <v>1626</v>
      </c>
      <c r="B209" s="669">
        <v>90949.4</v>
      </c>
      <c r="C209" s="755">
        <v>934279.44</v>
      </c>
      <c r="D209" s="755">
        <f t="shared" si="0"/>
        <v>843330.0399999999</v>
      </c>
      <c r="E209" s="96"/>
      <c r="F209" s="659"/>
      <c r="G209" s="659"/>
      <c r="H209" s="96"/>
    </row>
    <row r="210" spans="1:8" ht="12.75">
      <c r="A210" s="671" t="s">
        <v>1587</v>
      </c>
      <c r="B210" s="669">
        <v>2781.39</v>
      </c>
      <c r="C210" s="755">
        <v>1433.32</v>
      </c>
      <c r="D210" s="755">
        <f t="shared" si="0"/>
        <v>-1348.07</v>
      </c>
      <c r="E210" s="96"/>
      <c r="F210" s="659"/>
      <c r="G210" s="659"/>
      <c r="H210" s="96"/>
    </row>
    <row r="211" spans="1:8" ht="12.75">
      <c r="A211" s="671" t="s">
        <v>1627</v>
      </c>
      <c r="B211" s="669">
        <v>0</v>
      </c>
      <c r="C211" s="755">
        <v>1096.67</v>
      </c>
      <c r="D211" s="755">
        <f t="shared" si="0"/>
        <v>1096.67</v>
      </c>
      <c r="E211" s="96"/>
      <c r="F211" s="659"/>
      <c r="G211" s="659"/>
      <c r="H211" s="96"/>
    </row>
    <row r="212" spans="1:8" ht="12.75">
      <c r="A212" s="671" t="s">
        <v>1628</v>
      </c>
      <c r="B212" s="669">
        <v>0</v>
      </c>
      <c r="C212" s="755">
        <v>5867.26</v>
      </c>
      <c r="D212" s="755">
        <f t="shared" si="0"/>
        <v>5867.26</v>
      </c>
      <c r="E212" s="96"/>
      <c r="F212" s="659"/>
      <c r="G212" s="659"/>
      <c r="H212" s="96"/>
    </row>
    <row r="213" spans="1:8" ht="12.75">
      <c r="A213" s="671" t="s">
        <v>1629</v>
      </c>
      <c r="B213" s="669">
        <v>0</v>
      </c>
      <c r="C213" s="755">
        <v>15699.38</v>
      </c>
      <c r="D213" s="755">
        <f t="shared" si="0"/>
        <v>15699.38</v>
      </c>
      <c r="E213" s="96"/>
      <c r="F213" s="96"/>
      <c r="G213" s="96"/>
      <c r="H213" s="96"/>
    </row>
    <row r="214" spans="1:8" ht="12.75">
      <c r="A214" s="671" t="s">
        <v>1630</v>
      </c>
      <c r="B214" s="669">
        <v>33838.84</v>
      </c>
      <c r="C214" s="755">
        <v>45697.93</v>
      </c>
      <c r="D214" s="755">
        <f t="shared" si="0"/>
        <v>11859.090000000004</v>
      </c>
      <c r="E214" s="96"/>
      <c r="F214" s="96"/>
      <c r="G214" s="96"/>
      <c r="H214" s="96"/>
    </row>
    <row r="215" spans="1:8" ht="12.75">
      <c r="A215" s="671" t="s">
        <v>1606</v>
      </c>
      <c r="B215" s="669">
        <v>0</v>
      </c>
      <c r="C215" s="755">
        <v>4999.8</v>
      </c>
      <c r="D215" s="755">
        <f t="shared" si="0"/>
        <v>4999.8</v>
      </c>
      <c r="E215" s="96"/>
      <c r="F215" s="96"/>
      <c r="G215" s="96"/>
      <c r="H215" s="96"/>
    </row>
    <row r="216" spans="1:8" ht="12.75">
      <c r="A216" s="671" t="s">
        <v>1598</v>
      </c>
      <c r="B216" s="669">
        <v>601249.39</v>
      </c>
      <c r="C216" s="755">
        <v>42512.12</v>
      </c>
      <c r="D216" s="755">
        <f t="shared" si="0"/>
        <v>-558737.27</v>
      </c>
      <c r="E216" s="96"/>
      <c r="F216" s="96"/>
      <c r="G216" s="96"/>
      <c r="H216" s="96"/>
    </row>
    <row r="217" spans="1:8" ht="12.75">
      <c r="A217" s="671" t="s">
        <v>1631</v>
      </c>
      <c r="B217" s="669">
        <v>237314.58</v>
      </c>
      <c r="C217" s="755">
        <v>484384.29</v>
      </c>
      <c r="D217" s="755">
        <f t="shared" si="0"/>
        <v>247069.71</v>
      </c>
      <c r="E217" s="96"/>
      <c r="F217" s="96"/>
      <c r="G217" s="96"/>
      <c r="H217" s="96"/>
    </row>
    <row r="218" spans="1:8" ht="12.75">
      <c r="A218" s="96"/>
      <c r="B218" s="659"/>
      <c r="C218" s="659"/>
      <c r="D218" s="659"/>
      <c r="E218" s="96"/>
      <c r="F218" s="96"/>
      <c r="G218" s="96"/>
      <c r="H218" s="96"/>
    </row>
    <row r="219" spans="1:8" ht="12.75">
      <c r="A219" s="754" t="s">
        <v>598</v>
      </c>
      <c r="B219" s="765">
        <f>SUM(B198:B218)</f>
        <v>5917726.739999999</v>
      </c>
      <c r="C219" s="765">
        <f>SUM(C198:C218)</f>
        <v>7038803.319999999</v>
      </c>
      <c r="D219" s="765">
        <f>SUM(D198:D218)</f>
        <v>1121076.5799999996</v>
      </c>
      <c r="E219" s="96"/>
      <c r="F219" s="96"/>
      <c r="G219" s="96"/>
      <c r="H219" s="96"/>
    </row>
  </sheetData>
  <sheetProtection selectLockedCells="1" selectUnlockedCells="1"/>
  <printOptions/>
  <pageMargins left="0.1798611111111111" right="0.1701388888888889" top="0.25972222222222224" bottom="0.3701388888888889" header="0.5118055555555555" footer="0.5118055555555555"/>
  <pageSetup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C11:C12"/>
  <sheetViews>
    <sheetView workbookViewId="0" topLeftCell="A1">
      <selection activeCell="E18" sqref="E18"/>
    </sheetView>
  </sheetViews>
  <sheetFormatPr defaultColWidth="9.140625" defaultRowHeight="12.75"/>
  <sheetData>
    <row r="11" ht="20.25">
      <c r="C11" s="747" t="s">
        <v>1632</v>
      </c>
    </row>
    <row r="12" ht="20.25">
      <c r="C12" s="747" t="s">
        <v>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64"/>
  <sheetViews>
    <sheetView workbookViewId="0" topLeftCell="A58">
      <selection activeCell="J42" sqref="J42"/>
    </sheetView>
  </sheetViews>
  <sheetFormatPr defaultColWidth="9.140625" defaultRowHeight="12.75"/>
  <cols>
    <col min="1" max="1" width="5.57421875" style="4" customWidth="1"/>
    <col min="2" max="2" width="40.7109375" style="4" customWidth="1"/>
    <col min="3" max="3" width="0" style="4" hidden="1" customWidth="1"/>
    <col min="4" max="4" width="16.421875" style="4" customWidth="1"/>
    <col min="5" max="5" width="15.8515625" style="209" customWidth="1"/>
    <col min="6" max="6" width="12.7109375" style="4" customWidth="1"/>
    <col min="7" max="8" width="13.28125" style="4" customWidth="1"/>
    <col min="9" max="9" width="5.7109375" style="4" customWidth="1"/>
    <col min="10" max="10" width="12.7109375" style="4" customWidth="1"/>
    <col min="11" max="11" width="5.7109375" style="4" customWidth="1"/>
    <col min="12" max="12" width="12.7109375" style="4" customWidth="1"/>
  </cols>
  <sheetData>
    <row r="1" spans="1:5" ht="12.75">
      <c r="A1" s="288" t="s">
        <v>1633</v>
      </c>
      <c r="B1" s="288"/>
      <c r="C1" s="766"/>
      <c r="D1" s="767"/>
      <c r="E1" s="288"/>
    </row>
    <row r="3" spans="1:13" ht="18">
      <c r="A3" s="768" t="s">
        <v>1634</v>
      </c>
      <c r="B3" s="238"/>
      <c r="C3" s="238"/>
      <c r="D3" s="769" t="s">
        <v>541</v>
      </c>
      <c r="E3" s="769" t="s">
        <v>1635</v>
      </c>
      <c r="F3" s="769" t="s">
        <v>1635</v>
      </c>
      <c r="G3" s="769" t="s">
        <v>1635</v>
      </c>
      <c r="H3" s="769" t="s">
        <v>1635</v>
      </c>
      <c r="I3" s="238"/>
      <c r="J3" s="238"/>
      <c r="K3" s="238"/>
      <c r="L3" s="238"/>
      <c r="M3" s="9"/>
    </row>
    <row r="4" spans="1:12" ht="12.75">
      <c r="A4" s="46"/>
      <c r="B4" s="46"/>
      <c r="C4" s="46"/>
      <c r="D4" s="769" t="s">
        <v>1029</v>
      </c>
      <c r="E4" s="769" t="s">
        <v>1030</v>
      </c>
      <c r="F4" s="769" t="s">
        <v>1031</v>
      </c>
      <c r="G4" s="769" t="s">
        <v>1636</v>
      </c>
      <c r="H4" s="769" t="s">
        <v>1033</v>
      </c>
      <c r="I4" s="46"/>
      <c r="J4" s="46"/>
      <c r="K4" s="46"/>
      <c r="L4" s="46"/>
    </row>
    <row r="5" spans="1:12" ht="13.5">
      <c r="A5" s="46"/>
      <c r="B5" s="46"/>
      <c r="C5" s="46"/>
      <c r="D5" s="46"/>
      <c r="E5" s="280"/>
      <c r="F5" s="46"/>
      <c r="G5" s="46"/>
      <c r="H5" s="46"/>
      <c r="I5" s="46"/>
      <c r="J5" s="46"/>
      <c r="K5" s="46"/>
      <c r="L5" s="46"/>
    </row>
    <row r="6" spans="1:12" ht="18">
      <c r="A6" s="46"/>
      <c r="B6" s="770" t="s">
        <v>981</v>
      </c>
      <c r="C6" s="80"/>
      <c r="D6" s="771">
        <v>3444</v>
      </c>
      <c r="E6" s="772">
        <v>5704</v>
      </c>
      <c r="F6" s="773">
        <v>4589</v>
      </c>
      <c r="G6" s="773">
        <v>5122</v>
      </c>
      <c r="H6" s="773">
        <v>4143</v>
      </c>
      <c r="I6" s="46"/>
      <c r="J6" s="774"/>
      <c r="K6" s="775"/>
      <c r="L6" s="776"/>
    </row>
    <row r="7" spans="1:13" ht="12.75">
      <c r="A7" s="46"/>
      <c r="B7" s="640" t="s">
        <v>1071</v>
      </c>
      <c r="C7" s="620"/>
      <c r="D7" s="621">
        <v>27</v>
      </c>
      <c r="E7" s="642">
        <v>1805</v>
      </c>
      <c r="F7" s="643">
        <v>1349</v>
      </c>
      <c r="G7" s="777">
        <v>1035</v>
      </c>
      <c r="H7" s="643">
        <v>698</v>
      </c>
      <c r="I7" s="46"/>
      <c r="J7" s="46"/>
      <c r="K7" s="46"/>
      <c r="L7" s="46"/>
      <c r="M7" s="46"/>
    </row>
    <row r="8" spans="1:12" ht="12.75">
      <c r="A8" s="46"/>
      <c r="B8" s="640" t="s">
        <v>978</v>
      </c>
      <c r="C8" s="620"/>
      <c r="D8" s="621">
        <v>182</v>
      </c>
      <c r="E8" s="642">
        <v>168</v>
      </c>
      <c r="F8" s="643">
        <v>163</v>
      </c>
      <c r="G8" s="643">
        <v>0</v>
      </c>
      <c r="H8" s="643">
        <v>15</v>
      </c>
      <c r="I8" s="46"/>
      <c r="J8" s="46"/>
      <c r="K8" s="46"/>
      <c r="L8" s="46"/>
    </row>
    <row r="9" spans="1:13" ht="12.75">
      <c r="A9" s="46"/>
      <c r="B9" s="640" t="s">
        <v>1637</v>
      </c>
      <c r="C9" s="620"/>
      <c r="D9" s="621">
        <v>2686</v>
      </c>
      <c r="E9" s="642">
        <v>2800</v>
      </c>
      <c r="F9" s="641">
        <v>2681</v>
      </c>
      <c r="G9" s="641">
        <v>3545</v>
      </c>
      <c r="H9" s="641">
        <v>3369</v>
      </c>
      <c r="I9" s="46"/>
      <c r="J9" s="646"/>
      <c r="K9" s="46"/>
      <c r="L9" s="778"/>
      <c r="M9" s="278"/>
    </row>
    <row r="10" spans="1:12" ht="12.75">
      <c r="A10" s="46"/>
      <c r="B10" s="640" t="s">
        <v>1638</v>
      </c>
      <c r="C10" s="620"/>
      <c r="D10" s="621">
        <v>549</v>
      </c>
      <c r="E10" s="642">
        <v>931</v>
      </c>
      <c r="F10" s="643">
        <v>240</v>
      </c>
      <c r="G10" s="643">
        <v>445</v>
      </c>
      <c r="H10" s="643">
        <v>23</v>
      </c>
      <c r="I10" s="46"/>
      <c r="J10" s="46"/>
      <c r="K10" s="46"/>
      <c r="L10" s="46"/>
    </row>
    <row r="11" spans="1:12" ht="13.5">
      <c r="A11" s="46"/>
      <c r="B11" s="655" t="s">
        <v>1639</v>
      </c>
      <c r="C11" s="779"/>
      <c r="D11" s="780">
        <v>0</v>
      </c>
      <c r="E11" s="781">
        <v>0</v>
      </c>
      <c r="F11" s="782">
        <v>156</v>
      </c>
      <c r="G11" s="782">
        <v>97</v>
      </c>
      <c r="H11" s="782">
        <v>39</v>
      </c>
      <c r="I11" s="46"/>
      <c r="J11" s="46"/>
      <c r="K11" s="46"/>
      <c r="L11" s="46"/>
    </row>
    <row r="12" spans="1:12" ht="14.25">
      <c r="A12" s="783"/>
      <c r="B12" s="350"/>
      <c r="C12" s="350"/>
      <c r="D12" s="578"/>
      <c r="E12" s="582"/>
      <c r="F12" s="582"/>
      <c r="G12" s="582"/>
      <c r="H12" s="582"/>
      <c r="I12" s="350"/>
      <c r="J12" s="582"/>
      <c r="K12" s="784"/>
      <c r="L12" s="785"/>
    </row>
    <row r="13" spans="1:12" ht="13.5">
      <c r="A13" s="46"/>
      <c r="B13" s="46"/>
      <c r="C13" s="46"/>
      <c r="D13" s="446"/>
      <c r="E13" s="646"/>
      <c r="F13" s="446"/>
      <c r="G13" s="446"/>
      <c r="H13" s="446"/>
      <c r="I13" s="46"/>
      <c r="J13" s="786"/>
      <c r="K13" s="46"/>
      <c r="L13" s="46"/>
    </row>
    <row r="14" spans="1:13" ht="29.25" customHeight="1">
      <c r="A14" s="47"/>
      <c r="B14" s="770" t="s">
        <v>1103</v>
      </c>
      <c r="C14" s="787"/>
      <c r="D14" s="771">
        <v>3444</v>
      </c>
      <c r="E14" s="772">
        <v>5706</v>
      </c>
      <c r="F14" s="788">
        <v>4589</v>
      </c>
      <c r="G14" s="788">
        <v>5122</v>
      </c>
      <c r="H14" s="788">
        <v>4143</v>
      </c>
      <c r="I14" s="238"/>
      <c r="J14" s="789"/>
      <c r="K14" s="238"/>
      <c r="L14" s="790"/>
      <c r="M14" s="325"/>
    </row>
    <row r="15" spans="1:12" ht="12.75">
      <c r="A15" s="46"/>
      <c r="B15" s="620" t="s">
        <v>1640</v>
      </c>
      <c r="C15" s="620"/>
      <c r="D15" s="621">
        <v>100</v>
      </c>
      <c r="E15" s="642">
        <v>100</v>
      </c>
      <c r="F15" s="621">
        <v>100</v>
      </c>
      <c r="G15" s="621">
        <v>100</v>
      </c>
      <c r="H15" s="621">
        <v>100</v>
      </c>
      <c r="I15" s="46"/>
      <c r="J15" s="778"/>
      <c r="K15" s="46"/>
      <c r="L15" s="46"/>
    </row>
    <row r="16" spans="1:12" ht="12.75">
      <c r="A16" s="46"/>
      <c r="B16" s="620" t="s">
        <v>1641</v>
      </c>
      <c r="C16" s="620"/>
      <c r="D16" s="621">
        <v>1137</v>
      </c>
      <c r="E16" s="642">
        <v>1537</v>
      </c>
      <c r="F16" s="621">
        <v>1537</v>
      </c>
      <c r="G16" s="621">
        <v>1537</v>
      </c>
      <c r="H16" s="621">
        <v>1537</v>
      </c>
      <c r="I16" s="46"/>
      <c r="J16" s="46"/>
      <c r="K16" s="46"/>
      <c r="L16" s="46"/>
    </row>
    <row r="17" spans="1:12" ht="12.75">
      <c r="A17" s="46"/>
      <c r="B17" s="620" t="s">
        <v>1642</v>
      </c>
      <c r="C17" s="620"/>
      <c r="D17" s="621">
        <v>10</v>
      </c>
      <c r="E17" s="642">
        <v>10</v>
      </c>
      <c r="F17" s="621">
        <v>10</v>
      </c>
      <c r="G17" s="621">
        <v>10</v>
      </c>
      <c r="H17" s="621">
        <v>10</v>
      </c>
      <c r="I17" s="46"/>
      <c r="J17" s="46"/>
      <c r="K17" s="46"/>
      <c r="L17" s="46"/>
    </row>
    <row r="18" spans="1:12" ht="12.75">
      <c r="A18" s="46"/>
      <c r="B18" s="620" t="s">
        <v>1643</v>
      </c>
      <c r="C18" s="620"/>
      <c r="D18" s="621">
        <v>-603</v>
      </c>
      <c r="E18" s="642">
        <v>-414</v>
      </c>
      <c r="F18" s="791">
        <v>347</v>
      </c>
      <c r="G18" s="791">
        <v>422</v>
      </c>
      <c r="H18" s="791">
        <v>367</v>
      </c>
      <c r="I18" s="46"/>
      <c r="J18" s="646"/>
      <c r="K18" s="46"/>
      <c r="L18" s="280"/>
    </row>
    <row r="19" spans="1:12" ht="12.75">
      <c r="A19" s="46"/>
      <c r="B19" s="620" t="s">
        <v>1644</v>
      </c>
      <c r="C19" s="620"/>
      <c r="D19" s="621">
        <v>189</v>
      </c>
      <c r="E19" s="642">
        <v>761</v>
      </c>
      <c r="F19" s="621">
        <v>75</v>
      </c>
      <c r="G19" s="621">
        <v>-56</v>
      </c>
      <c r="H19" s="621">
        <v>-311</v>
      </c>
      <c r="I19" s="46"/>
      <c r="J19" s="46"/>
      <c r="K19" s="46"/>
      <c r="L19" s="46"/>
    </row>
    <row r="20" spans="1:12" ht="12.75">
      <c r="A20" s="46"/>
      <c r="B20" s="620" t="s">
        <v>1645</v>
      </c>
      <c r="C20" s="620"/>
      <c r="D20" s="621">
        <v>691</v>
      </c>
      <c r="E20" s="642">
        <v>513</v>
      </c>
      <c r="F20" s="621">
        <v>335</v>
      </c>
      <c r="G20" s="621">
        <v>156</v>
      </c>
      <c r="H20" s="621">
        <v>0</v>
      </c>
      <c r="I20" s="46"/>
      <c r="J20" s="46"/>
      <c r="K20" s="46"/>
      <c r="L20" s="46"/>
    </row>
    <row r="21" spans="1:12" ht="12.75">
      <c r="A21" s="46"/>
      <c r="B21" s="620" t="s">
        <v>1646</v>
      </c>
      <c r="C21" s="620"/>
      <c r="D21" s="621">
        <v>1331</v>
      </c>
      <c r="E21" s="642">
        <v>952</v>
      </c>
      <c r="F21" s="621">
        <v>392</v>
      </c>
      <c r="G21" s="621">
        <v>1083</v>
      </c>
      <c r="H21" s="621">
        <v>862</v>
      </c>
      <c r="I21" s="46"/>
      <c r="J21" s="46"/>
      <c r="K21" s="46"/>
      <c r="L21" s="46"/>
    </row>
    <row r="22" spans="1:12" ht="12.75">
      <c r="A22" s="46"/>
      <c r="B22" s="620" t="s">
        <v>1647</v>
      </c>
      <c r="C22" s="620"/>
      <c r="D22" s="621">
        <v>0</v>
      </c>
      <c r="E22" s="642">
        <v>1572</v>
      </c>
      <c r="F22" s="621">
        <v>1248</v>
      </c>
      <c r="G22" s="621">
        <v>924</v>
      </c>
      <c r="H22" s="621">
        <v>671</v>
      </c>
      <c r="I22" s="46"/>
      <c r="J22" s="46"/>
      <c r="K22" s="46"/>
      <c r="L22" s="46"/>
    </row>
    <row r="23" spans="1:12" ht="12.75">
      <c r="A23" s="792"/>
      <c r="B23" s="620" t="s">
        <v>1648</v>
      </c>
      <c r="C23" s="620"/>
      <c r="D23" s="621">
        <v>589</v>
      </c>
      <c r="E23" s="642">
        <v>675</v>
      </c>
      <c r="F23" s="621">
        <v>545</v>
      </c>
      <c r="G23" s="621">
        <v>946</v>
      </c>
      <c r="H23" s="621">
        <v>908</v>
      </c>
      <c r="I23" s="46"/>
      <c r="J23" s="46"/>
      <c r="K23" s="46"/>
      <c r="L23" s="46"/>
    </row>
    <row r="24" spans="1:12" ht="12.75">
      <c r="A24" s="46"/>
      <c r="B24" s="46"/>
      <c r="C24" s="46"/>
      <c r="D24" s="446"/>
      <c r="E24" s="646"/>
      <c r="F24" s="446"/>
      <c r="G24" s="446"/>
      <c r="H24" s="446"/>
      <c r="I24" s="46"/>
      <c r="J24" s="46"/>
      <c r="K24" s="46"/>
      <c r="L24" s="46"/>
    </row>
    <row r="25" spans="1:12" ht="12.75">
      <c r="A25" s="46"/>
      <c r="B25" s="46"/>
      <c r="C25" s="46"/>
      <c r="D25" s="446"/>
      <c r="E25" s="646"/>
      <c r="F25" s="446"/>
      <c r="G25" s="446"/>
      <c r="H25" s="446"/>
      <c r="I25" s="46"/>
      <c r="J25" s="46"/>
      <c r="K25" s="46"/>
      <c r="L25" s="46"/>
    </row>
    <row r="26" spans="1:12" ht="12.75">
      <c r="A26" s="46"/>
      <c r="B26" s="46"/>
      <c r="C26" s="46"/>
      <c r="D26" s="446"/>
      <c r="E26" s="646"/>
      <c r="F26" s="446"/>
      <c r="G26" s="446"/>
      <c r="H26" s="446"/>
      <c r="I26" s="46"/>
      <c r="J26" s="46"/>
      <c r="K26" s="46"/>
      <c r="L26" s="46"/>
    </row>
    <row r="27" spans="1:12" ht="12.75">
      <c r="A27" s="46"/>
      <c r="B27" s="46"/>
      <c r="C27" s="46"/>
      <c r="D27" s="446"/>
      <c r="E27" s="646"/>
      <c r="F27" s="446"/>
      <c r="G27" s="446"/>
      <c r="H27" s="446"/>
      <c r="I27" s="46"/>
      <c r="J27" s="46"/>
      <c r="K27" s="46"/>
      <c r="L27" s="46"/>
    </row>
    <row r="28" spans="1:12" ht="12.75">
      <c r="A28" s="46"/>
      <c r="B28" s="46"/>
      <c r="C28" s="46"/>
      <c r="D28" s="446"/>
      <c r="E28" s="646"/>
      <c r="F28" s="446"/>
      <c r="G28" s="446"/>
      <c r="H28" s="446"/>
      <c r="I28" s="46"/>
      <c r="J28" s="46"/>
      <c r="K28" s="46"/>
      <c r="L28" s="46"/>
    </row>
    <row r="29" spans="1:12" ht="12.75">
      <c r="A29" s="46"/>
      <c r="B29" s="46"/>
      <c r="C29" s="46"/>
      <c r="D29" s="446"/>
      <c r="E29" s="646"/>
      <c r="F29" s="446"/>
      <c r="G29" s="446"/>
      <c r="H29" s="446"/>
      <c r="I29" s="46"/>
      <c r="J29" s="46"/>
      <c r="K29" s="46"/>
      <c r="L29" s="46"/>
    </row>
    <row r="30" spans="1:12" ht="12.75">
      <c r="A30" s="46"/>
      <c r="B30" s="46"/>
      <c r="C30" s="46"/>
      <c r="D30" s="446"/>
      <c r="E30" s="646"/>
      <c r="F30" s="446"/>
      <c r="G30" s="446"/>
      <c r="H30" s="446"/>
      <c r="I30" s="46"/>
      <c r="J30" s="46"/>
      <c r="K30" s="46"/>
      <c r="L30" s="46"/>
    </row>
    <row r="31" spans="1:12" ht="12.75">
      <c r="A31" s="46"/>
      <c r="B31" s="46"/>
      <c r="C31" s="46"/>
      <c r="D31" s="446"/>
      <c r="E31" s="646"/>
      <c r="F31" s="446"/>
      <c r="G31" s="446"/>
      <c r="H31" s="446"/>
      <c r="I31" s="46"/>
      <c r="J31" s="46"/>
      <c r="K31" s="46"/>
      <c r="L31" s="46"/>
    </row>
    <row r="32" spans="1:12" ht="12.75">
      <c r="A32" s="46"/>
      <c r="B32" s="46"/>
      <c r="C32" s="46"/>
      <c r="D32" s="446"/>
      <c r="E32" s="646"/>
      <c r="F32" s="446"/>
      <c r="G32" s="446"/>
      <c r="H32" s="446"/>
      <c r="I32" s="46"/>
      <c r="J32" s="46"/>
      <c r="K32" s="46"/>
      <c r="L32" s="46"/>
    </row>
    <row r="33" spans="1:12" ht="12.75">
      <c r="A33" s="46"/>
      <c r="B33" s="46"/>
      <c r="C33" s="46"/>
      <c r="D33" s="446"/>
      <c r="E33" s="646"/>
      <c r="F33" s="446"/>
      <c r="G33" s="446"/>
      <c r="H33" s="446"/>
      <c r="I33" s="46"/>
      <c r="J33" s="46"/>
      <c r="K33" s="46"/>
      <c r="L33" s="46"/>
    </row>
    <row r="34" spans="1:12" ht="12.75">
      <c r="A34" s="46"/>
      <c r="B34" s="46"/>
      <c r="C34" s="46"/>
      <c r="D34" s="446"/>
      <c r="E34" s="646"/>
      <c r="F34" s="446"/>
      <c r="G34" s="446"/>
      <c r="H34" s="446"/>
      <c r="I34" s="46"/>
      <c r="J34" s="46"/>
      <c r="K34" s="46"/>
      <c r="L34" s="46"/>
    </row>
    <row r="35" spans="1:12" ht="12.75">
      <c r="A35" s="350"/>
      <c r="B35" s="46"/>
      <c r="C35" s="46"/>
      <c r="D35" s="446"/>
      <c r="E35" s="646"/>
      <c r="F35" s="646"/>
      <c r="G35" s="646"/>
      <c r="H35" s="646"/>
      <c r="I35" s="46"/>
      <c r="J35" s="46"/>
      <c r="K35" s="46"/>
      <c r="L35" s="646"/>
    </row>
    <row r="36" spans="1:12" ht="12.75">
      <c r="A36" s="46"/>
      <c r="B36" s="46"/>
      <c r="C36" s="46"/>
      <c r="D36" s="446"/>
      <c r="E36" s="646"/>
      <c r="F36" s="646"/>
      <c r="G36" s="646"/>
      <c r="H36" s="646"/>
      <c r="I36" s="46"/>
      <c r="J36" s="46"/>
      <c r="K36" s="46"/>
      <c r="L36" s="646"/>
    </row>
    <row r="37" spans="1:12" ht="18">
      <c r="A37" s="768" t="s">
        <v>1649</v>
      </c>
      <c r="B37" s="768"/>
      <c r="C37" s="46"/>
      <c r="D37" s="646" t="s">
        <v>1650</v>
      </c>
      <c r="E37" s="646" t="s">
        <v>541</v>
      </c>
      <c r="F37" s="646" t="s">
        <v>541</v>
      </c>
      <c r="G37" s="646" t="s">
        <v>541</v>
      </c>
      <c r="H37" s="646" t="s">
        <v>541</v>
      </c>
      <c r="I37" s="46"/>
      <c r="J37" s="280"/>
      <c r="K37" s="46"/>
      <c r="L37" s="46"/>
    </row>
    <row r="38" spans="1:12" ht="18">
      <c r="A38" s="768"/>
      <c r="B38" s="768"/>
      <c r="C38" s="46"/>
      <c r="D38" s="789" t="s">
        <v>1029</v>
      </c>
      <c r="E38" s="789" t="s">
        <v>1030</v>
      </c>
      <c r="F38" s="789" t="s">
        <v>1031</v>
      </c>
      <c r="G38" s="789" t="s">
        <v>1636</v>
      </c>
      <c r="H38" s="789" t="s">
        <v>1033</v>
      </c>
      <c r="I38" s="46"/>
      <c r="J38" s="280"/>
      <c r="K38" s="46"/>
      <c r="L38" s="46"/>
    </row>
    <row r="39" spans="1:12" ht="12.75">
      <c r="A39" s="46"/>
      <c r="B39" s="46"/>
      <c r="C39" s="46"/>
      <c r="D39" s="446"/>
      <c r="E39" s="646"/>
      <c r="F39" s="446"/>
      <c r="G39" s="446"/>
      <c r="H39" s="446"/>
      <c r="I39" s="46"/>
      <c r="J39" s="646"/>
      <c r="K39" s="46"/>
      <c r="L39" s="46"/>
    </row>
    <row r="40" spans="1:12" ht="12.75">
      <c r="A40" s="46"/>
      <c r="B40" s="620" t="s">
        <v>1651</v>
      </c>
      <c r="C40" s="620"/>
      <c r="D40" s="621">
        <v>79</v>
      </c>
      <c r="E40" s="791">
        <v>0</v>
      </c>
      <c r="F40" s="621">
        <v>0</v>
      </c>
      <c r="G40" s="621">
        <v>0</v>
      </c>
      <c r="H40" s="621">
        <v>6</v>
      </c>
      <c r="I40" s="46"/>
      <c r="J40" s="46"/>
      <c r="K40" s="46"/>
      <c r="L40" s="46"/>
    </row>
    <row r="41" spans="1:12" ht="12.75">
      <c r="A41" s="778"/>
      <c r="B41" s="620" t="s">
        <v>1652</v>
      </c>
      <c r="C41" s="620"/>
      <c r="D41" s="621">
        <v>69</v>
      </c>
      <c r="E41" s="791">
        <v>0</v>
      </c>
      <c r="F41" s="621">
        <v>0</v>
      </c>
      <c r="G41" s="621">
        <v>0</v>
      </c>
      <c r="H41" s="621">
        <v>2</v>
      </c>
      <c r="I41" s="46"/>
      <c r="J41" s="46"/>
      <c r="K41" s="46"/>
      <c r="L41" s="46"/>
    </row>
    <row r="42" spans="1:12" ht="12.75">
      <c r="A42" s="46"/>
      <c r="B42" s="620" t="s">
        <v>1653</v>
      </c>
      <c r="C42" s="620"/>
      <c r="D42" s="621">
        <v>10</v>
      </c>
      <c r="E42" s="791">
        <v>0</v>
      </c>
      <c r="F42" s="621">
        <v>0</v>
      </c>
      <c r="G42" s="621">
        <v>0</v>
      </c>
      <c r="H42" s="621">
        <v>4</v>
      </c>
      <c r="I42" s="46"/>
      <c r="J42" s="46"/>
      <c r="K42" s="46"/>
      <c r="L42" s="46"/>
    </row>
    <row r="43" spans="2:8" ht="12.75">
      <c r="B43" s="620" t="s">
        <v>1654</v>
      </c>
      <c r="C43" s="620"/>
      <c r="D43" s="621">
        <v>7316</v>
      </c>
      <c r="E43" s="791">
        <v>9423</v>
      </c>
      <c r="F43" s="621">
        <v>9929</v>
      </c>
      <c r="G43" s="621">
        <v>13689</v>
      </c>
      <c r="H43" s="621">
        <v>13714</v>
      </c>
    </row>
    <row r="44" spans="2:8" ht="12.75">
      <c r="B44" s="620" t="s">
        <v>1655</v>
      </c>
      <c r="C44" s="620"/>
      <c r="D44" s="621">
        <v>4071</v>
      </c>
      <c r="E44" s="791">
        <v>4686</v>
      </c>
      <c r="F44" s="621">
        <v>5164</v>
      </c>
      <c r="G44" s="621">
        <v>8104</v>
      </c>
      <c r="H44" s="621">
        <v>8671</v>
      </c>
    </row>
    <row r="45" spans="2:8" ht="12.75">
      <c r="B45" s="620" t="s">
        <v>1656</v>
      </c>
      <c r="C45" s="620"/>
      <c r="D45" s="621">
        <v>3255</v>
      </c>
      <c r="E45" s="791">
        <v>4737</v>
      </c>
      <c r="F45" s="621">
        <v>4765</v>
      </c>
      <c r="G45" s="621">
        <v>5585</v>
      </c>
      <c r="H45" s="621">
        <v>5048</v>
      </c>
    </row>
    <row r="46" spans="2:9" ht="12.75">
      <c r="B46" s="620" t="s">
        <v>1657</v>
      </c>
      <c r="C46" s="620"/>
      <c r="D46" s="621">
        <v>3185</v>
      </c>
      <c r="E46" s="791">
        <v>3443</v>
      </c>
      <c r="F46" s="621">
        <v>3868</v>
      </c>
      <c r="G46" s="621">
        <v>4596</v>
      </c>
      <c r="H46" s="621">
        <v>4794</v>
      </c>
      <c r="I46" s="793"/>
    </row>
    <row r="47" spans="2:8" ht="12.75">
      <c r="B47" s="620" t="s">
        <v>1658</v>
      </c>
      <c r="C47" s="620"/>
      <c r="D47" s="621">
        <v>477</v>
      </c>
      <c r="E47" s="791">
        <v>498</v>
      </c>
      <c r="F47" s="621">
        <v>493</v>
      </c>
      <c r="G47" s="621">
        <v>456</v>
      </c>
      <c r="H47" s="621">
        <v>435</v>
      </c>
    </row>
    <row r="48" spans="2:8" ht="12.75">
      <c r="B48" s="620" t="s">
        <v>1659</v>
      </c>
      <c r="C48" s="620"/>
      <c r="D48" s="621">
        <v>86</v>
      </c>
      <c r="E48" s="791">
        <v>509</v>
      </c>
      <c r="F48" s="621">
        <v>836</v>
      </c>
      <c r="G48" s="621">
        <v>605</v>
      </c>
      <c r="H48" s="621">
        <v>630</v>
      </c>
    </row>
    <row r="49" spans="2:8" ht="12.75">
      <c r="B49" s="620" t="s">
        <v>1660</v>
      </c>
      <c r="C49" s="620"/>
      <c r="D49" s="621">
        <v>146</v>
      </c>
      <c r="E49" s="791">
        <v>345</v>
      </c>
      <c r="F49" s="621">
        <v>166</v>
      </c>
      <c r="G49" s="621">
        <v>133</v>
      </c>
      <c r="H49" s="621">
        <v>1</v>
      </c>
    </row>
    <row r="50" spans="2:8" ht="12.75">
      <c r="B50" s="620" t="s">
        <v>1661</v>
      </c>
      <c r="C50" s="620"/>
      <c r="D50" s="621">
        <v>0</v>
      </c>
      <c r="E50" s="791">
        <v>0</v>
      </c>
      <c r="F50" s="621">
        <v>0</v>
      </c>
      <c r="G50" s="621">
        <v>0</v>
      </c>
      <c r="H50" s="621">
        <v>19</v>
      </c>
    </row>
    <row r="51" spans="2:8" ht="12.75">
      <c r="B51" s="620" t="s">
        <v>1662</v>
      </c>
      <c r="C51" s="620"/>
      <c r="D51" s="621">
        <v>-651</v>
      </c>
      <c r="E51" s="791">
        <v>0</v>
      </c>
      <c r="F51" s="621">
        <v>0</v>
      </c>
      <c r="G51" s="621">
        <v>0</v>
      </c>
      <c r="H51" s="621">
        <v>0</v>
      </c>
    </row>
    <row r="52" spans="2:8" ht="12.75">
      <c r="B52" s="620" t="s">
        <v>1663</v>
      </c>
      <c r="C52" s="620"/>
      <c r="D52" s="621">
        <v>241</v>
      </c>
      <c r="E52" s="791">
        <v>652</v>
      </c>
      <c r="F52" s="621">
        <v>411</v>
      </c>
      <c r="G52" s="621">
        <v>525</v>
      </c>
      <c r="H52" s="621">
        <v>758</v>
      </c>
    </row>
    <row r="53" spans="2:8" ht="12.75">
      <c r="B53" s="620" t="s">
        <v>1664</v>
      </c>
      <c r="C53" s="620"/>
      <c r="D53" s="621">
        <v>80</v>
      </c>
      <c r="E53" s="791">
        <v>105</v>
      </c>
      <c r="F53" s="621">
        <v>132</v>
      </c>
      <c r="G53" s="621">
        <v>417</v>
      </c>
      <c r="H53" s="621">
        <v>132</v>
      </c>
    </row>
    <row r="54" spans="2:8" ht="12.75">
      <c r="B54" s="620" t="s">
        <v>1665</v>
      </c>
      <c r="C54" s="620"/>
      <c r="D54" s="621">
        <v>2</v>
      </c>
      <c r="E54" s="791">
        <v>2</v>
      </c>
      <c r="F54" s="621">
        <v>3</v>
      </c>
      <c r="G54" s="621">
        <v>-6</v>
      </c>
      <c r="H54" s="621">
        <v>0</v>
      </c>
    </row>
    <row r="55" spans="2:8" ht="12.75">
      <c r="B55" s="620" t="s">
        <v>1666</v>
      </c>
      <c r="C55" s="620"/>
      <c r="D55" s="621">
        <v>0</v>
      </c>
      <c r="E55" s="791">
        <v>18</v>
      </c>
      <c r="F55" s="621">
        <v>89</v>
      </c>
      <c r="G55" s="621">
        <v>79</v>
      </c>
      <c r="H55" s="621">
        <v>57</v>
      </c>
    </row>
    <row r="56" spans="2:8" ht="12.75">
      <c r="B56" s="620" t="s">
        <v>1667</v>
      </c>
      <c r="C56" s="620"/>
      <c r="D56" s="621">
        <v>22</v>
      </c>
      <c r="E56" s="791">
        <v>35</v>
      </c>
      <c r="F56" s="621">
        <v>32</v>
      </c>
      <c r="G56" s="621">
        <v>35</v>
      </c>
      <c r="H56" s="621">
        <v>33</v>
      </c>
    </row>
    <row r="57" spans="2:8" ht="12.75">
      <c r="B57" s="620" t="s">
        <v>1668</v>
      </c>
      <c r="C57" s="620"/>
      <c r="D57" s="794">
        <v>-20</v>
      </c>
      <c r="E57" s="791">
        <v>-51</v>
      </c>
      <c r="F57" s="621">
        <v>-118</v>
      </c>
      <c r="G57" s="621">
        <v>-120</v>
      </c>
      <c r="H57" s="621">
        <v>-90</v>
      </c>
    </row>
    <row r="58" spans="2:8" ht="12.75">
      <c r="B58" s="620" t="s">
        <v>1669</v>
      </c>
      <c r="C58" s="620"/>
      <c r="D58" s="794">
        <v>0</v>
      </c>
      <c r="E58" s="791">
        <v>250</v>
      </c>
      <c r="F58" s="621">
        <v>119</v>
      </c>
      <c r="G58" s="621">
        <v>63</v>
      </c>
      <c r="H58" s="621">
        <v>0</v>
      </c>
    </row>
    <row r="59" spans="2:8" ht="12.75">
      <c r="B59" s="620" t="s">
        <v>1670</v>
      </c>
      <c r="C59" s="620"/>
      <c r="D59" s="620">
        <v>445</v>
      </c>
      <c r="E59" s="791">
        <v>878</v>
      </c>
      <c r="F59" s="621">
        <v>-224</v>
      </c>
      <c r="G59" s="621">
        <v>-14</v>
      </c>
      <c r="H59" s="621">
        <v>-295</v>
      </c>
    </row>
    <row r="60" spans="2:8" ht="12.75">
      <c r="B60" s="620" t="s">
        <v>1671</v>
      </c>
      <c r="C60" s="620"/>
      <c r="D60" s="620">
        <v>25</v>
      </c>
      <c r="E60" s="791">
        <v>13</v>
      </c>
      <c r="F60" s="621">
        <v>581</v>
      </c>
      <c r="G60" s="621">
        <v>5</v>
      </c>
      <c r="H60" s="621">
        <v>0</v>
      </c>
    </row>
    <row r="61" spans="2:8" ht="12.75">
      <c r="B61" s="620" t="s">
        <v>1672</v>
      </c>
      <c r="C61" s="620"/>
      <c r="D61" s="620">
        <v>281</v>
      </c>
      <c r="E61" s="791">
        <v>130</v>
      </c>
      <c r="F61" s="621">
        <v>282</v>
      </c>
      <c r="G61" s="621">
        <v>47</v>
      </c>
      <c r="H61" s="621">
        <v>16</v>
      </c>
    </row>
    <row r="62" spans="2:8" ht="12.75">
      <c r="B62" s="620" t="s">
        <v>1673</v>
      </c>
      <c r="C62" s="620"/>
      <c r="D62" s="620">
        <v>-256</v>
      </c>
      <c r="E62" s="791">
        <v>-117</v>
      </c>
      <c r="F62" s="621">
        <v>299</v>
      </c>
      <c r="G62" s="621">
        <v>-42</v>
      </c>
      <c r="H62" s="621">
        <v>-16</v>
      </c>
    </row>
    <row r="63" spans="2:8" ht="12.75">
      <c r="B63" s="620" t="s">
        <v>1674</v>
      </c>
      <c r="C63" s="620"/>
      <c r="D63" s="620">
        <v>189</v>
      </c>
      <c r="E63" s="791">
        <v>761</v>
      </c>
      <c r="F63" s="621">
        <v>75</v>
      </c>
      <c r="G63" s="621">
        <v>-56</v>
      </c>
      <c r="H63" s="621">
        <v>-311</v>
      </c>
    </row>
    <row r="64" spans="2:8" ht="12.75">
      <c r="B64" s="620" t="s">
        <v>1675</v>
      </c>
      <c r="C64" s="620"/>
      <c r="D64" s="620">
        <v>189</v>
      </c>
      <c r="E64" s="791">
        <v>1011</v>
      </c>
      <c r="F64" s="621">
        <v>194</v>
      </c>
      <c r="G64" s="621">
        <v>7</v>
      </c>
      <c r="H64" s="621">
        <v>-311</v>
      </c>
    </row>
  </sheetData>
  <sheetProtection selectLockedCells="1" selectUnlockedCells="1"/>
  <printOptions/>
  <pageMargins left="0.24027777777777778" right="0.3" top="1" bottom="1" header="0.5118055555555555" footer="0.5118055555555555"/>
  <pageSetup horizontalDpi="300" verticalDpi="300" orientation="landscape" paperSize="9" scale="95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J12" sqref="J12"/>
    </sheetView>
  </sheetViews>
  <sheetFormatPr defaultColWidth="9.140625" defaultRowHeight="12.75"/>
  <cols>
    <col min="1" max="1" width="11.421875" style="4" customWidth="1"/>
    <col min="2" max="2" width="11.7109375" style="4" customWidth="1"/>
    <col min="3" max="3" width="8.7109375" style="4" customWidth="1"/>
    <col min="5" max="5" width="10.00390625" style="4" customWidth="1"/>
    <col min="6" max="6" width="10.7109375" style="4" customWidth="1"/>
    <col min="8" max="8" width="11.8515625" style="4" customWidth="1"/>
    <col min="9" max="9" width="10.7109375" style="226" customWidth="1"/>
    <col min="10" max="10" width="13.28125" style="4" customWidth="1"/>
  </cols>
  <sheetData>
    <row r="1" spans="1:12" ht="18">
      <c r="A1" s="67">
        <v>3</v>
      </c>
      <c r="B1" s="67" t="s">
        <v>6</v>
      </c>
      <c r="C1" s="67"/>
      <c r="D1" s="5"/>
      <c r="E1" s="5"/>
      <c r="F1" s="5"/>
      <c r="G1" s="795"/>
      <c r="H1" s="21"/>
      <c r="I1" s="796"/>
      <c r="J1" s="21"/>
      <c r="K1" s="797"/>
      <c r="L1" s="5"/>
    </row>
    <row r="2" spans="1:12" ht="12.75">
      <c r="A2" s="21"/>
      <c r="B2" s="78"/>
      <c r="C2" s="78"/>
      <c r="D2" s="78"/>
      <c r="E2" s="78"/>
      <c r="F2" s="78"/>
      <c r="G2" s="126"/>
      <c r="H2" s="78"/>
      <c r="I2" s="416"/>
      <c r="J2" s="78"/>
      <c r="K2" s="126"/>
      <c r="L2" s="21"/>
    </row>
    <row r="3" spans="1:12" ht="12.75">
      <c r="A3" s="9" t="s">
        <v>1676</v>
      </c>
      <c r="B3" s="78"/>
      <c r="C3" s="78"/>
      <c r="D3" s="78"/>
      <c r="E3" s="78"/>
      <c r="F3" s="78" t="s">
        <v>1677</v>
      </c>
      <c r="G3" s="126"/>
      <c r="H3" s="78"/>
      <c r="I3" s="416"/>
      <c r="J3" s="78"/>
      <c r="K3" s="126" t="s">
        <v>541</v>
      </c>
      <c r="L3" s="21"/>
    </row>
    <row r="4" spans="1:12" ht="12.75">
      <c r="A4" s="21"/>
      <c r="B4" s="78"/>
      <c r="C4" s="78"/>
      <c r="D4" s="78"/>
      <c r="E4" s="78"/>
      <c r="F4" s="78"/>
      <c r="G4" s="126"/>
      <c r="H4" s="78"/>
      <c r="I4" s="416"/>
      <c r="J4" s="78"/>
      <c r="K4" s="126"/>
      <c r="L4" s="21"/>
    </row>
    <row r="5" spans="1:12" ht="12.75">
      <c r="A5" s="584"/>
      <c r="B5" s="585"/>
      <c r="C5" s="585"/>
      <c r="D5" s="585" t="s">
        <v>974</v>
      </c>
      <c r="E5" s="585"/>
      <c r="F5" s="585"/>
      <c r="G5" s="586"/>
      <c r="H5" s="585"/>
      <c r="I5" s="798" t="s">
        <v>975</v>
      </c>
      <c r="J5" s="585"/>
      <c r="K5" s="586"/>
      <c r="L5" s="109"/>
    </row>
    <row r="6" spans="1:12" ht="12.75">
      <c r="A6" s="587" t="s">
        <v>976</v>
      </c>
      <c r="B6" s="588" t="s">
        <v>977</v>
      </c>
      <c r="C6" s="588" t="s">
        <v>978</v>
      </c>
      <c r="D6" s="588" t="s">
        <v>979</v>
      </c>
      <c r="E6" s="588" t="s">
        <v>1678</v>
      </c>
      <c r="F6" s="588" t="s">
        <v>1679</v>
      </c>
      <c r="G6" s="591" t="s">
        <v>981</v>
      </c>
      <c r="H6" s="588" t="s">
        <v>982</v>
      </c>
      <c r="I6" s="799" t="s">
        <v>1680</v>
      </c>
      <c r="J6" s="588" t="s">
        <v>984</v>
      </c>
      <c r="K6" s="591" t="s">
        <v>985</v>
      </c>
      <c r="L6" s="109"/>
    </row>
    <row r="7" spans="1:12" ht="12.75">
      <c r="A7" s="593"/>
      <c r="B7" s="594" t="s">
        <v>1681</v>
      </c>
      <c r="C7" s="594"/>
      <c r="D7" s="594"/>
      <c r="E7" s="594"/>
      <c r="F7" s="594"/>
      <c r="G7" s="596" t="s">
        <v>988</v>
      </c>
      <c r="H7" s="594" t="s">
        <v>989</v>
      </c>
      <c r="I7" s="800"/>
      <c r="J7" s="594" t="s">
        <v>1682</v>
      </c>
      <c r="K7" s="596" t="s">
        <v>988</v>
      </c>
      <c r="L7" s="109"/>
    </row>
    <row r="8" spans="1:12" ht="12.75">
      <c r="A8" s="801"/>
      <c r="B8" s="802"/>
      <c r="C8" s="802"/>
      <c r="D8" s="802"/>
      <c r="E8" s="802"/>
      <c r="F8" s="802"/>
      <c r="G8" s="803"/>
      <c r="H8" s="802"/>
      <c r="I8" s="804"/>
      <c r="J8" s="802"/>
      <c r="K8" s="803"/>
      <c r="L8" s="21"/>
    </row>
    <row r="9" spans="1:12" ht="12.75">
      <c r="A9" s="805" t="s">
        <v>1683</v>
      </c>
      <c r="B9" s="599">
        <v>4786.16</v>
      </c>
      <c r="C9" s="599">
        <v>77.79</v>
      </c>
      <c r="D9" s="599">
        <v>122.9</v>
      </c>
      <c r="E9" s="599">
        <v>1021.9</v>
      </c>
      <c r="F9" s="599">
        <v>0</v>
      </c>
      <c r="G9" s="602">
        <f>SUM(B9:F9)</f>
        <v>6008.75</v>
      </c>
      <c r="H9" s="599">
        <v>5125.3</v>
      </c>
      <c r="I9" s="806">
        <v>0.17</v>
      </c>
      <c r="J9" s="599">
        <v>883.45</v>
      </c>
      <c r="K9" s="602">
        <f>SUM(H9+J9)</f>
        <v>6008.75</v>
      </c>
      <c r="L9" s="21"/>
    </row>
    <row r="10" spans="1:12" ht="12.75">
      <c r="A10" s="807"/>
      <c r="B10" s="599"/>
      <c r="C10" s="599"/>
      <c r="D10" s="599"/>
      <c r="E10" s="599"/>
      <c r="F10" s="599"/>
      <c r="G10" s="602"/>
      <c r="H10" s="599"/>
      <c r="I10" s="806"/>
      <c r="J10" s="599"/>
      <c r="K10" s="602"/>
      <c r="L10" s="21"/>
    </row>
    <row r="11" spans="1:12" ht="12.75">
      <c r="A11" s="805" t="s">
        <v>276</v>
      </c>
      <c r="B11" s="599">
        <v>40343.06</v>
      </c>
      <c r="C11" s="599">
        <v>141.65</v>
      </c>
      <c r="D11" s="599">
        <v>2234.14</v>
      </c>
      <c r="E11" s="599">
        <v>3292.38</v>
      </c>
      <c r="F11" s="599">
        <v>0</v>
      </c>
      <c r="G11" s="602">
        <f>SUM(B11:F11)</f>
        <v>46011.229999999996</v>
      </c>
      <c r="H11" s="599">
        <v>42021.94</v>
      </c>
      <c r="I11" s="806">
        <v>196.13</v>
      </c>
      <c r="J11" s="599">
        <v>3989.29</v>
      </c>
      <c r="K11" s="602">
        <f>SUM(H11+J11)</f>
        <v>46011.23</v>
      </c>
      <c r="L11" s="21"/>
    </row>
    <row r="12" spans="1:12" ht="12.75">
      <c r="A12" s="805"/>
      <c r="B12" s="599"/>
      <c r="C12" s="599"/>
      <c r="D12" s="599"/>
      <c r="E12" s="599"/>
      <c r="F12" s="599"/>
      <c r="G12" s="602"/>
      <c r="H12" s="599"/>
      <c r="I12" s="806"/>
      <c r="J12" s="599"/>
      <c r="K12" s="602"/>
      <c r="L12" s="21"/>
    </row>
    <row r="13" spans="1:12" ht="12.75">
      <c r="A13" s="808"/>
      <c r="B13" s="809"/>
      <c r="C13" s="809"/>
      <c r="D13" s="809"/>
      <c r="E13" s="809"/>
      <c r="F13" s="809"/>
      <c r="G13" s="810"/>
      <c r="H13" s="809"/>
      <c r="I13" s="811"/>
      <c r="J13" s="809"/>
      <c r="K13" s="810"/>
      <c r="L13" s="21"/>
    </row>
    <row r="14" spans="1:12" ht="12.75">
      <c r="A14" s="812"/>
      <c r="B14" s="599"/>
      <c r="C14" s="599"/>
      <c r="D14" s="599"/>
      <c r="E14" s="599"/>
      <c r="F14" s="599"/>
      <c r="G14" s="813"/>
      <c r="H14" s="599"/>
      <c r="I14" s="806"/>
      <c r="J14" s="599"/>
      <c r="K14" s="813"/>
      <c r="L14" s="21"/>
    </row>
  </sheetData>
  <sheetProtection selectLockedCells="1" selectUnlockedCells="1"/>
  <printOptions/>
  <pageMargins left="0.75" right="0.75" top="0.5902777777777778" bottom="0.7875" header="0.5118055555555555" footer="0.5118055555555555"/>
  <pageSetup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3:F44"/>
  <sheetViews>
    <sheetView workbookViewId="0" topLeftCell="A28">
      <selection activeCell="F20" sqref="F20"/>
    </sheetView>
  </sheetViews>
  <sheetFormatPr defaultColWidth="9.140625" defaultRowHeight="12.75"/>
  <cols>
    <col min="1" max="1" width="4.7109375" style="4" customWidth="1"/>
    <col min="2" max="2" width="33.28125" style="4" customWidth="1"/>
    <col min="3" max="3" width="13.28125" style="4" customWidth="1"/>
    <col min="4" max="4" width="11.140625" style="4" customWidth="1"/>
    <col min="5" max="6" width="14.28125" style="4" customWidth="1"/>
  </cols>
  <sheetData>
    <row r="3" spans="2:3" ht="15.75">
      <c r="B3" s="135" t="s">
        <v>1684</v>
      </c>
      <c r="C3" s="135"/>
    </row>
    <row r="4" spans="2:3" ht="12.75">
      <c r="B4" s="9" t="s">
        <v>1685</v>
      </c>
      <c r="C4" s="9"/>
    </row>
    <row r="6" spans="3:6" ht="12.75">
      <c r="C6" s="814" t="s">
        <v>276</v>
      </c>
      <c r="D6" s="815"/>
      <c r="E6" s="816"/>
      <c r="F6" s="817" t="s">
        <v>1683</v>
      </c>
    </row>
    <row r="7" spans="3:6" ht="12.75">
      <c r="C7" s="818" t="s">
        <v>1686</v>
      </c>
      <c r="D7" s="572" t="s">
        <v>1687</v>
      </c>
      <c r="E7" s="819" t="s">
        <v>32</v>
      </c>
      <c r="F7" s="820" t="s">
        <v>1686</v>
      </c>
    </row>
    <row r="8" ht="12.75">
      <c r="F8" s="278"/>
    </row>
    <row r="9" spans="2:6" ht="12.75">
      <c r="B9" s="288" t="s">
        <v>1502</v>
      </c>
      <c r="F9" s="278"/>
    </row>
    <row r="10" spans="2:6" ht="12.75">
      <c r="B10" s="620" t="s">
        <v>226</v>
      </c>
      <c r="C10" s="621">
        <v>1892.17</v>
      </c>
      <c r="D10" s="621">
        <v>216.18</v>
      </c>
      <c r="E10" s="621">
        <f aca="true" t="shared" si="0" ref="E10:E23">SUM(C10:D10)</f>
        <v>2108.35</v>
      </c>
      <c r="F10" s="621">
        <v>781.01</v>
      </c>
    </row>
    <row r="11" spans="2:6" ht="12.75">
      <c r="B11" s="620" t="s">
        <v>467</v>
      </c>
      <c r="C11" s="621">
        <v>1836.11</v>
      </c>
      <c r="D11" s="621">
        <v>84.93</v>
      </c>
      <c r="E11" s="621">
        <f t="shared" si="0"/>
        <v>1921.04</v>
      </c>
      <c r="F11" s="621">
        <v>440.78</v>
      </c>
    </row>
    <row r="12" spans="2:6" ht="12.75">
      <c r="B12" s="620" t="s">
        <v>229</v>
      </c>
      <c r="C12" s="621">
        <v>307.12</v>
      </c>
      <c r="D12" s="621"/>
      <c r="E12" s="621">
        <f t="shared" si="0"/>
        <v>307.12</v>
      </c>
      <c r="F12" s="621">
        <v>760.27</v>
      </c>
    </row>
    <row r="13" spans="2:6" ht="12.75">
      <c r="B13" s="620" t="s">
        <v>299</v>
      </c>
      <c r="C13" s="621">
        <v>30.89</v>
      </c>
      <c r="D13" s="621"/>
      <c r="E13" s="621">
        <f t="shared" si="0"/>
        <v>30.89</v>
      </c>
      <c r="F13" s="621">
        <v>1.42</v>
      </c>
    </row>
    <row r="14" spans="2:6" ht="12.75">
      <c r="B14" s="620" t="s">
        <v>1688</v>
      </c>
      <c r="C14" s="621">
        <v>3.55</v>
      </c>
      <c r="D14" s="621"/>
      <c r="E14" s="621">
        <f t="shared" si="0"/>
        <v>3.55</v>
      </c>
      <c r="F14" s="621">
        <v>0</v>
      </c>
    </row>
    <row r="15" spans="2:6" ht="12.75">
      <c r="B15" s="620" t="s">
        <v>1562</v>
      </c>
      <c r="C15" s="621">
        <v>388.73</v>
      </c>
      <c r="D15" s="621">
        <v>6.26</v>
      </c>
      <c r="E15" s="621">
        <f t="shared" si="0"/>
        <v>394.99</v>
      </c>
      <c r="F15" s="621">
        <v>263.86</v>
      </c>
    </row>
    <row r="16" spans="2:6" ht="12.75">
      <c r="B16" s="620" t="s">
        <v>286</v>
      </c>
      <c r="C16" s="621">
        <v>9865.14</v>
      </c>
      <c r="D16" s="621">
        <v>185.79</v>
      </c>
      <c r="E16" s="621">
        <f t="shared" si="0"/>
        <v>10050.93</v>
      </c>
      <c r="F16" s="621">
        <v>2778</v>
      </c>
    </row>
    <row r="17" spans="2:6" ht="12.75">
      <c r="B17" s="620" t="s">
        <v>1689</v>
      </c>
      <c r="C17" s="621">
        <v>3360.81</v>
      </c>
      <c r="D17" s="621">
        <v>63.18</v>
      </c>
      <c r="E17" s="621">
        <f t="shared" si="0"/>
        <v>3423.99</v>
      </c>
      <c r="F17" s="621">
        <v>940.1</v>
      </c>
    </row>
    <row r="18" spans="2:6" ht="12.75">
      <c r="B18" s="620" t="s">
        <v>1690</v>
      </c>
      <c r="C18" s="621"/>
      <c r="D18" s="621"/>
      <c r="E18" s="621">
        <f t="shared" si="0"/>
        <v>0</v>
      </c>
      <c r="F18" s="621">
        <v>11.62</v>
      </c>
    </row>
    <row r="19" spans="2:6" ht="12.75">
      <c r="B19" s="620" t="s">
        <v>1691</v>
      </c>
      <c r="C19" s="621">
        <v>195.2</v>
      </c>
      <c r="D19" s="621">
        <v>3.72</v>
      </c>
      <c r="E19" s="621">
        <f t="shared" si="0"/>
        <v>198.92</v>
      </c>
      <c r="F19" s="621">
        <v>55.44</v>
      </c>
    </row>
    <row r="20" spans="2:6" ht="12.75">
      <c r="B20" s="620" t="s">
        <v>1692</v>
      </c>
      <c r="C20" s="621">
        <v>9.12</v>
      </c>
      <c r="D20" s="621"/>
      <c r="E20" s="621">
        <f t="shared" si="0"/>
        <v>9.12</v>
      </c>
      <c r="F20" s="621">
        <v>7.13</v>
      </c>
    </row>
    <row r="21" spans="2:6" ht="12.75">
      <c r="B21" s="620" t="s">
        <v>1693</v>
      </c>
      <c r="C21" s="621">
        <v>65.17</v>
      </c>
      <c r="D21" s="621">
        <v>75.71</v>
      </c>
      <c r="E21" s="621">
        <f t="shared" si="0"/>
        <v>140.88</v>
      </c>
      <c r="F21" s="621"/>
    </row>
    <row r="22" spans="2:6" ht="12.75">
      <c r="B22" s="620" t="s">
        <v>1694</v>
      </c>
      <c r="C22" s="621"/>
      <c r="D22" s="621"/>
      <c r="E22" s="621"/>
      <c r="F22" s="621">
        <v>11.03</v>
      </c>
    </row>
    <row r="23" spans="2:6" ht="12.75">
      <c r="B23" s="620" t="s">
        <v>1695</v>
      </c>
      <c r="C23" s="621">
        <v>930.43</v>
      </c>
      <c r="D23" s="621">
        <v>6.03</v>
      </c>
      <c r="E23" s="621">
        <f t="shared" si="0"/>
        <v>936.4599999999999</v>
      </c>
      <c r="F23" s="621">
        <v>202.85</v>
      </c>
    </row>
    <row r="24" spans="2:6" ht="12.75">
      <c r="B24" s="46"/>
      <c r="C24" s="446"/>
      <c r="D24" s="446"/>
      <c r="E24" s="446"/>
      <c r="F24" s="446"/>
    </row>
    <row r="25" spans="2:6" ht="12.75">
      <c r="B25" s="620" t="s">
        <v>1696</v>
      </c>
      <c r="C25" s="621">
        <f>SUM(C10:C23)</f>
        <v>18884.440000000002</v>
      </c>
      <c r="D25" s="621">
        <f>SUM(D10:D23)</f>
        <v>641.8</v>
      </c>
      <c r="E25" s="621">
        <f>SUM(C25:D25)</f>
        <v>19526.24</v>
      </c>
      <c r="F25" s="621">
        <f>SUM(F10:F23)</f>
        <v>6253.51</v>
      </c>
    </row>
    <row r="26" spans="3:6" ht="12.75">
      <c r="C26" s="278"/>
      <c r="D26" s="278"/>
      <c r="E26" s="278"/>
      <c r="F26" s="278"/>
    </row>
    <row r="27" spans="3:6" ht="12.75">
      <c r="C27" s="278"/>
      <c r="D27" s="278"/>
      <c r="E27" s="278"/>
      <c r="F27" s="278"/>
    </row>
    <row r="28" spans="2:6" ht="12.75">
      <c r="B28" s="288" t="s">
        <v>1697</v>
      </c>
      <c r="C28" s="278"/>
      <c r="D28" s="278"/>
      <c r="E28" s="278"/>
      <c r="F28" s="278"/>
    </row>
    <row r="29" spans="2:6" ht="12.75">
      <c r="B29" s="620" t="s">
        <v>1698</v>
      </c>
      <c r="C29" s="821">
        <v>1013.89</v>
      </c>
      <c r="D29" s="821">
        <v>748.97</v>
      </c>
      <c r="E29" s="621">
        <f aca="true" t="shared" si="1" ref="E29:E36">SUM(C29:D29)</f>
        <v>1762.8600000000001</v>
      </c>
      <c r="F29" s="621">
        <v>463.18</v>
      </c>
    </row>
    <row r="30" spans="2:6" ht="12.75">
      <c r="B30" s="620" t="s">
        <v>925</v>
      </c>
      <c r="C30" s="821">
        <v>6.23</v>
      </c>
      <c r="D30" s="821"/>
      <c r="E30" s="621">
        <f t="shared" si="1"/>
        <v>6.23</v>
      </c>
      <c r="F30" s="621">
        <v>7.86</v>
      </c>
    </row>
    <row r="31" spans="2:6" ht="12.75">
      <c r="B31" s="620" t="s">
        <v>1699</v>
      </c>
      <c r="C31" s="821">
        <v>126.81</v>
      </c>
      <c r="D31" s="821"/>
      <c r="E31" s="621">
        <f t="shared" si="1"/>
        <v>126.81</v>
      </c>
      <c r="F31" s="621">
        <v>2</v>
      </c>
    </row>
    <row r="32" spans="2:6" ht="12.75">
      <c r="B32" s="620" t="s">
        <v>1700</v>
      </c>
      <c r="C32" s="821">
        <v>143.17</v>
      </c>
      <c r="D32" s="821"/>
      <c r="E32" s="621">
        <f t="shared" si="1"/>
        <v>143.17</v>
      </c>
      <c r="F32" s="621">
        <v>158.22</v>
      </c>
    </row>
    <row r="33" spans="2:6" ht="12.75">
      <c r="B33" s="620" t="s">
        <v>1701</v>
      </c>
      <c r="C33" s="821"/>
      <c r="D33" s="821"/>
      <c r="E33" s="621">
        <f t="shared" si="1"/>
        <v>0</v>
      </c>
      <c r="F33" s="621"/>
    </row>
    <row r="34" spans="2:6" ht="12.75">
      <c r="B34" s="620" t="s">
        <v>1702</v>
      </c>
      <c r="C34" s="821"/>
      <c r="D34" s="821">
        <v>3</v>
      </c>
      <c r="E34" s="621">
        <f t="shared" si="1"/>
        <v>3</v>
      </c>
      <c r="F34" s="621"/>
    </row>
    <row r="35" spans="2:6" ht="12.75">
      <c r="B35" s="620" t="s">
        <v>1703</v>
      </c>
      <c r="C35" s="621">
        <v>434.3</v>
      </c>
      <c r="D35" s="822"/>
      <c r="E35" s="621"/>
      <c r="F35" s="621"/>
    </row>
    <row r="36" spans="2:6" ht="12.75">
      <c r="B36" s="620" t="s">
        <v>1704</v>
      </c>
      <c r="C36" s="621">
        <v>17246</v>
      </c>
      <c r="D36" s="621"/>
      <c r="E36" s="621">
        <f t="shared" si="1"/>
        <v>17246</v>
      </c>
      <c r="F36" s="621">
        <v>5622.42</v>
      </c>
    </row>
    <row r="37" spans="2:6" ht="12.75">
      <c r="B37" s="46"/>
      <c r="C37" s="446"/>
      <c r="D37" s="446"/>
      <c r="E37" s="446"/>
      <c r="F37" s="446"/>
    </row>
    <row r="38" spans="2:6" ht="12.75">
      <c r="B38" s="620" t="s">
        <v>1705</v>
      </c>
      <c r="C38" s="621">
        <f>SUM(C29:C36)</f>
        <v>18970.399999999998</v>
      </c>
      <c r="D38" s="621">
        <f>SUM(D29:D36)</f>
        <v>751.97</v>
      </c>
      <c r="E38" s="621">
        <f>SUM(C38:D38)</f>
        <v>19722.37</v>
      </c>
      <c r="F38" s="621">
        <f>SUM(F29:F36)</f>
        <v>6253.68</v>
      </c>
    </row>
    <row r="39" spans="3:6" ht="12.75">
      <c r="C39" s="278"/>
      <c r="D39" s="278"/>
      <c r="E39" s="278"/>
      <c r="F39" s="278"/>
    </row>
    <row r="40" spans="2:6" ht="12.75">
      <c r="B40" s="620" t="s">
        <v>1706</v>
      </c>
      <c r="C40" s="621">
        <v>85.96</v>
      </c>
      <c r="D40" s="621">
        <v>110.17</v>
      </c>
      <c r="E40" s="621">
        <f>SUM(C40:D40)</f>
        <v>196.13</v>
      </c>
      <c r="F40" s="621">
        <v>0.17</v>
      </c>
    </row>
    <row r="41" spans="3:6" ht="12.75">
      <c r="C41" s="278"/>
      <c r="D41" s="278"/>
      <c r="E41" s="278"/>
      <c r="F41" s="278"/>
    </row>
    <row r="42" spans="2:6" ht="12.75">
      <c r="B42" s="620" t="s">
        <v>1707</v>
      </c>
      <c r="C42" s="621"/>
      <c r="D42" s="621"/>
      <c r="E42" s="621">
        <f>SUM(C42:D42)</f>
        <v>0</v>
      </c>
      <c r="F42" s="621"/>
    </row>
    <row r="43" spans="3:6" ht="12.75">
      <c r="C43" s="278"/>
      <c r="D43" s="278"/>
      <c r="E43" s="278"/>
      <c r="F43" s="278"/>
    </row>
    <row r="44" spans="2:6" ht="12.75">
      <c r="B44" s="620" t="s">
        <v>1708</v>
      </c>
      <c r="C44" s="621">
        <v>85.96</v>
      </c>
      <c r="D44" s="621">
        <v>110.17</v>
      </c>
      <c r="E44" s="621">
        <f>SUM(E40:E43)</f>
        <v>196.13</v>
      </c>
      <c r="F44" s="621">
        <v>0.17</v>
      </c>
    </row>
  </sheetData>
  <sheetProtection selectLockedCells="1" selectUnlockedCells="1"/>
  <printOptions/>
  <pageMargins left="0.3798611111111111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E34" sqref="E34"/>
    </sheetView>
  </sheetViews>
  <sheetFormatPr defaultColWidth="9.140625" defaultRowHeight="12.75"/>
  <cols>
    <col min="4" max="4" width="19.57421875" style="4" customWidth="1"/>
    <col min="5" max="5" width="20.421875" style="4" customWidth="1"/>
    <col min="6" max="6" width="20.7109375" style="4" customWidth="1"/>
  </cols>
  <sheetData>
    <row r="1" spans="1:6" ht="15.75">
      <c r="A1" s="135" t="s">
        <v>1709</v>
      </c>
      <c r="B1" s="135"/>
      <c r="C1" s="135"/>
      <c r="D1" s="823"/>
      <c r="E1" s="823"/>
      <c r="F1" s="824"/>
    </row>
    <row r="2" spans="1:6" ht="15.75">
      <c r="A2" s="67"/>
      <c r="B2" s="67"/>
      <c r="C2" s="67"/>
      <c r="D2" s="824"/>
      <c r="E2" s="824"/>
      <c r="F2" s="824"/>
    </row>
    <row r="3" spans="1:6" ht="12.75">
      <c r="A3" s="9" t="s">
        <v>1710</v>
      </c>
      <c r="B3" s="9"/>
      <c r="C3" s="9"/>
      <c r="D3" s="566"/>
      <c r="E3" s="566"/>
      <c r="F3" s="566"/>
    </row>
    <row r="4" spans="1:6" ht="12.75">
      <c r="A4" s="9" t="s">
        <v>1711</v>
      </c>
      <c r="B4" s="9"/>
      <c r="C4" s="9"/>
      <c r="D4" s="566"/>
      <c r="E4" s="566"/>
      <c r="F4" s="566"/>
    </row>
    <row r="5" spans="1:6" ht="12.75">
      <c r="A5" s="9" t="s">
        <v>1712</v>
      </c>
      <c r="B5" s="9" t="s">
        <v>1713</v>
      </c>
      <c r="C5" s="9"/>
      <c r="D5" s="566"/>
      <c r="E5" s="566"/>
      <c r="F5" s="566"/>
    </row>
    <row r="6" spans="1:6" ht="12.75">
      <c r="A6" s="9"/>
      <c r="B6" s="9"/>
      <c r="C6" s="9"/>
      <c r="D6" s="566"/>
      <c r="E6" s="566"/>
      <c r="F6" s="566"/>
    </row>
    <row r="7" spans="1:6" ht="12.75">
      <c r="A7" s="9" t="s">
        <v>1714</v>
      </c>
      <c r="B7" s="9"/>
      <c r="C7" s="9"/>
      <c r="D7" s="566"/>
      <c r="E7" s="566"/>
      <c r="F7" s="566"/>
    </row>
    <row r="8" spans="1:6" ht="12.75">
      <c r="A8" s="9"/>
      <c r="B8" s="9"/>
      <c r="C8" s="9"/>
      <c r="D8" s="566"/>
      <c r="E8" s="566"/>
      <c r="F8" s="566"/>
    </row>
    <row r="9" spans="1:6" ht="15.75">
      <c r="A9" s="67"/>
      <c r="B9" s="67"/>
      <c r="C9" s="67"/>
      <c r="D9" s="824"/>
      <c r="E9" s="824"/>
      <c r="F9" s="824"/>
    </row>
    <row r="10" spans="1:6" ht="15.75">
      <c r="A10" s="36"/>
      <c r="B10" s="36"/>
      <c r="C10" s="36"/>
      <c r="D10" s="825" t="s">
        <v>1715</v>
      </c>
      <c r="E10" s="826" t="s">
        <v>1716</v>
      </c>
      <c r="F10" s="827" t="s">
        <v>1717</v>
      </c>
    </row>
    <row r="11" spans="1:6" ht="15.75">
      <c r="A11" s="67"/>
      <c r="B11" s="67"/>
      <c r="C11" s="67"/>
      <c r="D11" s="824"/>
      <c r="E11" s="824"/>
      <c r="F11" s="824"/>
    </row>
    <row r="12" spans="1:6" ht="15.75">
      <c r="A12" s="135" t="s">
        <v>276</v>
      </c>
      <c r="B12" s="135"/>
      <c r="C12" s="67"/>
      <c r="D12" s="824"/>
      <c r="E12" s="824"/>
      <c r="F12" s="824"/>
    </row>
    <row r="13" spans="1:6" ht="10.5" customHeight="1">
      <c r="A13" s="135"/>
      <c r="B13" s="135"/>
      <c r="C13" s="67"/>
      <c r="D13" s="824"/>
      <c r="E13" s="824"/>
      <c r="F13" s="824"/>
    </row>
    <row r="14" spans="1:6" ht="15.75">
      <c r="A14" s="9" t="s">
        <v>1718</v>
      </c>
      <c r="B14" s="9"/>
      <c r="C14" s="67"/>
      <c r="D14" s="824">
        <v>224.48</v>
      </c>
      <c r="E14" s="824">
        <v>110.17</v>
      </c>
      <c r="F14" s="824">
        <f>SUM(D14:E14)</f>
        <v>334.65</v>
      </c>
    </row>
    <row r="15" spans="1:7" ht="15.75">
      <c r="A15" s="9" t="s">
        <v>1719</v>
      </c>
      <c r="B15" s="9"/>
      <c r="C15" s="67"/>
      <c r="D15" s="824">
        <v>497.62</v>
      </c>
      <c r="E15" s="824">
        <v>0</v>
      </c>
      <c r="F15" s="824">
        <f>SUM(D15:E15)</f>
        <v>497.62</v>
      </c>
      <c r="G15" s="278"/>
    </row>
    <row r="16" spans="1:6" ht="15.75">
      <c r="A16" s="9" t="s">
        <v>1720</v>
      </c>
      <c r="B16" s="9"/>
      <c r="C16" s="67"/>
      <c r="D16" s="824">
        <v>295.32</v>
      </c>
      <c r="E16" s="824">
        <v>85.97</v>
      </c>
      <c r="F16" s="824">
        <f>SUM(D16:E16)</f>
        <v>381.28999999999996</v>
      </c>
    </row>
    <row r="17" spans="1:6" ht="15.75">
      <c r="A17" s="828" t="s">
        <v>1721</v>
      </c>
      <c r="B17" s="828"/>
      <c r="C17" s="828"/>
      <c r="D17" s="829">
        <f>SUM(D14:D16)</f>
        <v>1017.4200000000001</v>
      </c>
      <c r="E17" s="829">
        <f>SUM(E14:E16)</f>
        <v>196.14</v>
      </c>
      <c r="F17" s="829">
        <f>SUM(F14:F16)</f>
        <v>1213.56</v>
      </c>
    </row>
    <row r="18" spans="1:6" ht="15.75">
      <c r="A18" s="196"/>
      <c r="B18" s="47"/>
      <c r="C18" s="47"/>
      <c r="D18" s="830"/>
      <c r="E18" s="830"/>
      <c r="F18" s="830"/>
    </row>
    <row r="19" spans="1:6" ht="15.75">
      <c r="A19" s="238"/>
      <c r="B19" s="238"/>
      <c r="C19" s="238"/>
      <c r="D19" s="789"/>
      <c r="E19" s="830"/>
      <c r="F19" s="830"/>
    </row>
    <row r="20" spans="1:6" ht="15.75">
      <c r="A20" s="238" t="s">
        <v>1722</v>
      </c>
      <c r="B20" s="47"/>
      <c r="C20" s="47"/>
      <c r="D20" s="830"/>
      <c r="E20" s="830">
        <f>SUM(E17:E19)</f>
        <v>196.14</v>
      </c>
      <c r="F20" s="830"/>
    </row>
    <row r="21" spans="1:6" ht="15.75">
      <c r="A21" s="238"/>
      <c r="B21" s="238"/>
      <c r="C21" s="47"/>
      <c r="D21" s="830"/>
      <c r="E21" s="830"/>
      <c r="F21" s="830"/>
    </row>
    <row r="22" spans="1:6" ht="15.75">
      <c r="A22" s="238"/>
      <c r="B22" s="238"/>
      <c r="C22" s="47"/>
      <c r="D22" s="830"/>
      <c r="E22" s="830"/>
      <c r="F22" s="830"/>
    </row>
    <row r="23" spans="1:6" ht="15.75">
      <c r="A23" s="9" t="s">
        <v>1714</v>
      </c>
      <c r="B23" s="9"/>
      <c r="C23" s="9"/>
      <c r="D23" s="566"/>
      <c r="E23" s="566"/>
      <c r="F23" s="830"/>
    </row>
    <row r="24" spans="1:6" ht="15.75">
      <c r="A24" s="238"/>
      <c r="B24" s="238"/>
      <c r="C24" s="238"/>
      <c r="D24" s="789"/>
      <c r="E24" s="789"/>
      <c r="F24" s="830"/>
    </row>
    <row r="25" spans="1:6" ht="15.75">
      <c r="A25" s="238"/>
      <c r="B25" s="238"/>
      <c r="C25" s="238"/>
      <c r="D25" s="789"/>
      <c r="E25" s="789"/>
      <c r="F25" s="830"/>
    </row>
    <row r="26" spans="1:6" ht="15.75">
      <c r="A26" s="577" t="s">
        <v>1723</v>
      </c>
      <c r="B26" s="831"/>
      <c r="C26" s="577"/>
      <c r="D26" s="832"/>
      <c r="E26" s="830"/>
      <c r="F26" s="830"/>
    </row>
    <row r="27" spans="1:6" ht="9.75" customHeight="1">
      <c r="A27" s="577"/>
      <c r="B27" s="831"/>
      <c r="C27" s="577"/>
      <c r="D27" s="832"/>
      <c r="E27" s="830"/>
      <c r="F27" s="830"/>
    </row>
    <row r="28" spans="1:6" ht="15.75">
      <c r="A28" s="9" t="s">
        <v>1718</v>
      </c>
      <c r="B28" s="9"/>
      <c r="C28" s="67"/>
      <c r="D28" s="824">
        <v>9.7</v>
      </c>
      <c r="E28" s="824">
        <v>0</v>
      </c>
      <c r="F28" s="824">
        <f>SUM(D28:E28)</f>
        <v>9.7</v>
      </c>
    </row>
    <row r="29" spans="1:6" ht="15.75">
      <c r="A29" s="9" t="s">
        <v>1719</v>
      </c>
      <c r="B29" s="9"/>
      <c r="C29" s="67"/>
      <c r="D29" s="824">
        <v>229.73</v>
      </c>
      <c r="E29" s="824">
        <v>0</v>
      </c>
      <c r="F29" s="824">
        <f>SUM(D29:E29)</f>
        <v>229.73</v>
      </c>
    </row>
    <row r="30" spans="1:6" ht="15.75">
      <c r="A30" s="9" t="s">
        <v>1720</v>
      </c>
      <c r="B30" s="9"/>
      <c r="C30" s="67"/>
      <c r="D30" s="824">
        <v>53.71</v>
      </c>
      <c r="E30" s="824">
        <v>0.19</v>
      </c>
      <c r="F30" s="824">
        <f>SUM(D30:E30)</f>
        <v>53.9</v>
      </c>
    </row>
    <row r="31" spans="1:6" ht="15.75">
      <c r="A31" s="828" t="s">
        <v>1721</v>
      </c>
      <c r="B31" s="828"/>
      <c r="C31" s="828"/>
      <c r="D31" s="829">
        <f>SUM(D28:D30)</f>
        <v>293.14</v>
      </c>
      <c r="E31" s="829">
        <f>SUM(E28:E30)</f>
        <v>0.19</v>
      </c>
      <c r="F31" s="829">
        <f>SUM(F28:F30)</f>
        <v>293.33</v>
      </c>
    </row>
    <row r="32" spans="1:6" ht="15.75">
      <c r="A32" s="238"/>
      <c r="B32" s="238"/>
      <c r="C32" s="47"/>
      <c r="D32" s="830"/>
      <c r="E32" s="830"/>
      <c r="F32" s="830"/>
    </row>
    <row r="33" spans="1:6" ht="15.75">
      <c r="A33" s="238" t="s">
        <v>1724</v>
      </c>
      <c r="B33" s="238"/>
      <c r="C33" s="47"/>
      <c r="D33" s="830"/>
      <c r="E33" s="830">
        <v>0.19</v>
      </c>
      <c r="F33" s="830"/>
    </row>
  </sheetData>
  <sheetProtection selectLockedCells="1" selectUnlockedCells="1"/>
  <printOptions/>
  <pageMargins left="0.75" right="0.25972222222222224" top="1" bottom="1" header="0.5118055555555555" footer="0.5"/>
  <pageSetup horizontalDpi="300" verticalDpi="300" orientation="portrait" paperSize="9"/>
  <headerFooter alignWithMargins="0">
    <oddFooter>&amp;CStránka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2:L11"/>
  <sheetViews>
    <sheetView tabSelected="1" workbookViewId="0" topLeftCell="A1">
      <selection activeCell="F18" sqref="F18"/>
    </sheetView>
  </sheetViews>
  <sheetFormatPr defaultColWidth="9.140625" defaultRowHeight="12.75"/>
  <sheetData>
    <row r="2" ht="15.75">
      <c r="A2" s="67" t="s">
        <v>1725</v>
      </c>
    </row>
    <row r="3" ht="15.75">
      <c r="A3" s="67" t="s">
        <v>1726</v>
      </c>
    </row>
    <row r="4" ht="15.75">
      <c r="A4" s="67" t="s">
        <v>1727</v>
      </c>
    </row>
    <row r="5" ht="15.75">
      <c r="A5" s="67" t="s">
        <v>1728</v>
      </c>
    </row>
    <row r="8" spans="1:8" ht="12.75">
      <c r="A8" s="833" t="s">
        <v>1729</v>
      </c>
      <c r="B8" s="833"/>
      <c r="C8" s="833"/>
      <c r="D8" s="833"/>
      <c r="E8" s="833"/>
      <c r="F8" s="833"/>
      <c r="G8" s="833"/>
      <c r="H8" s="833"/>
    </row>
    <row r="11" spans="1:12" ht="12.75">
      <c r="A11" s="288" t="s">
        <v>1730</v>
      </c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6"/>
  <sheetViews>
    <sheetView workbookViewId="0" topLeftCell="A22">
      <selection activeCell="N1" sqref="N1"/>
    </sheetView>
  </sheetViews>
  <sheetFormatPr defaultColWidth="9.140625" defaultRowHeight="12.75"/>
  <cols>
    <col min="5" max="5" width="10.7109375" style="278" customWidth="1"/>
    <col min="6" max="6" width="11.7109375" style="4" customWidth="1"/>
    <col min="7" max="7" width="1.7109375" style="4" customWidth="1"/>
    <col min="8" max="8" width="14.140625" style="4" customWidth="1"/>
    <col min="9" max="9" width="1.7109375" style="4" customWidth="1"/>
    <col min="10" max="10" width="11.00390625" style="278" customWidth="1"/>
    <col min="11" max="11" width="10.57421875" style="4" customWidth="1"/>
    <col min="12" max="12" width="1.7109375" style="4" customWidth="1"/>
    <col min="13" max="13" width="14.7109375" style="4" customWidth="1"/>
    <col min="14" max="14" width="10.8515625" style="278" customWidth="1"/>
    <col min="15" max="15" width="2.7109375" style="4" customWidth="1"/>
    <col min="16" max="17" width="11.140625" style="4" customWidth="1"/>
    <col min="18" max="18" width="14.7109375" style="4" customWidth="1"/>
    <col min="19" max="19" width="2.7109375" style="4" customWidth="1"/>
    <col min="20" max="20" width="0" style="4" hidden="1" customWidth="1"/>
  </cols>
  <sheetData>
    <row r="1" spans="1:4" ht="12.75">
      <c r="A1" s="372" t="s">
        <v>599</v>
      </c>
      <c r="B1" s="3"/>
      <c r="C1" s="3"/>
      <c r="D1" s="3"/>
    </row>
    <row r="2" spans="1:20" ht="12.75">
      <c r="A2" s="4" t="s">
        <v>600</v>
      </c>
      <c r="E2" s="351" t="s">
        <v>601</v>
      </c>
      <c r="F2" s="235"/>
      <c r="G2" s="373"/>
      <c r="H2" s="374"/>
      <c r="J2" s="351" t="s">
        <v>601</v>
      </c>
      <c r="K2" s="235"/>
      <c r="L2" s="375"/>
      <c r="M2" s="278"/>
      <c r="N2" s="376" t="s">
        <v>601</v>
      </c>
      <c r="Q2" s="66" t="s">
        <v>602</v>
      </c>
      <c r="R2" s="377" t="s">
        <v>603</v>
      </c>
      <c r="T2" s="278"/>
    </row>
    <row r="3" spans="1:20" ht="25.5">
      <c r="A3" s="248" t="s">
        <v>542</v>
      </c>
      <c r="B3" s="248"/>
      <c r="C3" s="106"/>
      <c r="D3" s="106"/>
      <c r="E3" s="378" t="s">
        <v>604</v>
      </c>
      <c r="F3" s="379" t="s">
        <v>605</v>
      </c>
      <c r="G3" s="380"/>
      <c r="H3" s="381" t="s">
        <v>606</v>
      </c>
      <c r="I3" s="382"/>
      <c r="J3" s="383" t="s">
        <v>607</v>
      </c>
      <c r="K3" s="384" t="s">
        <v>605</v>
      </c>
      <c r="L3" s="385"/>
      <c r="M3" s="381" t="s">
        <v>606</v>
      </c>
      <c r="N3" s="386" t="s">
        <v>608</v>
      </c>
      <c r="O3" s="382"/>
      <c r="P3" s="387" t="s">
        <v>605</v>
      </c>
      <c r="Q3" s="388" t="s">
        <v>608</v>
      </c>
      <c r="R3" s="389" t="s">
        <v>609</v>
      </c>
      <c r="T3" s="278"/>
    </row>
    <row r="4" spans="5:20" ht="12.75">
      <c r="E4" s="390"/>
      <c r="F4" s="226"/>
      <c r="G4" s="391"/>
      <c r="H4" s="392"/>
      <c r="J4" s="390"/>
      <c r="K4" s="226"/>
      <c r="L4" s="393"/>
      <c r="M4" s="392"/>
      <c r="N4" s="390"/>
      <c r="R4" s="394"/>
      <c r="T4" s="278"/>
    </row>
    <row r="5" spans="1:20" ht="12.75">
      <c r="A5" s="110">
        <v>10</v>
      </c>
      <c r="B5" s="4" t="s">
        <v>610</v>
      </c>
      <c r="E5" s="395">
        <v>22.5</v>
      </c>
      <c r="F5" s="395">
        <v>166.49</v>
      </c>
      <c r="G5" s="391"/>
      <c r="H5" s="392">
        <v>188989.42</v>
      </c>
      <c r="J5" s="395"/>
      <c r="K5" s="395"/>
      <c r="L5" s="396"/>
      <c r="M5" s="392"/>
      <c r="N5" s="397">
        <f aca="true" t="shared" si="0" ref="N5:N22">SUM(E5+J5)</f>
        <v>22.5</v>
      </c>
      <c r="O5" s="398"/>
      <c r="P5" s="398">
        <f>SUM(F5+K5)</f>
        <v>166.49</v>
      </c>
      <c r="Q5" s="91">
        <f>SUM(N5+P5)</f>
        <v>188.99</v>
      </c>
      <c r="R5" s="394">
        <f aca="true" t="shared" si="1" ref="R5:R19">SUM(H5+M5)</f>
        <v>188989.42</v>
      </c>
      <c r="T5" s="78">
        <f aca="true" t="shared" si="2" ref="T5:T21">SUM(H5+M5)</f>
        <v>188989.42</v>
      </c>
    </row>
    <row r="6" spans="1:20" ht="12.75">
      <c r="A6" s="110">
        <v>22</v>
      </c>
      <c r="B6" s="4" t="s">
        <v>238</v>
      </c>
      <c r="E6" s="395">
        <v>1510.23</v>
      </c>
      <c r="F6" s="399">
        <v>3545.6</v>
      </c>
      <c r="G6" s="391"/>
      <c r="H6" s="392">
        <v>5005157.57</v>
      </c>
      <c r="J6" s="395">
        <v>120</v>
      </c>
      <c r="K6" s="399">
        <v>3115.97</v>
      </c>
      <c r="L6" s="396"/>
      <c r="M6" s="392">
        <v>3235969.38</v>
      </c>
      <c r="N6" s="397">
        <f t="shared" si="0"/>
        <v>1630.23</v>
      </c>
      <c r="O6" s="398"/>
      <c r="P6" s="398">
        <f aca="true" t="shared" si="3" ref="P6:P22">SUM(F6+K6)</f>
        <v>6661.57</v>
      </c>
      <c r="Q6" s="91">
        <f aca="true" t="shared" si="4" ref="Q6:Q22">SUM(N6+P6)</f>
        <v>8291.8</v>
      </c>
      <c r="R6" s="394">
        <f t="shared" si="1"/>
        <v>8241126.95</v>
      </c>
      <c r="T6" s="78">
        <f t="shared" si="2"/>
        <v>8241126.95</v>
      </c>
    </row>
    <row r="7" spans="1:20" ht="12.75">
      <c r="A7" s="110">
        <v>23</v>
      </c>
      <c r="B7" s="4" t="s">
        <v>611</v>
      </c>
      <c r="E7" s="395">
        <v>1112.6</v>
      </c>
      <c r="F7" s="395">
        <v>-290.178</v>
      </c>
      <c r="G7" s="391"/>
      <c r="H7" s="392">
        <v>763308.71</v>
      </c>
      <c r="J7" s="395">
        <v>232.016</v>
      </c>
      <c r="K7" s="395">
        <v>29647.442</v>
      </c>
      <c r="L7" s="396"/>
      <c r="M7" s="392">
        <v>29879457.7</v>
      </c>
      <c r="N7" s="397">
        <f t="shared" si="0"/>
        <v>1344.616</v>
      </c>
      <c r="O7" s="398"/>
      <c r="P7" s="398">
        <f t="shared" si="3"/>
        <v>29357.264</v>
      </c>
      <c r="Q7" s="91">
        <f t="shared" si="4"/>
        <v>30701.879999999997</v>
      </c>
      <c r="R7" s="394">
        <f t="shared" si="1"/>
        <v>30642766.41</v>
      </c>
      <c r="T7" s="78">
        <f t="shared" si="2"/>
        <v>30642766.41</v>
      </c>
    </row>
    <row r="8" spans="1:20" ht="12.75">
      <c r="A8" s="110">
        <v>31</v>
      </c>
      <c r="B8" s="4" t="s">
        <v>612</v>
      </c>
      <c r="E8" s="395">
        <v>5923.9</v>
      </c>
      <c r="F8" s="399">
        <v>3161.061</v>
      </c>
      <c r="G8" s="391"/>
      <c r="H8" s="392">
        <v>9084960.28</v>
      </c>
      <c r="J8" s="395">
        <v>3000</v>
      </c>
      <c r="K8" s="395">
        <v>-2854.44</v>
      </c>
      <c r="L8" s="396"/>
      <c r="M8" s="392">
        <v>145560</v>
      </c>
      <c r="N8" s="397">
        <f t="shared" si="0"/>
        <v>8923.9</v>
      </c>
      <c r="O8" s="398"/>
      <c r="P8" s="398">
        <f t="shared" si="3"/>
        <v>306.6210000000001</v>
      </c>
      <c r="Q8" s="91">
        <f t="shared" si="4"/>
        <v>9230.521</v>
      </c>
      <c r="R8" s="394">
        <f t="shared" si="1"/>
        <v>9230520.28</v>
      </c>
      <c r="T8" s="78">
        <f t="shared" si="2"/>
        <v>9230520.28</v>
      </c>
    </row>
    <row r="9" spans="1:20" ht="12.75">
      <c r="A9" s="110">
        <v>32</v>
      </c>
      <c r="B9" s="4" t="s">
        <v>613</v>
      </c>
      <c r="E9" s="395">
        <v>0</v>
      </c>
      <c r="F9" s="395">
        <v>10</v>
      </c>
      <c r="G9" s="391"/>
      <c r="H9" s="392">
        <v>10000</v>
      </c>
      <c r="J9" s="395"/>
      <c r="K9" s="395"/>
      <c r="L9" s="396"/>
      <c r="M9" s="392"/>
      <c r="N9" s="397">
        <f t="shared" si="0"/>
        <v>0</v>
      </c>
      <c r="O9" s="398"/>
      <c r="P9" s="398">
        <f t="shared" si="3"/>
        <v>10</v>
      </c>
      <c r="Q9" s="91">
        <f t="shared" si="4"/>
        <v>10</v>
      </c>
      <c r="R9" s="394">
        <f t="shared" si="1"/>
        <v>10000</v>
      </c>
      <c r="T9" s="78">
        <f t="shared" si="2"/>
        <v>10000</v>
      </c>
    </row>
    <row r="10" spans="1:20" ht="12.75">
      <c r="A10" s="110">
        <v>33</v>
      </c>
      <c r="B10" s="4" t="s">
        <v>614</v>
      </c>
      <c r="E10" s="395">
        <v>2009.41</v>
      </c>
      <c r="F10" s="395">
        <v>-50.661</v>
      </c>
      <c r="G10" s="391"/>
      <c r="H10" s="392">
        <v>1960378.61</v>
      </c>
      <c r="J10" s="395">
        <v>225</v>
      </c>
      <c r="K10" s="395">
        <v>665.61</v>
      </c>
      <c r="L10" s="396"/>
      <c r="M10" s="392">
        <v>890609</v>
      </c>
      <c r="N10" s="397">
        <f t="shared" si="0"/>
        <v>2234.41</v>
      </c>
      <c r="O10" s="398"/>
      <c r="P10" s="398">
        <f t="shared" si="3"/>
        <v>614.9490000000001</v>
      </c>
      <c r="Q10" s="91">
        <f t="shared" si="4"/>
        <v>2849.359</v>
      </c>
      <c r="R10" s="394">
        <f t="shared" si="1"/>
        <v>2850987.6100000003</v>
      </c>
      <c r="T10" s="78">
        <f t="shared" si="2"/>
        <v>2850987.6100000003</v>
      </c>
    </row>
    <row r="11" spans="1:20" ht="12.75">
      <c r="A11" s="110">
        <v>34</v>
      </c>
      <c r="B11" s="4" t="s">
        <v>615</v>
      </c>
      <c r="E11" s="395">
        <v>481.66</v>
      </c>
      <c r="F11" s="395">
        <v>610.166</v>
      </c>
      <c r="G11" s="391"/>
      <c r="H11" s="392">
        <v>1091524.06</v>
      </c>
      <c r="J11" s="395">
        <v>0</v>
      </c>
      <c r="K11" s="395">
        <v>168.259</v>
      </c>
      <c r="L11" s="396"/>
      <c r="M11" s="392">
        <v>168259</v>
      </c>
      <c r="N11" s="397">
        <f t="shared" si="0"/>
        <v>481.66</v>
      </c>
      <c r="O11" s="398"/>
      <c r="P11" s="398">
        <f t="shared" si="3"/>
        <v>778.4250000000001</v>
      </c>
      <c r="Q11" s="398">
        <f t="shared" si="4"/>
        <v>1260.085</v>
      </c>
      <c r="R11" s="394">
        <f t="shared" si="1"/>
        <v>1259783.06</v>
      </c>
      <c r="T11" s="78">
        <f t="shared" si="2"/>
        <v>1259783.06</v>
      </c>
    </row>
    <row r="12" spans="1:20" ht="12.75">
      <c r="A12" s="110">
        <v>35</v>
      </c>
      <c r="B12" s="4" t="s">
        <v>616</v>
      </c>
      <c r="E12" s="395">
        <v>0</v>
      </c>
      <c r="F12" s="395">
        <v>3</v>
      </c>
      <c r="G12" s="391"/>
      <c r="H12" s="392">
        <v>3000</v>
      </c>
      <c r="J12" s="395"/>
      <c r="K12" s="395"/>
      <c r="L12" s="396"/>
      <c r="M12" s="392"/>
      <c r="N12" s="397">
        <f t="shared" si="0"/>
        <v>0</v>
      </c>
      <c r="O12" s="398"/>
      <c r="P12" s="398">
        <f t="shared" si="3"/>
        <v>3</v>
      </c>
      <c r="Q12" s="398">
        <f t="shared" si="4"/>
        <v>3</v>
      </c>
      <c r="R12" s="394">
        <f t="shared" si="1"/>
        <v>3000</v>
      </c>
      <c r="T12" s="78">
        <f t="shared" si="2"/>
        <v>3000</v>
      </c>
    </row>
    <row r="13" spans="1:20" ht="12.75">
      <c r="A13" s="110">
        <v>36</v>
      </c>
      <c r="B13" s="4" t="s">
        <v>617</v>
      </c>
      <c r="E13" s="395">
        <v>1808.911</v>
      </c>
      <c r="F13" s="395">
        <v>1609.464</v>
      </c>
      <c r="G13" s="391"/>
      <c r="H13" s="392">
        <v>3415642.39</v>
      </c>
      <c r="J13" s="395">
        <v>610</v>
      </c>
      <c r="K13" s="395">
        <v>1001.513</v>
      </c>
      <c r="L13" s="396"/>
      <c r="M13" s="392">
        <v>1611511.04</v>
      </c>
      <c r="N13" s="397">
        <f t="shared" si="0"/>
        <v>2418.911</v>
      </c>
      <c r="O13" s="398"/>
      <c r="P13" s="398">
        <f t="shared" si="3"/>
        <v>2610.977</v>
      </c>
      <c r="Q13" s="398">
        <f t="shared" si="4"/>
        <v>5029.888</v>
      </c>
      <c r="R13" s="394">
        <f t="shared" si="1"/>
        <v>5027153.43</v>
      </c>
      <c r="T13" s="78">
        <f t="shared" si="2"/>
        <v>5027153.43</v>
      </c>
    </row>
    <row r="14" spans="1:20" ht="12.75">
      <c r="A14" s="110">
        <v>37</v>
      </c>
      <c r="B14" s="4" t="s">
        <v>394</v>
      </c>
      <c r="E14" s="395">
        <v>3978.2</v>
      </c>
      <c r="F14" s="395">
        <v>10.591</v>
      </c>
      <c r="G14" s="391"/>
      <c r="H14" s="392">
        <v>3988924.89</v>
      </c>
      <c r="J14" s="395">
        <v>2212.6</v>
      </c>
      <c r="K14" s="395">
        <v>-1966.051</v>
      </c>
      <c r="L14" s="396"/>
      <c r="M14" s="392">
        <v>246548.87</v>
      </c>
      <c r="N14" s="397">
        <f t="shared" si="0"/>
        <v>6190.799999999999</v>
      </c>
      <c r="O14" s="398"/>
      <c r="P14" s="398">
        <f t="shared" si="3"/>
        <v>-1955.46</v>
      </c>
      <c r="Q14" s="398">
        <f t="shared" si="4"/>
        <v>4235.339999999999</v>
      </c>
      <c r="R14" s="394">
        <f t="shared" si="1"/>
        <v>4235473.76</v>
      </c>
      <c r="T14" s="78">
        <f t="shared" si="2"/>
        <v>4235473.76</v>
      </c>
    </row>
    <row r="15" spans="1:20" ht="12.75">
      <c r="A15" s="110">
        <v>41</v>
      </c>
      <c r="B15" s="4" t="s">
        <v>618</v>
      </c>
      <c r="E15" s="395">
        <v>0</v>
      </c>
      <c r="F15" s="395">
        <v>7170.163</v>
      </c>
      <c r="G15" s="391"/>
      <c r="H15" s="392">
        <v>7170163</v>
      </c>
      <c r="J15" s="395"/>
      <c r="K15" s="395"/>
      <c r="L15" s="396"/>
      <c r="M15" s="392"/>
      <c r="N15" s="397">
        <f t="shared" si="0"/>
        <v>0</v>
      </c>
      <c r="O15" s="398"/>
      <c r="P15" s="398">
        <f t="shared" si="3"/>
        <v>7170.163</v>
      </c>
      <c r="Q15" s="398">
        <f t="shared" si="4"/>
        <v>7170.163</v>
      </c>
      <c r="R15" s="394">
        <f t="shared" si="1"/>
        <v>7170163</v>
      </c>
      <c r="T15" s="78">
        <f t="shared" si="2"/>
        <v>7170163</v>
      </c>
    </row>
    <row r="16" spans="1:20" ht="12.75">
      <c r="A16" s="110">
        <v>43</v>
      </c>
      <c r="B16" s="4" t="s">
        <v>619</v>
      </c>
      <c r="E16" s="395">
        <v>240</v>
      </c>
      <c r="F16" s="395">
        <v>445.567</v>
      </c>
      <c r="G16" s="391"/>
      <c r="H16" s="392">
        <v>685564.84</v>
      </c>
      <c r="J16" s="395"/>
      <c r="K16" s="395"/>
      <c r="L16" s="396"/>
      <c r="M16" s="392"/>
      <c r="N16" s="397">
        <f t="shared" si="0"/>
        <v>240</v>
      </c>
      <c r="O16" s="398"/>
      <c r="P16" s="398">
        <f t="shared" si="3"/>
        <v>445.567</v>
      </c>
      <c r="Q16" s="398">
        <f t="shared" si="4"/>
        <v>685.567</v>
      </c>
      <c r="R16" s="394">
        <f t="shared" si="1"/>
        <v>685564.84</v>
      </c>
      <c r="T16" s="78">
        <f t="shared" si="2"/>
        <v>685564.84</v>
      </c>
    </row>
    <row r="17" spans="1:20" ht="12.75">
      <c r="A17" s="110">
        <v>53</v>
      </c>
      <c r="B17" s="4" t="s">
        <v>620</v>
      </c>
      <c r="E17" s="395">
        <v>0</v>
      </c>
      <c r="F17" s="395">
        <v>3.5</v>
      </c>
      <c r="G17" s="391"/>
      <c r="H17" s="392">
        <v>3500</v>
      </c>
      <c r="J17" s="395"/>
      <c r="K17" s="395"/>
      <c r="L17" s="396"/>
      <c r="M17" s="392"/>
      <c r="N17" s="397">
        <f t="shared" si="0"/>
        <v>0</v>
      </c>
      <c r="O17" s="398"/>
      <c r="P17" s="398">
        <f t="shared" si="3"/>
        <v>3.5</v>
      </c>
      <c r="Q17" s="398">
        <f t="shared" si="4"/>
        <v>3.5</v>
      </c>
      <c r="R17" s="394">
        <f t="shared" si="1"/>
        <v>3500</v>
      </c>
      <c r="T17" s="78">
        <f t="shared" si="2"/>
        <v>3500</v>
      </c>
    </row>
    <row r="18" spans="1:20" ht="12.75">
      <c r="A18" s="110">
        <v>55</v>
      </c>
      <c r="B18" s="4" t="s">
        <v>621</v>
      </c>
      <c r="E18" s="395">
        <v>623</v>
      </c>
      <c r="F18" s="395">
        <v>11.187</v>
      </c>
      <c r="G18" s="391"/>
      <c r="H18" s="392">
        <v>631213.52</v>
      </c>
      <c r="J18" s="395">
        <v>1188.23</v>
      </c>
      <c r="K18" s="395">
        <v>6760.21</v>
      </c>
      <c r="L18" s="396"/>
      <c r="M18" s="392">
        <v>7948440</v>
      </c>
      <c r="N18" s="397">
        <f>SUM(E18+J18)</f>
        <v>1811.23</v>
      </c>
      <c r="O18" s="398"/>
      <c r="P18" s="398">
        <f>SUM(F18+K18)</f>
        <v>6771.397</v>
      </c>
      <c r="Q18" s="398">
        <f t="shared" si="4"/>
        <v>8582.627</v>
      </c>
      <c r="R18" s="394">
        <f>SUM(H18+M18)</f>
        <v>8579653.52</v>
      </c>
      <c r="T18" s="78">
        <f>SUM(H18+M18)</f>
        <v>8579653.52</v>
      </c>
    </row>
    <row r="19" spans="1:20" ht="12.75">
      <c r="A19" s="110">
        <v>61</v>
      </c>
      <c r="B19" s="4" t="s">
        <v>622</v>
      </c>
      <c r="E19" s="395">
        <v>10789.47</v>
      </c>
      <c r="F19" s="395">
        <v>212.7</v>
      </c>
      <c r="G19" s="391"/>
      <c r="H19" s="392">
        <v>10969884.37</v>
      </c>
      <c r="J19" s="395">
        <v>450</v>
      </c>
      <c r="K19" s="395">
        <v>-11.467</v>
      </c>
      <c r="L19" s="396"/>
      <c r="M19" s="392">
        <v>438532.8</v>
      </c>
      <c r="N19" s="397">
        <f t="shared" si="0"/>
        <v>11239.47</v>
      </c>
      <c r="O19" s="398"/>
      <c r="P19" s="398">
        <f t="shared" si="3"/>
        <v>201.23299999999998</v>
      </c>
      <c r="Q19" s="398">
        <f t="shared" si="4"/>
        <v>11440.703</v>
      </c>
      <c r="R19" s="394">
        <f t="shared" si="1"/>
        <v>11408417.17</v>
      </c>
      <c r="T19" s="78">
        <f t="shared" si="2"/>
        <v>11408417.17</v>
      </c>
    </row>
    <row r="20" spans="1:20" ht="12.75">
      <c r="A20" s="110">
        <v>63</v>
      </c>
      <c r="B20" s="4" t="s">
        <v>117</v>
      </c>
      <c r="E20" s="395">
        <v>2297</v>
      </c>
      <c r="F20" s="395">
        <v>-781.131</v>
      </c>
      <c r="G20" s="391"/>
      <c r="H20" s="392">
        <v>22466583.75</v>
      </c>
      <c r="J20" s="395"/>
      <c r="K20" s="395"/>
      <c r="L20" s="396"/>
      <c r="M20" s="392"/>
      <c r="N20" s="397">
        <f t="shared" si="0"/>
        <v>2297</v>
      </c>
      <c r="O20" s="398"/>
      <c r="P20" s="398">
        <f t="shared" si="3"/>
        <v>-781.131</v>
      </c>
      <c r="Q20" s="398">
        <f t="shared" si="4"/>
        <v>1515.8690000000001</v>
      </c>
      <c r="R20" s="394">
        <f>SUM(H20+M20)</f>
        <v>22466583.75</v>
      </c>
      <c r="T20" s="78">
        <f t="shared" si="2"/>
        <v>22466583.75</v>
      </c>
    </row>
    <row r="21" spans="1:20" ht="12.75">
      <c r="A21" s="110">
        <v>64</v>
      </c>
      <c r="B21" s="4" t="s">
        <v>496</v>
      </c>
      <c r="E21" s="395">
        <v>1092.063</v>
      </c>
      <c r="F21" s="395">
        <v>-758.317</v>
      </c>
      <c r="G21" s="391"/>
      <c r="H21" s="392">
        <v>133744.98</v>
      </c>
      <c r="J21" s="395">
        <v>4000</v>
      </c>
      <c r="K21" s="395">
        <v>-4000</v>
      </c>
      <c r="L21" s="396"/>
      <c r="M21" s="392">
        <v>0</v>
      </c>
      <c r="N21" s="397">
        <f t="shared" si="0"/>
        <v>5092.063</v>
      </c>
      <c r="O21" s="398"/>
      <c r="P21" s="400">
        <f t="shared" si="3"/>
        <v>-4758.317</v>
      </c>
      <c r="Q21" s="401">
        <f t="shared" si="4"/>
        <v>333.7460000000001</v>
      </c>
      <c r="R21" s="394">
        <f>SUM(H21+M21)</f>
        <v>133744.98</v>
      </c>
      <c r="T21" s="78">
        <f t="shared" si="2"/>
        <v>133744.98</v>
      </c>
    </row>
    <row r="22" spans="1:20" ht="13.5">
      <c r="A22" s="402" t="s">
        <v>623</v>
      </c>
      <c r="B22" s="403"/>
      <c r="C22" s="404"/>
      <c r="D22" s="403"/>
      <c r="E22" s="405">
        <f>SUM(E5:E21)</f>
        <v>31888.944000000003</v>
      </c>
      <c r="F22" s="406">
        <f>SUM(F5:F21)</f>
        <v>15079.202</v>
      </c>
      <c r="G22" s="407"/>
      <c r="H22" s="408">
        <f>SUM(H5:H21)</f>
        <v>67572540.39</v>
      </c>
      <c r="I22" s="409"/>
      <c r="J22" s="405">
        <f>SUM(J5:J21)</f>
        <v>12037.846</v>
      </c>
      <c r="K22" s="406">
        <f>SUM(K5:K21)</f>
        <v>32527.046000000002</v>
      </c>
      <c r="L22" s="405"/>
      <c r="M22" s="408">
        <f>SUM(M5:M21)</f>
        <v>44564887.79</v>
      </c>
      <c r="N22" s="405">
        <f t="shared" si="0"/>
        <v>43926.79</v>
      </c>
      <c r="O22" s="410"/>
      <c r="P22" s="411">
        <f t="shared" si="3"/>
        <v>47606.248</v>
      </c>
      <c r="Q22" s="412">
        <f t="shared" si="4"/>
        <v>91533.038</v>
      </c>
      <c r="R22" s="413">
        <f>SUM(R5:R21)</f>
        <v>112137428.18</v>
      </c>
      <c r="S22" s="21"/>
      <c r="T22" s="278"/>
    </row>
    <row r="23" spans="1:20" ht="15.75" hidden="1">
      <c r="A23" s="110"/>
      <c r="E23" s="390"/>
      <c r="F23" s="226"/>
      <c r="G23" s="414"/>
      <c r="H23" s="278"/>
      <c r="J23" s="415"/>
      <c r="K23" s="399"/>
      <c r="L23" s="397"/>
      <c r="M23" s="314" t="s">
        <v>624</v>
      </c>
      <c r="N23" s="416">
        <f>SUM(G22+L22)</f>
        <v>0</v>
      </c>
      <c r="R23" s="78"/>
      <c r="S23" s="66" t="s">
        <v>625</v>
      </c>
      <c r="T23" s="278"/>
    </row>
    <row r="24" spans="10:12" ht="12.75">
      <c r="J24" s="398"/>
      <c r="K24" s="398"/>
      <c r="L24" s="398"/>
    </row>
    <row r="25" ht="12.75">
      <c r="A25" s="288"/>
    </row>
    <row r="26" spans="1:20" ht="12.75" hidden="1">
      <c r="A26" s="288"/>
      <c r="F26" s="226"/>
      <c r="G26" s="417"/>
      <c r="K26" s="226"/>
      <c r="L26" s="418"/>
      <c r="R26" s="419"/>
      <c r="S26" s="21"/>
      <c r="T26" s="278"/>
    </row>
    <row r="27" spans="2:20" ht="12.75">
      <c r="B27" s="9"/>
      <c r="E27" s="420"/>
      <c r="F27" s="317"/>
      <c r="G27" s="391"/>
      <c r="H27" s="278"/>
      <c r="J27" s="420"/>
      <c r="K27" s="226"/>
      <c r="L27" s="317"/>
      <c r="N27" s="420"/>
      <c r="R27" s="278"/>
      <c r="T27" s="101"/>
    </row>
    <row r="28" spans="2:20" ht="12.75">
      <c r="B28" s="9"/>
      <c r="E28" s="420"/>
      <c r="F28" s="317"/>
      <c r="G28" s="391"/>
      <c r="H28" s="278"/>
      <c r="K28" s="226"/>
      <c r="L28" s="317"/>
      <c r="N28" s="420"/>
      <c r="R28" s="278"/>
      <c r="T28" s="278"/>
    </row>
    <row r="29" spans="2:20" ht="12.75">
      <c r="B29" s="9"/>
      <c r="E29" s="420"/>
      <c r="F29" s="317"/>
      <c r="G29" s="391"/>
      <c r="H29" s="278"/>
      <c r="K29" s="226"/>
      <c r="L29" s="317"/>
      <c r="N29" s="420"/>
      <c r="R29" s="278"/>
      <c r="T29" s="278"/>
    </row>
    <row r="30" spans="2:20" ht="12.75">
      <c r="B30" s="9"/>
      <c r="E30" s="420"/>
      <c r="F30" s="317"/>
      <c r="G30" s="391"/>
      <c r="H30" s="278"/>
      <c r="K30" s="226"/>
      <c r="L30" s="317"/>
      <c r="N30" s="420"/>
      <c r="R30" s="278"/>
      <c r="T30" s="278"/>
    </row>
    <row r="31" spans="1:20" ht="12.75">
      <c r="A31" s="421"/>
      <c r="B31" s="367"/>
      <c r="C31" s="367"/>
      <c r="D31" s="367"/>
      <c r="E31" s="370"/>
      <c r="F31" s="332"/>
      <c r="G31" s="422"/>
      <c r="H31" s="337"/>
      <c r="I31" s="337"/>
      <c r="J31" s="337"/>
      <c r="K31" s="423"/>
      <c r="L31" s="423"/>
      <c r="M31" s="337"/>
      <c r="N31" s="337"/>
      <c r="O31" s="367"/>
      <c r="P31" s="367"/>
      <c r="Q31" s="367"/>
      <c r="R31" s="370"/>
      <c r="S31" s="21"/>
      <c r="T31" s="278"/>
    </row>
    <row r="32" spans="1:20" ht="16.5">
      <c r="A32" s="424" t="s">
        <v>626</v>
      </c>
      <c r="B32" s="425"/>
      <c r="C32" s="425"/>
      <c r="D32" s="426"/>
      <c r="E32" s="427">
        <f>SUM(E22+E31)</f>
        <v>31888.944000000003</v>
      </c>
      <c r="F32" s="427">
        <f>SUM(F22+F30)</f>
        <v>15079.202</v>
      </c>
      <c r="G32" s="428"/>
      <c r="H32" s="429">
        <f>SUM(H22+H31)</f>
        <v>67572540.39</v>
      </c>
      <c r="I32" s="426"/>
      <c r="J32" s="427">
        <f>SUM(J22)</f>
        <v>12037.846</v>
      </c>
      <c r="K32" s="430">
        <f>SUM(K22+K31)</f>
        <v>32527.046000000002</v>
      </c>
      <c r="L32" s="431">
        <f>SUM(L22)</f>
        <v>0</v>
      </c>
      <c r="M32" s="432">
        <f>SUM(M22)</f>
        <v>44564887.79</v>
      </c>
      <c r="N32" s="427">
        <f>SUM(E32+J32)</f>
        <v>43926.79</v>
      </c>
      <c r="O32" s="426"/>
      <c r="P32" s="426"/>
      <c r="Q32" s="426"/>
      <c r="R32" s="433">
        <f>SUM(R22+R31)</f>
        <v>112137428.18</v>
      </c>
      <c r="T32" s="278"/>
    </row>
    <row r="33" spans="5:21" ht="12.75" hidden="1">
      <c r="E33" s="78"/>
      <c r="F33" s="226"/>
      <c r="G33" s="325"/>
      <c r="K33" s="226"/>
      <c r="M33" s="141" t="s">
        <v>627</v>
      </c>
      <c r="N33" s="434">
        <f>SUM(G32+L32)</f>
        <v>0</v>
      </c>
      <c r="T33" s="278"/>
      <c r="U33" s="325"/>
    </row>
    <row r="34" spans="6:20" ht="13.5">
      <c r="F34" s="9"/>
      <c r="G34" s="325"/>
      <c r="T34" s="278"/>
    </row>
    <row r="35" spans="1:20" ht="12.75">
      <c r="A35" s="435" t="s">
        <v>628</v>
      </c>
      <c r="G35" s="436"/>
      <c r="H35" s="278"/>
      <c r="L35" s="437"/>
      <c r="M35" s="278"/>
      <c r="T35" s="278"/>
    </row>
    <row r="36" spans="1:20" ht="12.75">
      <c r="A36" s="317" t="s">
        <v>629</v>
      </c>
      <c r="E36" s="438">
        <v>31888.944</v>
      </c>
      <c r="F36" s="398"/>
      <c r="G36" s="438"/>
      <c r="H36" s="398"/>
      <c r="I36" s="398"/>
      <c r="J36" s="438">
        <v>12037.846</v>
      </c>
      <c r="K36" s="398"/>
      <c r="L36" s="438"/>
      <c r="M36" s="398"/>
      <c r="N36" s="438">
        <f>SUM(E36+J36)</f>
        <v>43926.79</v>
      </c>
      <c r="T36" s="278"/>
    </row>
    <row r="37" spans="1:20" ht="12.75">
      <c r="A37" s="317" t="s">
        <v>630</v>
      </c>
      <c r="B37" s="317"/>
      <c r="C37" s="317"/>
      <c r="D37" s="317"/>
      <c r="E37" s="18">
        <v>14092.901</v>
      </c>
      <c r="F37" s="439"/>
      <c r="G37" s="439"/>
      <c r="H37" s="439"/>
      <c r="I37" s="439"/>
      <c r="J37" s="18">
        <v>37155.746</v>
      </c>
      <c r="K37" s="439"/>
      <c r="L37" s="439"/>
      <c r="M37" s="439"/>
      <c r="N37" s="18">
        <f>SUM(E37,J37)</f>
        <v>51248.647</v>
      </c>
      <c r="T37" s="278"/>
    </row>
    <row r="38" spans="1:20" ht="12.75" hidden="1">
      <c r="A38" s="317" t="s">
        <v>631</v>
      </c>
      <c r="B38" s="226"/>
      <c r="C38" s="226"/>
      <c r="D38" s="226"/>
      <c r="E38" s="18"/>
      <c r="F38" s="91"/>
      <c r="G38" s="439"/>
      <c r="H38" s="91"/>
      <c r="I38" s="91"/>
      <c r="J38" s="18"/>
      <c r="K38" s="91"/>
      <c r="L38" s="439"/>
      <c r="M38" s="91"/>
      <c r="N38" s="18">
        <f>SUM(E38:M38)</f>
        <v>0</v>
      </c>
      <c r="O38" s="226"/>
      <c r="P38" s="226"/>
      <c r="Q38" s="226"/>
      <c r="T38" s="278"/>
    </row>
    <row r="39" spans="1:20" ht="12.75" hidden="1">
      <c r="A39" s="317" t="s">
        <v>632</v>
      </c>
      <c r="B39" s="317"/>
      <c r="C39" s="317"/>
      <c r="D39" s="317"/>
      <c r="E39" s="18"/>
      <c r="F39" s="439"/>
      <c r="G39" s="439"/>
      <c r="H39" s="439"/>
      <c r="I39" s="439"/>
      <c r="J39" s="18"/>
      <c r="K39" s="439"/>
      <c r="L39" s="439"/>
      <c r="M39" s="439"/>
      <c r="N39" s="18">
        <f>SUM(E39:L39)</f>
        <v>0</v>
      </c>
      <c r="O39" s="226"/>
      <c r="P39" s="226"/>
      <c r="Q39" s="226"/>
      <c r="T39" s="278"/>
    </row>
    <row r="40" spans="1:20" ht="12.75" hidden="1">
      <c r="A40" s="317" t="s">
        <v>631</v>
      </c>
      <c r="B40" s="226"/>
      <c r="C40" s="226"/>
      <c r="D40" s="226"/>
      <c r="E40" s="18"/>
      <c r="F40" s="91"/>
      <c r="G40" s="91"/>
      <c r="H40" s="91"/>
      <c r="I40" s="91"/>
      <c r="J40" s="18"/>
      <c r="K40" s="91"/>
      <c r="L40" s="91"/>
      <c r="M40" s="91"/>
      <c r="N40" s="18">
        <f aca="true" t="shared" si="5" ref="N40:N51">SUM(E40:J40)</f>
        <v>0</v>
      </c>
      <c r="T40" s="278"/>
    </row>
    <row r="41" spans="1:20" ht="12.75" hidden="1">
      <c r="A41" s="317" t="s">
        <v>631</v>
      </c>
      <c r="B41" s="226"/>
      <c r="C41" s="226"/>
      <c r="D41" s="226"/>
      <c r="E41" s="18"/>
      <c r="F41" s="91"/>
      <c r="G41" s="91"/>
      <c r="H41" s="91"/>
      <c r="I41" s="91"/>
      <c r="J41" s="18"/>
      <c r="K41" s="91"/>
      <c r="L41" s="91"/>
      <c r="M41" s="91"/>
      <c r="N41" s="439">
        <f t="shared" si="5"/>
        <v>0</v>
      </c>
      <c r="T41" s="278"/>
    </row>
    <row r="42" spans="1:14" ht="12.75">
      <c r="A42" s="317" t="s">
        <v>633</v>
      </c>
      <c r="B42" s="226"/>
      <c r="C42" s="226"/>
      <c r="D42" s="226"/>
      <c r="E42" s="18">
        <v>577.601</v>
      </c>
      <c r="F42" s="18"/>
      <c r="G42" s="18"/>
      <c r="H42" s="18"/>
      <c r="I42" s="18"/>
      <c r="J42" s="18">
        <v>1976.736</v>
      </c>
      <c r="K42" s="18"/>
      <c r="L42" s="18"/>
      <c r="M42" s="18"/>
      <c r="N42" s="18">
        <f t="shared" si="5"/>
        <v>2554.337</v>
      </c>
    </row>
    <row r="43" spans="1:14" ht="12.75">
      <c r="A43" s="317" t="s">
        <v>634</v>
      </c>
      <c r="B43" s="226"/>
      <c r="C43" s="226"/>
      <c r="D43" s="226"/>
      <c r="E43" s="18">
        <v>-961.98</v>
      </c>
      <c r="F43" s="18"/>
      <c r="G43" s="18"/>
      <c r="H43" s="18"/>
      <c r="I43" s="18"/>
      <c r="J43" s="18">
        <v>21218.541</v>
      </c>
      <c r="K43" s="18"/>
      <c r="L43" s="18"/>
      <c r="M43" s="18"/>
      <c r="N43" s="18">
        <f t="shared" si="5"/>
        <v>20256.561</v>
      </c>
    </row>
    <row r="44" spans="1:14" ht="12.75">
      <c r="A44" s="317" t="s">
        <v>635</v>
      </c>
      <c r="B44" s="226"/>
      <c r="C44" s="226"/>
      <c r="D44" s="226"/>
      <c r="E44" s="18">
        <v>430.779</v>
      </c>
      <c r="F44" s="18"/>
      <c r="G44" s="18"/>
      <c r="H44" s="18"/>
      <c r="I44" s="18"/>
      <c r="J44" s="18">
        <v>84</v>
      </c>
      <c r="K44" s="18"/>
      <c r="L44" s="18"/>
      <c r="M44" s="18"/>
      <c r="N44" s="18">
        <f t="shared" si="5"/>
        <v>514.779</v>
      </c>
    </row>
    <row r="45" spans="1:14" ht="12.75">
      <c r="A45" s="317" t="s">
        <v>636</v>
      </c>
      <c r="B45" s="226"/>
      <c r="C45" s="226"/>
      <c r="D45" s="226"/>
      <c r="E45" s="395">
        <v>9789.501</v>
      </c>
      <c r="F45" s="395"/>
      <c r="G45" s="395"/>
      <c r="H45" s="395"/>
      <c r="I45" s="395"/>
      <c r="J45" s="395">
        <v>-22454.956</v>
      </c>
      <c r="K45" s="395"/>
      <c r="L45" s="395"/>
      <c r="M45" s="395"/>
      <c r="N45" s="395">
        <f t="shared" si="5"/>
        <v>-12665.454999999998</v>
      </c>
    </row>
    <row r="46" spans="1:14" ht="12.75">
      <c r="A46" s="317" t="s">
        <v>637</v>
      </c>
      <c r="B46" s="226"/>
      <c r="C46" s="226"/>
      <c r="D46" s="226"/>
      <c r="E46" s="395">
        <v>1364.758</v>
      </c>
      <c r="F46" s="395"/>
      <c r="G46" s="395"/>
      <c r="H46" s="395"/>
      <c r="I46" s="395"/>
      <c r="J46" s="395">
        <v>-1434.306</v>
      </c>
      <c r="K46" s="395"/>
      <c r="L46" s="395"/>
      <c r="M46" s="395"/>
      <c r="N46" s="395">
        <f t="shared" si="5"/>
        <v>-69.548</v>
      </c>
    </row>
    <row r="47" spans="1:14" ht="12.75">
      <c r="A47" s="317" t="s">
        <v>638</v>
      </c>
      <c r="B47" s="226"/>
      <c r="C47" s="226"/>
      <c r="D47" s="226"/>
      <c r="E47" s="395">
        <v>-10214.358</v>
      </c>
      <c r="F47" s="395"/>
      <c r="G47" s="395"/>
      <c r="H47" s="395"/>
      <c r="I47" s="395"/>
      <c r="J47" s="395">
        <v>-4018.715</v>
      </c>
      <c r="K47" s="395"/>
      <c r="L47" s="395"/>
      <c r="M47" s="395"/>
      <c r="N47" s="395">
        <f>SUM(E47:J47)</f>
        <v>-14233.073</v>
      </c>
    </row>
    <row r="48" spans="1:14" ht="12.75">
      <c r="A48" s="317"/>
      <c r="B48" s="226"/>
      <c r="C48" s="226"/>
      <c r="D48" s="226"/>
      <c r="E48" s="395"/>
      <c r="F48" s="399"/>
      <c r="G48" s="399"/>
      <c r="H48" s="399"/>
      <c r="I48" s="399"/>
      <c r="J48" s="395"/>
      <c r="K48" s="399"/>
      <c r="L48" s="399"/>
      <c r="M48" s="399"/>
      <c r="N48" s="395"/>
    </row>
    <row r="49" spans="1:14" ht="4.5" customHeight="1">
      <c r="A49" s="317"/>
      <c r="B49" s="226"/>
      <c r="C49" s="226"/>
      <c r="D49" s="226"/>
      <c r="E49" s="440"/>
      <c r="F49" s="226"/>
      <c r="G49" s="226"/>
      <c r="H49" s="226"/>
      <c r="I49" s="226"/>
      <c r="J49" s="440"/>
      <c r="K49" s="226"/>
      <c r="L49" s="226"/>
      <c r="M49" s="226"/>
      <c r="N49" s="440"/>
    </row>
    <row r="50" spans="1:14" ht="12.75" hidden="1">
      <c r="A50" s="317"/>
      <c r="B50" s="226"/>
      <c r="C50" s="226"/>
      <c r="D50" s="226"/>
      <c r="E50" s="440"/>
      <c r="F50" s="226"/>
      <c r="G50" s="226"/>
      <c r="H50" s="226"/>
      <c r="I50" s="226"/>
      <c r="J50" s="440"/>
      <c r="K50" s="226"/>
      <c r="L50" s="226"/>
      <c r="M50" s="226"/>
      <c r="N50" s="440">
        <f t="shared" si="5"/>
        <v>0</v>
      </c>
    </row>
    <row r="51" spans="1:14" ht="12.75" hidden="1">
      <c r="A51" s="9"/>
      <c r="C51" s="21"/>
      <c r="N51" s="278">
        <f t="shared" si="5"/>
        <v>0</v>
      </c>
    </row>
    <row r="52" spans="1:20" ht="16.5">
      <c r="A52" s="441" t="s">
        <v>639</v>
      </c>
      <c r="B52" s="442"/>
      <c r="C52" s="442"/>
      <c r="D52" s="442"/>
      <c r="E52" s="443">
        <f>SUM(E36:E51)</f>
        <v>46968.14600000001</v>
      </c>
      <c r="F52" s="444"/>
      <c r="G52" s="444"/>
      <c r="H52" s="444"/>
      <c r="I52" s="444"/>
      <c r="J52" s="443">
        <f>SUM(J36:J50)</f>
        <v>44564.89200000001</v>
      </c>
      <c r="K52" s="444"/>
      <c r="L52" s="444"/>
      <c r="M52" s="444"/>
      <c r="N52" s="445">
        <f>SUM(N36:N51)</f>
        <v>91533.038</v>
      </c>
      <c r="O52" s="446"/>
      <c r="P52" s="446"/>
      <c r="Q52" s="446"/>
      <c r="T52" s="278"/>
    </row>
    <row r="53" spans="1:20" ht="12.75">
      <c r="A53" s="447"/>
      <c r="B53" s="226"/>
      <c r="C53" s="226"/>
      <c r="D53" s="226"/>
      <c r="E53" s="448"/>
      <c r="F53" s="226"/>
      <c r="G53" s="391"/>
      <c r="H53" s="374"/>
      <c r="I53" s="226"/>
      <c r="J53" s="390"/>
      <c r="K53" s="226"/>
      <c r="L53" s="393"/>
      <c r="M53" s="374"/>
      <c r="N53" s="390"/>
      <c r="O53" s="226"/>
      <c r="P53" s="226"/>
      <c r="Q53" s="226"/>
      <c r="T53" s="278"/>
    </row>
    <row r="54" spans="7:20" ht="12.75">
      <c r="G54" s="325"/>
      <c r="M54" s="112"/>
      <c r="O54" s="278"/>
      <c r="P54" s="278"/>
      <c r="Q54" s="278"/>
      <c r="T54" s="278"/>
    </row>
    <row r="55" spans="1:20" ht="12.75">
      <c r="A55" s="4" t="s">
        <v>640</v>
      </c>
      <c r="G55" s="325"/>
      <c r="I55" s="4" t="s">
        <v>641</v>
      </c>
      <c r="J55" s="278" t="s">
        <v>642</v>
      </c>
      <c r="K55" s="278"/>
      <c r="L55" s="437"/>
      <c r="M55" s="278"/>
      <c r="T55" s="278"/>
    </row>
    <row r="56" spans="1:20" ht="12.75">
      <c r="A56" s="4" t="s">
        <v>643</v>
      </c>
      <c r="G56" s="325"/>
      <c r="H56" s="112" t="s">
        <v>644</v>
      </c>
      <c r="J56" s="420"/>
      <c r="K56" s="278"/>
      <c r="T56" s="278"/>
    </row>
  </sheetData>
  <sheetProtection selectLockedCells="1" selectUnlockedCells="1"/>
  <printOptions/>
  <pageMargins left="0.75" right="0.75" top="0.5902777777777778" bottom="0.5118055555555555" header="0.5118055555555555" footer="0.511805555555555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25"/>
  <sheetViews>
    <sheetView workbookViewId="0" topLeftCell="A1">
      <selection activeCell="C25" sqref="C25"/>
    </sheetView>
  </sheetViews>
  <sheetFormatPr defaultColWidth="9.140625" defaultRowHeight="12.75"/>
  <cols>
    <col min="2" max="2" width="45.57421875" style="4" customWidth="1"/>
    <col min="3" max="3" width="23.140625" style="4" customWidth="1"/>
    <col min="4" max="4" width="17.8515625" style="4" customWidth="1"/>
    <col min="5" max="5" width="18.421875" style="4" customWidth="1"/>
    <col min="6" max="6" width="14.7109375" style="4" customWidth="1"/>
  </cols>
  <sheetData>
    <row r="2" spans="1:6" ht="12.75">
      <c r="A2" s="449" t="s">
        <v>645</v>
      </c>
      <c r="B2" s="450"/>
      <c r="C2" s="450"/>
      <c r="D2" s="450"/>
      <c r="E2" s="450"/>
      <c r="F2" s="450"/>
    </row>
    <row r="3" spans="1:6" ht="18">
      <c r="A3" s="451"/>
      <c r="B3" s="451"/>
      <c r="C3" s="451" t="s">
        <v>646</v>
      </c>
      <c r="D3" s="451"/>
      <c r="E3" s="451"/>
      <c r="F3" s="450"/>
    </row>
    <row r="4" spans="1:6" ht="13.5">
      <c r="A4" s="450"/>
      <c r="B4" s="450"/>
      <c r="C4" s="450"/>
      <c r="D4" s="450"/>
      <c r="E4" s="452" t="s">
        <v>541</v>
      </c>
      <c r="F4" s="450"/>
    </row>
    <row r="5" spans="1:6" ht="12.75">
      <c r="A5" s="450"/>
      <c r="B5" s="453" t="s">
        <v>647</v>
      </c>
      <c r="C5" s="454" t="s">
        <v>648</v>
      </c>
      <c r="D5" s="454" t="s">
        <v>649</v>
      </c>
      <c r="E5" s="454" t="s">
        <v>650</v>
      </c>
      <c r="F5" s="455" t="s">
        <v>651</v>
      </c>
    </row>
    <row r="6" spans="1:6" ht="12.75">
      <c r="A6" s="450"/>
      <c r="B6" s="456" t="s">
        <v>539</v>
      </c>
      <c r="C6" s="457">
        <v>31888.94</v>
      </c>
      <c r="D6" s="457">
        <v>46968.15</v>
      </c>
      <c r="E6" s="458">
        <v>67572.54</v>
      </c>
      <c r="F6" s="459">
        <v>1.4386885580973487</v>
      </c>
    </row>
    <row r="7" spans="1:6" ht="13.5">
      <c r="A7" s="450"/>
      <c r="B7" s="460" t="s">
        <v>597</v>
      </c>
      <c r="C7" s="461">
        <v>12037.85</v>
      </c>
      <c r="D7" s="461">
        <v>44564.89</v>
      </c>
      <c r="E7" s="462">
        <v>44564.89</v>
      </c>
      <c r="F7" s="463">
        <v>1</v>
      </c>
    </row>
    <row r="8" spans="1:6" ht="14.25">
      <c r="A8" s="450"/>
      <c r="B8" s="464" t="s">
        <v>652</v>
      </c>
      <c r="C8" s="465">
        <v>43926.79</v>
      </c>
      <c r="D8" s="465">
        <v>91533.04</v>
      </c>
      <c r="E8" s="465">
        <v>112137.43</v>
      </c>
      <c r="F8" s="466">
        <v>1.225103306958886</v>
      </c>
    </row>
    <row r="9" spans="1:6" ht="12.75">
      <c r="A9" s="450"/>
      <c r="B9" s="450"/>
      <c r="C9" s="450"/>
      <c r="D9" s="450"/>
      <c r="E9" s="450"/>
      <c r="F9" s="450"/>
    </row>
    <row r="10" spans="1:6" ht="13.5">
      <c r="A10" s="449" t="s">
        <v>653</v>
      </c>
      <c r="B10" s="450"/>
      <c r="C10" s="450"/>
      <c r="D10" s="450"/>
      <c r="E10" s="452" t="s">
        <v>541</v>
      </c>
      <c r="F10" s="450"/>
    </row>
    <row r="11" spans="1:6" ht="13.5">
      <c r="A11" s="467" t="s">
        <v>654</v>
      </c>
      <c r="B11" s="467" t="s">
        <v>655</v>
      </c>
      <c r="C11" s="467" t="s">
        <v>648</v>
      </c>
      <c r="D11" s="467" t="s">
        <v>649</v>
      </c>
      <c r="E11" s="467" t="s">
        <v>650</v>
      </c>
      <c r="F11" s="467" t="s">
        <v>651</v>
      </c>
    </row>
    <row r="12" spans="1:6" ht="12.75">
      <c r="A12" s="468">
        <v>5011</v>
      </c>
      <c r="B12" s="469" t="s">
        <v>656</v>
      </c>
      <c r="C12" s="470">
        <v>5034.92</v>
      </c>
      <c r="D12" s="470">
        <v>5084.52</v>
      </c>
      <c r="E12" s="470">
        <v>5056.19</v>
      </c>
      <c r="F12" s="471">
        <v>0.9944281859447891</v>
      </c>
    </row>
    <row r="13" spans="1:6" ht="13.5">
      <c r="A13" s="468">
        <v>5019</v>
      </c>
      <c r="B13" s="469" t="s">
        <v>657</v>
      </c>
      <c r="C13" s="470">
        <v>2</v>
      </c>
      <c r="D13" s="470">
        <v>0</v>
      </c>
      <c r="E13" s="470">
        <v>0</v>
      </c>
      <c r="F13" s="471"/>
    </row>
    <row r="14" spans="1:6" ht="14.25">
      <c r="A14" s="472" t="s">
        <v>658</v>
      </c>
      <c r="B14" s="473"/>
      <c r="C14" s="474">
        <v>5036.92</v>
      </c>
      <c r="D14" s="474">
        <v>5084.52</v>
      </c>
      <c r="E14" s="474">
        <v>5056.19</v>
      </c>
      <c r="F14" s="475">
        <v>0.9944281859447891</v>
      </c>
    </row>
    <row r="15" spans="1:6" ht="12.75">
      <c r="A15" s="468">
        <v>5021</v>
      </c>
      <c r="B15" s="469" t="s">
        <v>659</v>
      </c>
      <c r="C15" s="470">
        <v>703.4</v>
      </c>
      <c r="D15" s="470">
        <v>792.85</v>
      </c>
      <c r="E15" s="470">
        <v>792.85</v>
      </c>
      <c r="F15" s="471">
        <v>1</v>
      </c>
    </row>
    <row r="16" spans="1:6" ht="12.75">
      <c r="A16" s="468">
        <v>5023</v>
      </c>
      <c r="B16" s="469" t="s">
        <v>660</v>
      </c>
      <c r="C16" s="470">
        <v>1619.5</v>
      </c>
      <c r="D16" s="470">
        <v>1207.5</v>
      </c>
      <c r="E16" s="470">
        <v>1207.5</v>
      </c>
      <c r="F16" s="471">
        <v>1</v>
      </c>
    </row>
    <row r="17" spans="1:6" ht="13.5">
      <c r="A17" s="468">
        <v>5029</v>
      </c>
      <c r="B17" s="469" t="s">
        <v>661</v>
      </c>
      <c r="C17" s="470">
        <v>0</v>
      </c>
      <c r="D17" s="470">
        <v>0.53</v>
      </c>
      <c r="E17" s="470">
        <v>0.53</v>
      </c>
      <c r="F17" s="471">
        <v>1</v>
      </c>
    </row>
    <row r="18" spans="1:6" ht="14.25">
      <c r="A18" s="472" t="s">
        <v>662</v>
      </c>
      <c r="B18" s="473"/>
      <c r="C18" s="474">
        <v>2322.9</v>
      </c>
      <c r="D18" s="474">
        <v>2000.88</v>
      </c>
      <c r="E18" s="474">
        <v>2000.88</v>
      </c>
      <c r="F18" s="475">
        <v>1</v>
      </c>
    </row>
    <row r="19" spans="1:6" ht="12.75">
      <c r="A19" s="468">
        <v>5031</v>
      </c>
      <c r="B19" s="469" t="s">
        <v>663</v>
      </c>
      <c r="C19" s="470">
        <v>1508.92</v>
      </c>
      <c r="D19" s="470">
        <v>1564.04</v>
      </c>
      <c r="E19" s="470">
        <v>1564.04</v>
      </c>
      <c r="F19" s="471">
        <v>1</v>
      </c>
    </row>
    <row r="20" spans="1:6" ht="12.75">
      <c r="A20" s="468">
        <v>5032</v>
      </c>
      <c r="B20" s="469" t="s">
        <v>664</v>
      </c>
      <c r="C20" s="470">
        <v>605.93</v>
      </c>
      <c r="D20" s="470">
        <v>586.89</v>
      </c>
      <c r="E20" s="470">
        <v>586.89</v>
      </c>
      <c r="F20" s="471">
        <v>1</v>
      </c>
    </row>
    <row r="21" spans="1:6" ht="12.75">
      <c r="A21" s="468">
        <v>5038</v>
      </c>
      <c r="B21" s="469" t="s">
        <v>665</v>
      </c>
      <c r="C21" s="470">
        <v>20</v>
      </c>
      <c r="D21" s="470">
        <v>23.47</v>
      </c>
      <c r="E21" s="470">
        <v>23.47</v>
      </c>
      <c r="F21" s="471">
        <v>1</v>
      </c>
    </row>
    <row r="22" spans="1:6" ht="13.5">
      <c r="A22" s="468">
        <v>5039</v>
      </c>
      <c r="B22" s="469" t="s">
        <v>666</v>
      </c>
      <c r="C22" s="470">
        <v>1</v>
      </c>
      <c r="D22" s="470">
        <v>0.18</v>
      </c>
      <c r="E22" s="470">
        <v>0.18</v>
      </c>
      <c r="F22" s="471">
        <v>1</v>
      </c>
    </row>
    <row r="23" spans="1:6" ht="14.25">
      <c r="A23" s="472" t="s">
        <v>667</v>
      </c>
      <c r="B23" s="473"/>
      <c r="C23" s="474">
        <v>2135.85</v>
      </c>
      <c r="D23" s="474">
        <v>2174.58</v>
      </c>
      <c r="E23" s="474">
        <v>2174.58</v>
      </c>
      <c r="F23" s="475">
        <v>1</v>
      </c>
    </row>
    <row r="24" spans="1:6" ht="14.25">
      <c r="A24" s="472" t="s">
        <v>668</v>
      </c>
      <c r="B24" s="473"/>
      <c r="C24" s="474">
        <v>9495.67</v>
      </c>
      <c r="D24" s="474">
        <v>9259.98</v>
      </c>
      <c r="E24" s="474">
        <v>9231.65</v>
      </c>
      <c r="F24" s="475">
        <v>0.9969405981438405</v>
      </c>
    </row>
    <row r="25" spans="1:6" ht="12.75">
      <c r="A25" s="468">
        <v>5132</v>
      </c>
      <c r="B25" s="469" t="s">
        <v>669</v>
      </c>
      <c r="C25" s="470">
        <v>31</v>
      </c>
      <c r="D25" s="470">
        <v>19.37</v>
      </c>
      <c r="E25" s="470">
        <v>19.37</v>
      </c>
      <c r="F25" s="471">
        <v>1</v>
      </c>
    </row>
    <row r="26" spans="1:6" ht="12.75">
      <c r="A26" s="468">
        <v>5133</v>
      </c>
      <c r="B26" s="469" t="s">
        <v>670</v>
      </c>
      <c r="C26" s="470">
        <v>1</v>
      </c>
      <c r="D26" s="470">
        <v>1.63</v>
      </c>
      <c r="E26" s="470">
        <v>1.63</v>
      </c>
      <c r="F26" s="471">
        <v>1</v>
      </c>
    </row>
    <row r="27" spans="1:6" ht="12.75">
      <c r="A27" s="468">
        <v>5136</v>
      </c>
      <c r="B27" s="469" t="s">
        <v>671</v>
      </c>
      <c r="C27" s="470">
        <v>30</v>
      </c>
      <c r="D27" s="470">
        <v>35.54</v>
      </c>
      <c r="E27" s="470">
        <v>35.54</v>
      </c>
      <c r="F27" s="471">
        <v>1</v>
      </c>
    </row>
    <row r="28" spans="1:6" ht="12.75">
      <c r="A28" s="468">
        <v>5137</v>
      </c>
      <c r="B28" s="469" t="s">
        <v>672</v>
      </c>
      <c r="C28" s="470">
        <v>374.5</v>
      </c>
      <c r="D28" s="470">
        <v>454.39</v>
      </c>
      <c r="E28" s="470">
        <v>454.33</v>
      </c>
      <c r="F28" s="471">
        <v>0.9998679548405555</v>
      </c>
    </row>
    <row r="29" spans="1:6" ht="13.5">
      <c r="A29" s="468">
        <v>5139</v>
      </c>
      <c r="B29" s="469" t="s">
        <v>673</v>
      </c>
      <c r="C29" s="470">
        <v>377.4</v>
      </c>
      <c r="D29" s="470">
        <v>644.62</v>
      </c>
      <c r="E29" s="470">
        <v>644.62</v>
      </c>
      <c r="F29" s="471">
        <v>1</v>
      </c>
    </row>
    <row r="30" spans="1:6" ht="14.25">
      <c r="A30" s="472" t="s">
        <v>674</v>
      </c>
      <c r="B30" s="473"/>
      <c r="C30" s="474">
        <v>813.9</v>
      </c>
      <c r="D30" s="474">
        <v>1155.54</v>
      </c>
      <c r="E30" s="474">
        <v>1155.48</v>
      </c>
      <c r="F30" s="475">
        <v>0.9999480762241031</v>
      </c>
    </row>
    <row r="31" spans="1:6" ht="12.75">
      <c r="A31" s="468">
        <v>5141</v>
      </c>
      <c r="B31" s="469" t="s">
        <v>675</v>
      </c>
      <c r="C31" s="470">
        <v>367</v>
      </c>
      <c r="D31" s="470">
        <v>780.39</v>
      </c>
      <c r="E31" s="470">
        <v>780.18</v>
      </c>
      <c r="F31" s="471">
        <v>0.9997309037788797</v>
      </c>
    </row>
    <row r="32" spans="1:6" ht="13.5">
      <c r="A32" s="468">
        <v>5142</v>
      </c>
      <c r="B32" s="469" t="s">
        <v>676</v>
      </c>
      <c r="C32" s="470">
        <v>0</v>
      </c>
      <c r="D32" s="470">
        <v>0.81</v>
      </c>
      <c r="E32" s="470">
        <v>0.81</v>
      </c>
      <c r="F32" s="471">
        <v>1</v>
      </c>
    </row>
    <row r="33" spans="1:6" ht="14.25">
      <c r="A33" s="472" t="s">
        <v>677</v>
      </c>
      <c r="B33" s="473"/>
      <c r="C33" s="474">
        <v>367</v>
      </c>
      <c r="D33" s="474">
        <v>781.2</v>
      </c>
      <c r="E33" s="474">
        <v>780.99</v>
      </c>
      <c r="F33" s="475">
        <v>0.9997311827956988</v>
      </c>
    </row>
    <row r="34" spans="1:6" ht="12.75">
      <c r="A34" s="468">
        <v>5151</v>
      </c>
      <c r="B34" s="469" t="s">
        <v>678</v>
      </c>
      <c r="C34" s="470">
        <v>33.5</v>
      </c>
      <c r="D34" s="470">
        <v>27.32</v>
      </c>
      <c r="E34" s="470">
        <v>27.31</v>
      </c>
      <c r="F34" s="471">
        <v>0.9996339677891654</v>
      </c>
    </row>
    <row r="35" spans="1:6" ht="12.75">
      <c r="A35" s="468">
        <v>5152</v>
      </c>
      <c r="B35" s="469" t="s">
        <v>679</v>
      </c>
      <c r="C35" s="470">
        <v>28</v>
      </c>
      <c r="D35" s="470">
        <v>28.03</v>
      </c>
      <c r="E35" s="470">
        <v>28.03</v>
      </c>
      <c r="F35" s="471">
        <v>1</v>
      </c>
    </row>
    <row r="36" spans="1:6" ht="12.75">
      <c r="A36" s="468">
        <v>5153</v>
      </c>
      <c r="B36" s="469" t="s">
        <v>680</v>
      </c>
      <c r="C36" s="470">
        <v>256</v>
      </c>
      <c r="D36" s="470">
        <v>138.05</v>
      </c>
      <c r="E36" s="470">
        <v>138.05</v>
      </c>
      <c r="F36" s="471">
        <v>1</v>
      </c>
    </row>
    <row r="37" spans="1:6" ht="12.75">
      <c r="A37" s="468">
        <v>5154</v>
      </c>
      <c r="B37" s="469" t="s">
        <v>681</v>
      </c>
      <c r="C37" s="470">
        <v>1264</v>
      </c>
      <c r="D37" s="470">
        <v>1323.68</v>
      </c>
      <c r="E37" s="470">
        <v>1323.67</v>
      </c>
      <c r="F37" s="471">
        <v>0.999992445304001</v>
      </c>
    </row>
    <row r="38" spans="1:6" ht="12.75">
      <c r="A38" s="468">
        <v>5156</v>
      </c>
      <c r="B38" s="469" t="s">
        <v>682</v>
      </c>
      <c r="C38" s="470">
        <v>160</v>
      </c>
      <c r="D38" s="470">
        <v>196.27</v>
      </c>
      <c r="E38" s="470">
        <v>196.27</v>
      </c>
      <c r="F38" s="471">
        <v>1</v>
      </c>
    </row>
    <row r="39" spans="1:6" ht="13.5">
      <c r="A39" s="468">
        <v>5157</v>
      </c>
      <c r="B39" s="469" t="s">
        <v>683</v>
      </c>
      <c r="C39" s="470">
        <v>6.5</v>
      </c>
      <c r="D39" s="470">
        <v>5.88</v>
      </c>
      <c r="E39" s="470">
        <v>5.88</v>
      </c>
      <c r="F39" s="471">
        <v>1</v>
      </c>
    </row>
    <row r="40" spans="1:6" ht="13.5">
      <c r="A40" s="476" t="s">
        <v>684</v>
      </c>
      <c r="B40" s="477"/>
      <c r="C40" s="478">
        <v>1748</v>
      </c>
      <c r="D40" s="478">
        <v>1719.22</v>
      </c>
      <c r="E40" s="478">
        <v>1719.21</v>
      </c>
      <c r="F40" s="479">
        <v>0.9999941834087551</v>
      </c>
    </row>
    <row r="41" spans="1:6" ht="12.75">
      <c r="A41" s="480">
        <v>5161</v>
      </c>
      <c r="B41" s="481" t="s">
        <v>685</v>
      </c>
      <c r="C41" s="482">
        <v>285.5</v>
      </c>
      <c r="D41" s="482">
        <v>246.79</v>
      </c>
      <c r="E41" s="482">
        <v>246.79</v>
      </c>
      <c r="F41" s="483">
        <v>1</v>
      </c>
    </row>
    <row r="42" spans="1:6" ht="12.75">
      <c r="A42" s="484">
        <v>5162</v>
      </c>
      <c r="B42" s="469" t="s">
        <v>686</v>
      </c>
      <c r="C42" s="470">
        <v>215</v>
      </c>
      <c r="D42" s="470">
        <v>200.51</v>
      </c>
      <c r="E42" s="470">
        <v>200.47</v>
      </c>
      <c r="F42" s="485">
        <v>0.9998005087028079</v>
      </c>
    </row>
    <row r="43" spans="1:6" ht="12.75">
      <c r="A43" s="486">
        <v>5163</v>
      </c>
      <c r="B43" s="487" t="s">
        <v>687</v>
      </c>
      <c r="C43" s="488">
        <v>273.45</v>
      </c>
      <c r="D43" s="488">
        <v>314.77</v>
      </c>
      <c r="E43" s="488">
        <v>315.67</v>
      </c>
      <c r="F43" s="489">
        <v>1.00285923054929</v>
      </c>
    </row>
    <row r="44" spans="1:6" ht="12.75">
      <c r="A44" s="480">
        <v>5164</v>
      </c>
      <c r="B44" s="481" t="s">
        <v>688</v>
      </c>
      <c r="C44" s="482">
        <v>8.7</v>
      </c>
      <c r="D44" s="482">
        <v>25.87</v>
      </c>
      <c r="E44" s="482">
        <v>25.87</v>
      </c>
      <c r="F44" s="483">
        <v>1</v>
      </c>
    </row>
    <row r="45" spans="1:6" ht="12.75">
      <c r="A45" s="484">
        <v>5166</v>
      </c>
      <c r="B45" s="469" t="s">
        <v>689</v>
      </c>
      <c r="C45" s="470">
        <v>225</v>
      </c>
      <c r="D45" s="470">
        <v>175.56</v>
      </c>
      <c r="E45" s="470">
        <v>175.56</v>
      </c>
      <c r="F45" s="485">
        <v>1</v>
      </c>
    </row>
    <row r="46" spans="1:6" ht="12.75">
      <c r="A46" s="484">
        <v>5167</v>
      </c>
      <c r="B46" s="469" t="s">
        <v>690</v>
      </c>
      <c r="C46" s="470">
        <v>109</v>
      </c>
      <c r="D46" s="470">
        <v>159.11</v>
      </c>
      <c r="E46" s="470">
        <v>159.11</v>
      </c>
      <c r="F46" s="485">
        <v>1</v>
      </c>
    </row>
    <row r="47" spans="1:6" ht="12.75">
      <c r="A47" s="486">
        <v>5169</v>
      </c>
      <c r="B47" s="487" t="s">
        <v>691</v>
      </c>
      <c r="C47" s="488">
        <v>5967.13</v>
      </c>
      <c r="D47" s="488">
        <v>6302.38</v>
      </c>
      <c r="E47" s="488">
        <v>6244.3</v>
      </c>
      <c r="F47" s="489">
        <v>0.9907844338170659</v>
      </c>
    </row>
    <row r="48" spans="1:6" ht="13.5">
      <c r="A48" s="490" t="s">
        <v>692</v>
      </c>
      <c r="B48" s="491"/>
      <c r="C48" s="492">
        <v>7083.78</v>
      </c>
      <c r="D48" s="492">
        <v>7424.98</v>
      </c>
      <c r="E48" s="492">
        <v>7367.77</v>
      </c>
      <c r="F48" s="493">
        <v>0.9922949287405489</v>
      </c>
    </row>
    <row r="49" spans="1:6" ht="12.75">
      <c r="A49" s="468">
        <v>5171</v>
      </c>
      <c r="B49" s="469" t="s">
        <v>693</v>
      </c>
      <c r="C49" s="470">
        <v>1612</v>
      </c>
      <c r="D49" s="470">
        <v>8500.14</v>
      </c>
      <c r="E49" s="470">
        <v>8500.14</v>
      </c>
      <c r="F49" s="471">
        <v>1</v>
      </c>
    </row>
    <row r="50" spans="1:6" ht="12.75">
      <c r="A50" s="468">
        <v>5172</v>
      </c>
      <c r="B50" s="469" t="s">
        <v>694</v>
      </c>
      <c r="C50" s="470">
        <v>0</v>
      </c>
      <c r="D50" s="470">
        <v>33.96</v>
      </c>
      <c r="E50" s="470">
        <v>33.96</v>
      </c>
      <c r="F50" s="471">
        <v>1</v>
      </c>
    </row>
    <row r="51" spans="1:6" ht="12.75">
      <c r="A51" s="468">
        <v>5173</v>
      </c>
      <c r="B51" s="469" t="s">
        <v>695</v>
      </c>
      <c r="C51" s="470">
        <v>31.3</v>
      </c>
      <c r="D51" s="470">
        <v>16.93</v>
      </c>
      <c r="E51" s="470">
        <v>16.93</v>
      </c>
      <c r="F51" s="471">
        <v>1</v>
      </c>
    </row>
    <row r="52" spans="1:6" ht="12.75">
      <c r="A52" s="468">
        <v>5175</v>
      </c>
      <c r="B52" s="469" t="s">
        <v>696</v>
      </c>
      <c r="C52" s="470">
        <v>72.7</v>
      </c>
      <c r="D52" s="470">
        <v>79.36</v>
      </c>
      <c r="E52" s="470">
        <v>79.35</v>
      </c>
      <c r="F52" s="471">
        <v>0.9998739919354838</v>
      </c>
    </row>
    <row r="53" spans="1:6" ht="12.75">
      <c r="A53" s="468">
        <v>5176</v>
      </c>
      <c r="B53" s="469" t="s">
        <v>697</v>
      </c>
      <c r="C53" s="470">
        <v>2</v>
      </c>
      <c r="D53" s="470">
        <v>0</v>
      </c>
      <c r="E53" s="470">
        <v>0</v>
      </c>
      <c r="F53" s="471"/>
    </row>
    <row r="54" spans="1:6" ht="13.5">
      <c r="A54" s="468">
        <v>5179</v>
      </c>
      <c r="B54" s="469" t="s">
        <v>698</v>
      </c>
      <c r="C54" s="470">
        <v>66</v>
      </c>
      <c r="D54" s="470">
        <v>75.93</v>
      </c>
      <c r="E54" s="470">
        <v>75.93</v>
      </c>
      <c r="F54" s="471">
        <v>1</v>
      </c>
    </row>
    <row r="55" spans="1:6" ht="14.25">
      <c r="A55" s="472" t="s">
        <v>699</v>
      </c>
      <c r="B55" s="473"/>
      <c r="C55" s="474">
        <v>1784</v>
      </c>
      <c r="D55" s="474">
        <v>8706.32</v>
      </c>
      <c r="E55" s="474">
        <v>8706.31</v>
      </c>
      <c r="F55" s="475">
        <v>0.9999988514090913</v>
      </c>
    </row>
    <row r="56" spans="1:6" ht="12.75">
      <c r="A56" s="468">
        <v>5181</v>
      </c>
      <c r="B56" s="469" t="s">
        <v>700</v>
      </c>
      <c r="C56" s="470">
        <v>0</v>
      </c>
      <c r="D56" s="470">
        <v>0</v>
      </c>
      <c r="E56" s="470">
        <v>0</v>
      </c>
      <c r="F56" s="471"/>
    </row>
    <row r="57" spans="1:6" ht="13.5">
      <c r="A57" s="468">
        <v>5182</v>
      </c>
      <c r="B57" s="469" t="s">
        <v>701</v>
      </c>
      <c r="C57" s="470">
        <v>0</v>
      </c>
      <c r="D57" s="470">
        <v>0</v>
      </c>
      <c r="E57" s="470">
        <v>0</v>
      </c>
      <c r="F57" s="471"/>
    </row>
    <row r="58" spans="1:6" ht="14.25">
      <c r="A58" s="472" t="s">
        <v>702</v>
      </c>
      <c r="B58" s="473"/>
      <c r="C58" s="474">
        <v>0</v>
      </c>
      <c r="D58" s="474">
        <v>0</v>
      </c>
      <c r="E58" s="474">
        <v>0</v>
      </c>
      <c r="F58" s="475"/>
    </row>
    <row r="59" spans="1:6" ht="12.75">
      <c r="A59" s="468">
        <v>5192</v>
      </c>
      <c r="B59" s="469" t="s">
        <v>703</v>
      </c>
      <c r="C59" s="470">
        <v>37</v>
      </c>
      <c r="D59" s="470">
        <v>66.32</v>
      </c>
      <c r="E59" s="470">
        <v>66.32</v>
      </c>
      <c r="F59" s="471">
        <v>1</v>
      </c>
    </row>
    <row r="60" spans="1:6" ht="12.75">
      <c r="A60" s="468">
        <v>5193</v>
      </c>
      <c r="B60" s="469" t="s">
        <v>704</v>
      </c>
      <c r="C60" s="470">
        <v>90</v>
      </c>
      <c r="D60" s="470">
        <v>85.98</v>
      </c>
      <c r="E60" s="470">
        <v>85.98</v>
      </c>
      <c r="F60" s="471">
        <v>1</v>
      </c>
    </row>
    <row r="61" spans="1:6" ht="13.5">
      <c r="A61" s="468">
        <v>5194</v>
      </c>
      <c r="B61" s="469" t="s">
        <v>705</v>
      </c>
      <c r="C61" s="470">
        <v>75.6</v>
      </c>
      <c r="D61" s="470">
        <v>67.22</v>
      </c>
      <c r="E61" s="470">
        <v>67.22</v>
      </c>
      <c r="F61" s="471">
        <v>1</v>
      </c>
    </row>
    <row r="62" spans="1:6" ht="14.25">
      <c r="A62" s="472" t="s">
        <v>706</v>
      </c>
      <c r="B62" s="473"/>
      <c r="C62" s="474">
        <v>202.6</v>
      </c>
      <c r="D62" s="474">
        <v>219.52</v>
      </c>
      <c r="E62" s="474">
        <v>219.52</v>
      </c>
      <c r="F62" s="475">
        <v>1</v>
      </c>
    </row>
    <row r="63" spans="1:6" ht="14.25">
      <c r="A63" s="472" t="s">
        <v>707</v>
      </c>
      <c r="B63" s="473"/>
      <c r="C63" s="474">
        <v>11999.28</v>
      </c>
      <c r="D63" s="474">
        <v>20006.78</v>
      </c>
      <c r="E63" s="474">
        <v>19949.29</v>
      </c>
      <c r="F63" s="475">
        <v>0.9971264741252717</v>
      </c>
    </row>
    <row r="64" spans="1:6" ht="12.75">
      <c r="A64" s="468">
        <v>5221</v>
      </c>
      <c r="B64" s="469" t="s">
        <v>708</v>
      </c>
      <c r="C64" s="470">
        <v>50</v>
      </c>
      <c r="D64" s="470">
        <v>50</v>
      </c>
      <c r="E64" s="470">
        <v>50</v>
      </c>
      <c r="F64" s="471">
        <v>1</v>
      </c>
    </row>
    <row r="65" spans="1:6" ht="12.75">
      <c r="A65" s="468">
        <v>5222</v>
      </c>
      <c r="B65" s="469" t="s">
        <v>709</v>
      </c>
      <c r="C65" s="470">
        <v>825</v>
      </c>
      <c r="D65" s="470">
        <v>790.47</v>
      </c>
      <c r="E65" s="470">
        <v>790.47</v>
      </c>
      <c r="F65" s="471">
        <v>1</v>
      </c>
    </row>
    <row r="66" spans="1:6" ht="12.75">
      <c r="A66" s="468">
        <v>5223</v>
      </c>
      <c r="B66" s="469" t="s">
        <v>710</v>
      </c>
      <c r="C66" s="470">
        <v>0</v>
      </c>
      <c r="D66" s="470">
        <v>95</v>
      </c>
      <c r="E66" s="470">
        <v>95</v>
      </c>
      <c r="F66" s="471">
        <v>1</v>
      </c>
    </row>
    <row r="67" spans="1:6" ht="13.5">
      <c r="A67" s="468">
        <v>5229</v>
      </c>
      <c r="B67" s="469" t="s">
        <v>711</v>
      </c>
      <c r="C67" s="470">
        <v>79.53</v>
      </c>
      <c r="D67" s="470">
        <v>29.4</v>
      </c>
      <c r="E67" s="470">
        <v>29.39</v>
      </c>
      <c r="F67" s="471">
        <v>0.9996598639455783</v>
      </c>
    </row>
    <row r="68" spans="1:6" ht="14.25">
      <c r="A68" s="472" t="s">
        <v>712</v>
      </c>
      <c r="B68" s="473"/>
      <c r="C68" s="474">
        <v>954.53</v>
      </c>
      <c r="D68" s="474">
        <v>964.86</v>
      </c>
      <c r="E68" s="474">
        <v>964.85</v>
      </c>
      <c r="F68" s="475">
        <v>0.9999896358020853</v>
      </c>
    </row>
    <row r="69" spans="1:6" ht="14.25">
      <c r="A69" s="472" t="s">
        <v>713</v>
      </c>
      <c r="B69" s="473"/>
      <c r="C69" s="474">
        <v>954.53</v>
      </c>
      <c r="D69" s="474">
        <v>964.86</v>
      </c>
      <c r="E69" s="474">
        <v>964.85</v>
      </c>
      <c r="F69" s="475">
        <v>0.9999896358020853</v>
      </c>
    </row>
    <row r="70" spans="1:6" ht="12.75">
      <c r="A70" s="468">
        <v>5321</v>
      </c>
      <c r="B70" s="469" t="s">
        <v>714</v>
      </c>
      <c r="C70" s="470">
        <v>0</v>
      </c>
      <c r="D70" s="470">
        <v>0</v>
      </c>
      <c r="E70" s="470">
        <v>0</v>
      </c>
      <c r="F70" s="471"/>
    </row>
    <row r="71" spans="1:6" ht="13.5">
      <c r="A71" s="468">
        <v>5329</v>
      </c>
      <c r="B71" s="469" t="s">
        <v>715</v>
      </c>
      <c r="C71" s="470">
        <v>290</v>
      </c>
      <c r="D71" s="470">
        <v>620.5</v>
      </c>
      <c r="E71" s="470">
        <v>620.44</v>
      </c>
      <c r="F71" s="471">
        <v>0.9999033037872684</v>
      </c>
    </row>
    <row r="72" spans="1:6" ht="14.25">
      <c r="A72" s="472" t="s">
        <v>716</v>
      </c>
      <c r="B72" s="473"/>
      <c r="C72" s="474">
        <v>290</v>
      </c>
      <c r="D72" s="474">
        <v>620.5</v>
      </c>
      <c r="E72" s="474">
        <v>620.44</v>
      </c>
      <c r="F72" s="475">
        <v>0.9999033037872684</v>
      </c>
    </row>
    <row r="73" spans="1:6" ht="12.75">
      <c r="A73" s="468">
        <v>5331</v>
      </c>
      <c r="B73" s="469" t="s">
        <v>717</v>
      </c>
      <c r="C73" s="470">
        <v>5900</v>
      </c>
      <c r="D73" s="470">
        <v>5982.5</v>
      </c>
      <c r="E73" s="470">
        <v>5982.5</v>
      </c>
      <c r="F73" s="471">
        <v>1</v>
      </c>
    </row>
    <row r="74" spans="1:6" ht="12.75">
      <c r="A74" s="468">
        <v>5336</v>
      </c>
      <c r="B74" s="469" t="s">
        <v>718</v>
      </c>
      <c r="C74" s="470">
        <v>0</v>
      </c>
      <c r="D74" s="470">
        <v>1098.19</v>
      </c>
      <c r="E74" s="470">
        <v>1098.19</v>
      </c>
      <c r="F74" s="471">
        <v>1</v>
      </c>
    </row>
    <row r="75" spans="1:6" ht="13.5">
      <c r="A75" s="468">
        <v>5339</v>
      </c>
      <c r="B75" s="469" t="s">
        <v>719</v>
      </c>
      <c r="C75" s="470">
        <v>70</v>
      </c>
      <c r="D75" s="470">
        <v>83</v>
      </c>
      <c r="E75" s="470">
        <v>83</v>
      </c>
      <c r="F75" s="471">
        <v>1</v>
      </c>
    </row>
    <row r="76" spans="1:6" ht="14.25">
      <c r="A76" s="472" t="s">
        <v>720</v>
      </c>
      <c r="B76" s="473"/>
      <c r="C76" s="474">
        <v>5970</v>
      </c>
      <c r="D76" s="474">
        <v>7163.69</v>
      </c>
      <c r="E76" s="474">
        <v>7163.69</v>
      </c>
      <c r="F76" s="475">
        <v>1</v>
      </c>
    </row>
    <row r="77" spans="1:6" ht="12.75">
      <c r="A77" s="468">
        <v>5341</v>
      </c>
      <c r="B77" s="469" t="s">
        <v>721</v>
      </c>
      <c r="C77" s="470">
        <v>0</v>
      </c>
      <c r="D77" s="470">
        <v>185.02</v>
      </c>
      <c r="E77" s="470">
        <v>185.02</v>
      </c>
      <c r="F77" s="471">
        <v>1</v>
      </c>
    </row>
    <row r="78" spans="1:6" ht="12.75">
      <c r="A78" s="468">
        <v>5342</v>
      </c>
      <c r="B78" s="469" t="s">
        <v>722</v>
      </c>
      <c r="C78" s="470">
        <v>250</v>
      </c>
      <c r="D78" s="470">
        <v>250</v>
      </c>
      <c r="E78" s="470">
        <v>250</v>
      </c>
      <c r="F78" s="471">
        <v>1</v>
      </c>
    </row>
    <row r="79" spans="1:6" ht="12.75">
      <c r="A79" s="468">
        <v>5345</v>
      </c>
      <c r="B79" s="469" t="s">
        <v>723</v>
      </c>
      <c r="C79" s="470">
        <v>0</v>
      </c>
      <c r="D79" s="470">
        <v>0</v>
      </c>
      <c r="E79" s="470">
        <v>19950</v>
      </c>
      <c r="F79" s="471"/>
    </row>
    <row r="80" spans="1:6" ht="13.5">
      <c r="A80" s="468">
        <v>5349</v>
      </c>
      <c r="B80" s="469" t="s">
        <v>724</v>
      </c>
      <c r="C80" s="470">
        <v>0</v>
      </c>
      <c r="D80" s="470">
        <v>0</v>
      </c>
      <c r="E80" s="470">
        <v>1000</v>
      </c>
      <c r="F80" s="471"/>
    </row>
    <row r="81" spans="1:6" ht="14.25">
      <c r="A81" s="476" t="s">
        <v>725</v>
      </c>
      <c r="B81" s="477"/>
      <c r="C81" s="478">
        <v>250</v>
      </c>
      <c r="D81" s="478">
        <v>435.02</v>
      </c>
      <c r="E81" s="478">
        <v>21385.02</v>
      </c>
      <c r="F81" s="479">
        <v>49.15870534688061</v>
      </c>
    </row>
    <row r="82" spans="1:6" ht="12.75">
      <c r="A82" s="494">
        <v>5361</v>
      </c>
      <c r="B82" s="495" t="s">
        <v>726</v>
      </c>
      <c r="C82" s="496">
        <v>0.3</v>
      </c>
      <c r="D82" s="496">
        <v>3</v>
      </c>
      <c r="E82" s="496">
        <v>3</v>
      </c>
      <c r="F82" s="497">
        <v>1</v>
      </c>
    </row>
    <row r="83" spans="1:6" ht="12.75">
      <c r="A83" s="468">
        <v>5362</v>
      </c>
      <c r="B83" s="469" t="s">
        <v>727</v>
      </c>
      <c r="C83" s="470">
        <v>1640.3</v>
      </c>
      <c r="D83" s="470">
        <v>706.94</v>
      </c>
      <c r="E83" s="470">
        <v>647.83</v>
      </c>
      <c r="F83" s="498">
        <v>0.916386114804651</v>
      </c>
    </row>
    <row r="84" spans="1:6" ht="12.75">
      <c r="A84" s="468">
        <v>5363</v>
      </c>
      <c r="B84" s="469" t="s">
        <v>728</v>
      </c>
      <c r="C84" s="470">
        <v>0</v>
      </c>
      <c r="D84" s="470">
        <v>47</v>
      </c>
      <c r="E84" s="470">
        <v>47</v>
      </c>
      <c r="F84" s="498">
        <v>1</v>
      </c>
    </row>
    <row r="85" spans="1:6" ht="12.75">
      <c r="A85" s="468">
        <v>5364</v>
      </c>
      <c r="B85" s="469" t="s">
        <v>729</v>
      </c>
      <c r="C85" s="470">
        <v>0</v>
      </c>
      <c r="D85" s="470">
        <v>32.76</v>
      </c>
      <c r="E85" s="470">
        <v>32.75</v>
      </c>
      <c r="F85" s="498">
        <v>0.9996947496947498</v>
      </c>
    </row>
    <row r="86" spans="1:6" ht="13.5">
      <c r="A86" s="499">
        <v>5365</v>
      </c>
      <c r="B86" s="500" t="s">
        <v>730</v>
      </c>
      <c r="C86" s="501">
        <v>0.8</v>
      </c>
      <c r="D86" s="501">
        <v>0.8</v>
      </c>
      <c r="E86" s="501">
        <v>0.8</v>
      </c>
      <c r="F86" s="502">
        <v>1</v>
      </c>
    </row>
    <row r="87" spans="1:6" ht="13.5">
      <c r="A87" s="503" t="s">
        <v>731</v>
      </c>
      <c r="B87" s="504"/>
      <c r="C87" s="505">
        <v>1641.4</v>
      </c>
      <c r="D87" s="505">
        <v>790.5</v>
      </c>
      <c r="E87" s="505">
        <v>731.38</v>
      </c>
      <c r="F87" s="506">
        <v>0.9252118912080961</v>
      </c>
    </row>
    <row r="88" spans="1:6" ht="13.5">
      <c r="A88" s="490" t="s">
        <v>732</v>
      </c>
      <c r="B88" s="491"/>
      <c r="C88" s="492">
        <v>8151.4</v>
      </c>
      <c r="D88" s="492">
        <v>9009.71</v>
      </c>
      <c r="E88" s="492">
        <v>29900.53</v>
      </c>
      <c r="F88" s="493">
        <v>3.318700601906166</v>
      </c>
    </row>
    <row r="89" spans="1:6" ht="13.5">
      <c r="A89" s="468">
        <v>5410</v>
      </c>
      <c r="B89" s="469" t="s">
        <v>733</v>
      </c>
      <c r="C89" s="470">
        <v>0</v>
      </c>
      <c r="D89" s="470">
        <v>7170.16</v>
      </c>
      <c r="E89" s="470">
        <v>7170.16</v>
      </c>
      <c r="F89" s="471">
        <v>1</v>
      </c>
    </row>
    <row r="90" spans="1:6" ht="14.25">
      <c r="A90" s="472" t="s">
        <v>734</v>
      </c>
      <c r="B90" s="473"/>
      <c r="C90" s="474">
        <v>0</v>
      </c>
      <c r="D90" s="474">
        <v>7170.16</v>
      </c>
      <c r="E90" s="474">
        <v>7170.16</v>
      </c>
      <c r="F90" s="475">
        <v>1</v>
      </c>
    </row>
    <row r="91" spans="1:6" ht="13.5">
      <c r="A91" s="468">
        <v>5424</v>
      </c>
      <c r="B91" s="469" t="s">
        <v>735</v>
      </c>
      <c r="C91" s="470">
        <v>10</v>
      </c>
      <c r="D91" s="470">
        <v>0</v>
      </c>
      <c r="E91" s="470">
        <v>0</v>
      </c>
      <c r="F91" s="471"/>
    </row>
    <row r="92" spans="1:6" ht="14.25">
      <c r="A92" s="472" t="s">
        <v>736</v>
      </c>
      <c r="B92" s="473"/>
      <c r="C92" s="474">
        <v>10</v>
      </c>
      <c r="D92" s="474">
        <v>0</v>
      </c>
      <c r="E92" s="474">
        <v>0</v>
      </c>
      <c r="F92" s="475"/>
    </row>
    <row r="93" spans="1:6" ht="12.75">
      <c r="A93" s="468">
        <v>5492</v>
      </c>
      <c r="B93" s="469" t="s">
        <v>737</v>
      </c>
      <c r="C93" s="470">
        <v>0</v>
      </c>
      <c r="D93" s="470">
        <v>70</v>
      </c>
      <c r="E93" s="470">
        <v>70</v>
      </c>
      <c r="F93" s="471">
        <v>1</v>
      </c>
    </row>
    <row r="94" spans="1:6" ht="12.75">
      <c r="A94" s="468">
        <v>5493</v>
      </c>
      <c r="B94" s="469" t="s">
        <v>738</v>
      </c>
      <c r="C94" s="470">
        <v>100</v>
      </c>
      <c r="D94" s="470">
        <v>15</v>
      </c>
      <c r="E94" s="470">
        <v>15</v>
      </c>
      <c r="F94" s="471">
        <v>1</v>
      </c>
    </row>
    <row r="95" spans="1:6" ht="13.5">
      <c r="A95" s="468">
        <v>5499</v>
      </c>
      <c r="B95" s="469" t="s">
        <v>739</v>
      </c>
      <c r="C95" s="470">
        <v>35</v>
      </c>
      <c r="D95" s="470">
        <v>171.66</v>
      </c>
      <c r="E95" s="470">
        <v>171.06</v>
      </c>
      <c r="F95" s="471">
        <v>0.9965047186298497</v>
      </c>
    </row>
    <row r="96" spans="1:6" ht="14.25">
      <c r="A96" s="472" t="s">
        <v>740</v>
      </c>
      <c r="B96" s="473"/>
      <c r="C96" s="474">
        <v>135</v>
      </c>
      <c r="D96" s="474">
        <v>256.66</v>
      </c>
      <c r="E96" s="474">
        <v>256.06</v>
      </c>
      <c r="F96" s="475">
        <v>0.9976622769422582</v>
      </c>
    </row>
    <row r="97" spans="1:6" ht="14.25">
      <c r="A97" s="472" t="s">
        <v>741</v>
      </c>
      <c r="B97" s="473"/>
      <c r="C97" s="474">
        <v>145</v>
      </c>
      <c r="D97" s="474">
        <v>7426.82</v>
      </c>
      <c r="E97" s="474">
        <v>7426.23</v>
      </c>
      <c r="F97" s="475">
        <v>0.9999205581931432</v>
      </c>
    </row>
    <row r="98" spans="1:6" ht="13.5">
      <c r="A98" s="468">
        <v>5511</v>
      </c>
      <c r="B98" s="469" t="s">
        <v>742</v>
      </c>
      <c r="C98" s="470">
        <v>11</v>
      </c>
      <c r="D98" s="470">
        <v>0</v>
      </c>
      <c r="E98" s="470">
        <v>0</v>
      </c>
      <c r="F98" s="471"/>
    </row>
    <row r="99" spans="1:6" ht="14.25">
      <c r="A99" s="472" t="s">
        <v>743</v>
      </c>
      <c r="B99" s="473"/>
      <c r="C99" s="474">
        <v>11</v>
      </c>
      <c r="D99" s="474">
        <v>0</v>
      </c>
      <c r="E99" s="474">
        <v>0</v>
      </c>
      <c r="F99" s="475"/>
    </row>
    <row r="100" spans="1:6" ht="14.25">
      <c r="A100" s="472" t="s">
        <v>744</v>
      </c>
      <c r="B100" s="473"/>
      <c r="C100" s="474">
        <v>11</v>
      </c>
      <c r="D100" s="474">
        <v>0</v>
      </c>
      <c r="E100" s="474">
        <v>0</v>
      </c>
      <c r="F100" s="475"/>
    </row>
    <row r="101" spans="1:6" ht="13.5">
      <c r="A101" s="468">
        <v>5621</v>
      </c>
      <c r="B101" s="469" t="s">
        <v>745</v>
      </c>
      <c r="C101" s="470">
        <v>100</v>
      </c>
      <c r="D101" s="470">
        <v>100</v>
      </c>
      <c r="E101" s="470">
        <v>100</v>
      </c>
      <c r="F101" s="471">
        <v>1</v>
      </c>
    </row>
    <row r="102" spans="1:6" ht="14.25">
      <c r="A102" s="472" t="s">
        <v>746</v>
      </c>
      <c r="B102" s="473"/>
      <c r="C102" s="474">
        <v>100</v>
      </c>
      <c r="D102" s="474">
        <v>100</v>
      </c>
      <c r="E102" s="474">
        <v>100</v>
      </c>
      <c r="F102" s="475">
        <v>1</v>
      </c>
    </row>
    <row r="103" spans="1:6" ht="14.25">
      <c r="A103" s="472" t="s">
        <v>747</v>
      </c>
      <c r="B103" s="473"/>
      <c r="C103" s="474">
        <v>100</v>
      </c>
      <c r="D103" s="474">
        <v>100</v>
      </c>
      <c r="E103" s="474">
        <v>100</v>
      </c>
      <c r="F103" s="475">
        <v>1</v>
      </c>
    </row>
    <row r="104" spans="1:6" ht="12.75">
      <c r="A104" s="468">
        <v>5901</v>
      </c>
      <c r="B104" s="469" t="s">
        <v>748</v>
      </c>
      <c r="C104" s="470">
        <v>1000</v>
      </c>
      <c r="D104" s="470">
        <v>0</v>
      </c>
      <c r="E104" s="470">
        <v>0</v>
      </c>
      <c r="F104" s="471"/>
    </row>
    <row r="105" spans="1:6" ht="13.5">
      <c r="A105" s="468">
        <v>5909</v>
      </c>
      <c r="B105" s="469" t="s">
        <v>749</v>
      </c>
      <c r="C105" s="470">
        <v>32.06</v>
      </c>
      <c r="D105" s="470">
        <v>200</v>
      </c>
      <c r="E105" s="470">
        <v>0</v>
      </c>
      <c r="F105" s="471">
        <v>0</v>
      </c>
    </row>
    <row r="106" spans="1:6" ht="14.25">
      <c r="A106" s="472" t="s">
        <v>750</v>
      </c>
      <c r="B106" s="473"/>
      <c r="C106" s="474">
        <v>1032.06</v>
      </c>
      <c r="D106" s="474">
        <v>200</v>
      </c>
      <c r="E106" s="474">
        <v>0</v>
      </c>
      <c r="F106" s="475">
        <v>0</v>
      </c>
    </row>
    <row r="107" spans="1:6" ht="14.25">
      <c r="A107" s="472" t="s">
        <v>751</v>
      </c>
      <c r="B107" s="473"/>
      <c r="C107" s="474">
        <v>1032.06</v>
      </c>
      <c r="D107" s="474">
        <v>200</v>
      </c>
      <c r="E107" s="474">
        <v>0</v>
      </c>
      <c r="F107" s="475">
        <v>0</v>
      </c>
    </row>
    <row r="108" spans="1:6" ht="13.5">
      <c r="A108" s="503" t="s">
        <v>539</v>
      </c>
      <c r="B108" s="504"/>
      <c r="C108" s="505">
        <v>31888.94</v>
      </c>
      <c r="D108" s="505">
        <v>46968.15</v>
      </c>
      <c r="E108" s="505">
        <v>67572.54</v>
      </c>
      <c r="F108" s="506">
        <v>1.4386885580973487</v>
      </c>
    </row>
    <row r="109" spans="1:6" ht="12.75">
      <c r="A109" s="450"/>
      <c r="B109" s="450"/>
      <c r="C109" s="450"/>
      <c r="D109" s="450"/>
      <c r="E109" s="450"/>
      <c r="F109" s="450"/>
    </row>
    <row r="110" spans="1:6" ht="13.5">
      <c r="A110" s="449" t="s">
        <v>752</v>
      </c>
      <c r="B110" s="450"/>
      <c r="C110" s="450"/>
      <c r="D110" s="450"/>
      <c r="E110" s="452" t="s">
        <v>541</v>
      </c>
      <c r="F110" s="450"/>
    </row>
    <row r="111" spans="1:6" ht="13.5">
      <c r="A111" s="467" t="s">
        <v>654</v>
      </c>
      <c r="B111" s="467" t="s">
        <v>655</v>
      </c>
      <c r="C111" s="467" t="s">
        <v>648</v>
      </c>
      <c r="D111" s="467" t="s">
        <v>649</v>
      </c>
      <c r="E111" s="467" t="s">
        <v>650</v>
      </c>
      <c r="F111" s="467" t="s">
        <v>651</v>
      </c>
    </row>
    <row r="112" spans="1:6" ht="13.5">
      <c r="A112" s="468">
        <v>6111</v>
      </c>
      <c r="B112" s="469" t="s">
        <v>694</v>
      </c>
      <c r="C112" s="470">
        <v>450</v>
      </c>
      <c r="D112" s="470">
        <v>438.53</v>
      </c>
      <c r="E112" s="470">
        <v>438.53</v>
      </c>
      <c r="F112" s="471">
        <v>1</v>
      </c>
    </row>
    <row r="113" spans="1:6" ht="14.25">
      <c r="A113" s="472" t="s">
        <v>753</v>
      </c>
      <c r="B113" s="473"/>
      <c r="C113" s="474">
        <v>450</v>
      </c>
      <c r="D113" s="474">
        <v>438.53</v>
      </c>
      <c r="E113" s="474">
        <v>438.53</v>
      </c>
      <c r="F113" s="475">
        <v>1</v>
      </c>
    </row>
    <row r="114" spans="1:6" ht="12.75">
      <c r="A114" s="468">
        <v>6121</v>
      </c>
      <c r="B114" s="469" t="s">
        <v>754</v>
      </c>
      <c r="C114" s="470">
        <v>10472.6</v>
      </c>
      <c r="D114" s="470">
        <v>35286.69</v>
      </c>
      <c r="E114" s="470">
        <v>35286.68</v>
      </c>
      <c r="F114" s="471">
        <v>0.9999997166070266</v>
      </c>
    </row>
    <row r="115" spans="1:6" ht="12.75">
      <c r="A115" s="468">
        <v>6122</v>
      </c>
      <c r="B115" s="469" t="s">
        <v>755</v>
      </c>
      <c r="C115" s="470">
        <v>25</v>
      </c>
      <c r="D115" s="470">
        <v>431.83</v>
      </c>
      <c r="E115" s="470">
        <v>431.83</v>
      </c>
      <c r="F115" s="471">
        <v>1</v>
      </c>
    </row>
    <row r="116" spans="1:6" ht="12.75">
      <c r="A116" s="468">
        <v>6123</v>
      </c>
      <c r="B116" s="469" t="s">
        <v>756</v>
      </c>
      <c r="C116" s="470">
        <v>788.23</v>
      </c>
      <c r="D116" s="470">
        <v>7948.44</v>
      </c>
      <c r="E116" s="470">
        <v>7948.44</v>
      </c>
      <c r="F116" s="471">
        <v>1</v>
      </c>
    </row>
    <row r="117" spans="1:6" ht="13.5">
      <c r="A117" s="468">
        <v>6129</v>
      </c>
      <c r="B117" s="469" t="s">
        <v>757</v>
      </c>
      <c r="C117" s="470">
        <v>0</v>
      </c>
      <c r="D117" s="470">
        <v>174</v>
      </c>
      <c r="E117" s="470">
        <v>174</v>
      </c>
      <c r="F117" s="471">
        <v>1</v>
      </c>
    </row>
    <row r="118" spans="1:6" ht="14.25">
      <c r="A118" s="472" t="s">
        <v>758</v>
      </c>
      <c r="B118" s="473"/>
      <c r="C118" s="474">
        <v>11285.83</v>
      </c>
      <c r="D118" s="474">
        <v>43840.96</v>
      </c>
      <c r="E118" s="474">
        <v>43840.95</v>
      </c>
      <c r="F118" s="475">
        <v>0.999999771902805</v>
      </c>
    </row>
    <row r="119" spans="1:6" ht="13.5">
      <c r="A119" s="468">
        <v>6130</v>
      </c>
      <c r="B119" s="469" t="s">
        <v>391</v>
      </c>
      <c r="C119" s="470">
        <v>70</v>
      </c>
      <c r="D119" s="470">
        <v>0</v>
      </c>
      <c r="E119" s="470">
        <v>0</v>
      </c>
      <c r="F119" s="471"/>
    </row>
    <row r="120" spans="1:6" ht="14.25">
      <c r="A120" s="472" t="s">
        <v>759</v>
      </c>
      <c r="B120" s="473"/>
      <c r="C120" s="474">
        <v>70</v>
      </c>
      <c r="D120" s="474">
        <v>0</v>
      </c>
      <c r="E120" s="474">
        <v>0</v>
      </c>
      <c r="F120" s="475"/>
    </row>
    <row r="121" spans="1:6" ht="14.25">
      <c r="A121" s="472" t="s">
        <v>760</v>
      </c>
      <c r="B121" s="473"/>
      <c r="C121" s="474">
        <v>11805.83</v>
      </c>
      <c r="D121" s="474">
        <v>44279.49</v>
      </c>
      <c r="E121" s="474">
        <v>44279.49</v>
      </c>
      <c r="F121" s="475">
        <v>1</v>
      </c>
    </row>
    <row r="122" spans="1:6" ht="13.5">
      <c r="A122" s="468">
        <v>6349</v>
      </c>
      <c r="B122" s="469" t="s">
        <v>761</v>
      </c>
      <c r="C122" s="470">
        <v>232.02</v>
      </c>
      <c r="D122" s="470">
        <v>285.4</v>
      </c>
      <c r="E122" s="470">
        <v>285.4</v>
      </c>
      <c r="F122" s="471">
        <v>1</v>
      </c>
    </row>
    <row r="123" spans="1:6" ht="14.25">
      <c r="A123" s="472" t="s">
        <v>762</v>
      </c>
      <c r="B123" s="473"/>
      <c r="C123" s="474">
        <v>232.02</v>
      </c>
      <c r="D123" s="474">
        <v>285.4</v>
      </c>
      <c r="E123" s="474">
        <v>285.4</v>
      </c>
      <c r="F123" s="475">
        <v>1</v>
      </c>
    </row>
    <row r="124" spans="1:6" ht="14.25">
      <c r="A124" s="472" t="s">
        <v>763</v>
      </c>
      <c r="B124" s="473"/>
      <c r="C124" s="474">
        <v>232.02</v>
      </c>
      <c r="D124" s="474">
        <v>285.4</v>
      </c>
      <c r="E124" s="474">
        <v>285.4</v>
      </c>
      <c r="F124" s="475">
        <v>1</v>
      </c>
    </row>
    <row r="125" spans="1:6" ht="13.5">
      <c r="A125" s="503" t="s">
        <v>597</v>
      </c>
      <c r="B125" s="504"/>
      <c r="C125" s="505">
        <v>12037.85</v>
      </c>
      <c r="D125" s="505">
        <v>44564.89</v>
      </c>
      <c r="E125" s="505">
        <v>44564.89</v>
      </c>
      <c r="F125" s="506">
        <v>1</v>
      </c>
    </row>
  </sheetData>
  <sheetProtection selectLockedCells="1" selectUnlockedCells="1"/>
  <printOptions/>
  <pageMargins left="0.7479166666666667" right="0.7479166666666667" top="0.3" bottom="0.24027777777777778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46"/>
  <sheetViews>
    <sheetView workbookViewId="0" topLeftCell="A1">
      <selection activeCell="C30" sqref="C30"/>
    </sheetView>
  </sheetViews>
  <sheetFormatPr defaultColWidth="9.140625" defaultRowHeight="12.75"/>
  <cols>
    <col min="1" max="1" width="10.28125" style="4" customWidth="1"/>
    <col min="2" max="2" width="45.7109375" style="4" customWidth="1"/>
    <col min="3" max="3" width="20.140625" style="4" customWidth="1"/>
    <col min="4" max="4" width="21.28125" style="4" customWidth="1"/>
    <col min="5" max="5" width="20.140625" style="4" customWidth="1"/>
    <col min="6" max="6" width="14.57421875" style="4" customWidth="1"/>
  </cols>
  <sheetData>
    <row r="2" spans="1:6" ht="12.75">
      <c r="A2" s="507" t="s">
        <v>645</v>
      </c>
      <c r="B2" s="508"/>
      <c r="C2" s="508"/>
      <c r="D2" s="508"/>
      <c r="E2" s="508"/>
      <c r="F2" s="508"/>
    </row>
    <row r="3" spans="1:6" ht="18">
      <c r="A3" s="509"/>
      <c r="B3" s="509"/>
      <c r="C3" s="509" t="s">
        <v>764</v>
      </c>
      <c r="D3" s="509"/>
      <c r="E3" s="509"/>
      <c r="F3" s="508"/>
    </row>
    <row r="4" spans="1:6" ht="13.5">
      <c r="A4" s="508"/>
      <c r="B4" s="508"/>
      <c r="C4" s="508"/>
      <c r="D4" s="508"/>
      <c r="E4" s="510" t="s">
        <v>541</v>
      </c>
      <c r="F4" s="508"/>
    </row>
    <row r="5" spans="1:6" ht="12.75">
      <c r="A5" s="508"/>
      <c r="B5" s="511" t="s">
        <v>647</v>
      </c>
      <c r="C5" s="512" t="s">
        <v>648</v>
      </c>
      <c r="D5" s="512" t="s">
        <v>649</v>
      </c>
      <c r="E5" s="512" t="s">
        <v>650</v>
      </c>
      <c r="F5" s="513" t="s">
        <v>651</v>
      </c>
    </row>
    <row r="6" spans="1:6" ht="12.75">
      <c r="A6" s="508"/>
      <c r="B6" s="514" t="s">
        <v>765</v>
      </c>
      <c r="C6" s="515">
        <v>22.5</v>
      </c>
      <c r="D6" s="515">
        <v>188.99</v>
      </c>
      <c r="E6" s="516">
        <v>188.99</v>
      </c>
      <c r="F6" s="517">
        <v>1</v>
      </c>
    </row>
    <row r="7" spans="1:6" ht="12.75">
      <c r="A7" s="508"/>
      <c r="B7" s="514" t="s">
        <v>766</v>
      </c>
      <c r="C7" s="515">
        <v>2974.85</v>
      </c>
      <c r="D7" s="515">
        <v>38993.68</v>
      </c>
      <c r="E7" s="516">
        <v>38883.89</v>
      </c>
      <c r="F7" s="517"/>
    </row>
    <row r="8" spans="1:6" ht="12.75">
      <c r="A8" s="508"/>
      <c r="B8" s="514" t="s">
        <v>767</v>
      </c>
      <c r="C8" s="515">
        <v>20249.68</v>
      </c>
      <c r="D8" s="515">
        <v>22618.19</v>
      </c>
      <c r="E8" s="516">
        <v>22616.92</v>
      </c>
      <c r="F8" s="517"/>
    </row>
    <row r="9" spans="1:6" ht="12.75">
      <c r="A9" s="508"/>
      <c r="B9" s="514" t="s">
        <v>768</v>
      </c>
      <c r="C9" s="515">
        <v>240</v>
      </c>
      <c r="D9" s="515">
        <v>7855.73</v>
      </c>
      <c r="E9" s="516">
        <v>7855.73</v>
      </c>
      <c r="F9" s="517"/>
    </row>
    <row r="10" spans="1:6" ht="12.75">
      <c r="A10" s="508"/>
      <c r="B10" s="514" t="s">
        <v>769</v>
      </c>
      <c r="C10" s="515">
        <v>1811.23</v>
      </c>
      <c r="D10" s="515">
        <v>8586.13</v>
      </c>
      <c r="E10" s="516">
        <v>8583.15</v>
      </c>
      <c r="F10" s="517"/>
    </row>
    <row r="11" spans="1:6" ht="13.5">
      <c r="A11" s="508"/>
      <c r="B11" s="518" t="s">
        <v>770</v>
      </c>
      <c r="C11" s="519">
        <v>18628.53</v>
      </c>
      <c r="D11" s="519">
        <v>13290.32</v>
      </c>
      <c r="E11" s="520">
        <v>34008.75</v>
      </c>
      <c r="F11" s="521"/>
    </row>
    <row r="12" spans="1:6" ht="14.25">
      <c r="A12" s="508"/>
      <c r="B12" s="522" t="s">
        <v>652</v>
      </c>
      <c r="C12" s="523">
        <v>43926.79</v>
      </c>
      <c r="D12" s="523">
        <v>91533.04</v>
      </c>
      <c r="E12" s="523">
        <v>112137.43</v>
      </c>
      <c r="F12" s="524">
        <v>1.225103306958886</v>
      </c>
    </row>
    <row r="13" spans="1:6" ht="12.75">
      <c r="A13" s="508"/>
      <c r="B13" s="508"/>
      <c r="C13" s="508"/>
      <c r="D13" s="508"/>
      <c r="E13" s="508"/>
      <c r="F13" s="508"/>
    </row>
    <row r="14" spans="1:6" ht="12.75">
      <c r="A14" s="508"/>
      <c r="B14" s="508"/>
      <c r="C14" s="508"/>
      <c r="D14" s="508"/>
      <c r="E14" s="510"/>
      <c r="F14" s="508"/>
    </row>
    <row r="15" spans="1:6" ht="13.5">
      <c r="A15" s="507" t="s">
        <v>765</v>
      </c>
      <c r="B15" s="508"/>
      <c r="C15" s="508"/>
      <c r="D15" s="508"/>
      <c r="E15" s="510" t="s">
        <v>541</v>
      </c>
      <c r="F15" s="508"/>
    </row>
    <row r="16" spans="1:6" ht="13.5">
      <c r="A16" s="525" t="s">
        <v>771</v>
      </c>
      <c r="B16" s="526" t="s">
        <v>772</v>
      </c>
      <c r="C16" s="526" t="s">
        <v>648</v>
      </c>
      <c r="D16" s="526" t="s">
        <v>649</v>
      </c>
      <c r="E16" s="526" t="s">
        <v>650</v>
      </c>
      <c r="F16" s="527" t="s">
        <v>651</v>
      </c>
    </row>
    <row r="17" spans="1:6" ht="12.75">
      <c r="A17" s="528">
        <v>1014</v>
      </c>
      <c r="B17" s="529" t="s">
        <v>773</v>
      </c>
      <c r="C17" s="530">
        <v>22.5</v>
      </c>
      <c r="D17" s="530">
        <v>3.97</v>
      </c>
      <c r="E17" s="530">
        <v>3.97</v>
      </c>
      <c r="F17" s="531">
        <v>1</v>
      </c>
    </row>
    <row r="18" spans="1:6" ht="12.75">
      <c r="A18" s="532" t="s">
        <v>774</v>
      </c>
      <c r="B18" s="533" t="s">
        <v>775</v>
      </c>
      <c r="C18" s="534">
        <v>22.5</v>
      </c>
      <c r="D18" s="534">
        <v>3.97</v>
      </c>
      <c r="E18" s="534">
        <v>3.97</v>
      </c>
      <c r="F18" s="535">
        <v>1</v>
      </c>
    </row>
    <row r="19" spans="1:6" ht="12.75">
      <c r="A19" s="528">
        <v>1031</v>
      </c>
      <c r="B19" s="529" t="s">
        <v>776</v>
      </c>
      <c r="C19" s="530">
        <v>0</v>
      </c>
      <c r="D19" s="530">
        <v>185.02</v>
      </c>
      <c r="E19" s="530">
        <v>185.02</v>
      </c>
      <c r="F19" s="531">
        <v>1</v>
      </c>
    </row>
    <row r="20" spans="1:6" ht="12.75">
      <c r="A20" s="532" t="s">
        <v>777</v>
      </c>
      <c r="B20" s="533" t="s">
        <v>778</v>
      </c>
      <c r="C20" s="534">
        <v>0</v>
      </c>
      <c r="D20" s="534">
        <v>185.02</v>
      </c>
      <c r="E20" s="534">
        <v>185.02</v>
      </c>
      <c r="F20" s="535">
        <v>1</v>
      </c>
    </row>
    <row r="21" spans="1:6" ht="13.5">
      <c r="A21" s="536" t="s">
        <v>779</v>
      </c>
      <c r="B21" s="537" t="s">
        <v>780</v>
      </c>
      <c r="C21" s="538">
        <v>22.5</v>
      </c>
      <c r="D21" s="538">
        <v>188.99</v>
      </c>
      <c r="E21" s="538">
        <v>188.99</v>
      </c>
      <c r="F21" s="539">
        <v>1</v>
      </c>
    </row>
    <row r="22" spans="1:6" ht="13.5">
      <c r="A22" s="540" t="s">
        <v>781</v>
      </c>
      <c r="B22" s="541" t="s">
        <v>782</v>
      </c>
      <c r="C22" s="542">
        <v>22.5</v>
      </c>
      <c r="D22" s="542">
        <v>188.99</v>
      </c>
      <c r="E22" s="542">
        <v>188.99</v>
      </c>
      <c r="F22" s="543">
        <v>1</v>
      </c>
    </row>
    <row r="23" spans="1:6" ht="12.75">
      <c r="A23" s="508"/>
      <c r="B23" s="508"/>
      <c r="C23" s="508"/>
      <c r="D23" s="508"/>
      <c r="E23" s="508"/>
      <c r="F23" s="508"/>
    </row>
    <row r="24" spans="1:6" ht="13.5">
      <c r="A24" s="507" t="s">
        <v>766</v>
      </c>
      <c r="B24" s="508"/>
      <c r="C24" s="508"/>
      <c r="D24" s="508"/>
      <c r="E24" s="510" t="s">
        <v>541</v>
      </c>
      <c r="F24" s="508"/>
    </row>
    <row r="25" spans="1:6" ht="13.5">
      <c r="A25" s="525" t="s">
        <v>771</v>
      </c>
      <c r="B25" s="526" t="s">
        <v>772</v>
      </c>
      <c r="C25" s="526" t="s">
        <v>648</v>
      </c>
      <c r="D25" s="526" t="s">
        <v>649</v>
      </c>
      <c r="E25" s="526" t="s">
        <v>650</v>
      </c>
      <c r="F25" s="527" t="s">
        <v>651</v>
      </c>
    </row>
    <row r="26" spans="1:6" ht="12.75">
      <c r="A26" s="528">
        <v>2212</v>
      </c>
      <c r="B26" s="529" t="s">
        <v>783</v>
      </c>
      <c r="C26" s="530">
        <v>1268.03</v>
      </c>
      <c r="D26" s="530">
        <v>5275.18</v>
      </c>
      <c r="E26" s="530">
        <v>5224.52</v>
      </c>
      <c r="F26" s="531">
        <v>0.990396536231939</v>
      </c>
    </row>
    <row r="27" spans="1:6" ht="12.75">
      <c r="A27" s="528">
        <v>2219</v>
      </c>
      <c r="B27" s="529" t="s">
        <v>784</v>
      </c>
      <c r="C27" s="530">
        <v>270.2</v>
      </c>
      <c r="D27" s="530">
        <v>2892.74</v>
      </c>
      <c r="E27" s="530">
        <v>2892.74</v>
      </c>
      <c r="F27" s="531">
        <v>1</v>
      </c>
    </row>
    <row r="28" spans="1:6" ht="12.75">
      <c r="A28" s="532" t="s">
        <v>785</v>
      </c>
      <c r="B28" s="533" t="s">
        <v>786</v>
      </c>
      <c r="C28" s="534">
        <v>1538.23</v>
      </c>
      <c r="D28" s="534">
        <v>8167.92</v>
      </c>
      <c r="E28" s="534">
        <v>8117.26</v>
      </c>
      <c r="F28" s="535">
        <v>0.993797686559124</v>
      </c>
    </row>
    <row r="29" spans="1:6" ht="12.75">
      <c r="A29" s="528">
        <v>2221</v>
      </c>
      <c r="B29" s="529" t="s">
        <v>787</v>
      </c>
      <c r="C29" s="530">
        <v>92</v>
      </c>
      <c r="D29" s="530">
        <v>122.5</v>
      </c>
      <c r="E29" s="530">
        <v>122.49</v>
      </c>
      <c r="F29" s="531">
        <v>0.9999183673469387</v>
      </c>
    </row>
    <row r="30" spans="1:6" ht="12.75">
      <c r="A30" s="528">
        <v>2223</v>
      </c>
      <c r="B30" s="529" t="s">
        <v>788</v>
      </c>
      <c r="C30" s="530">
        <v>0</v>
      </c>
      <c r="D30" s="530">
        <v>1.38</v>
      </c>
      <c r="E30" s="530">
        <v>1.38</v>
      </c>
      <c r="F30" s="531">
        <v>1</v>
      </c>
    </row>
    <row r="31" spans="1:6" ht="12.75">
      <c r="A31" s="532" t="s">
        <v>789</v>
      </c>
      <c r="B31" s="533" t="s">
        <v>790</v>
      </c>
      <c r="C31" s="534">
        <v>92</v>
      </c>
      <c r="D31" s="534">
        <v>123.88</v>
      </c>
      <c r="E31" s="534">
        <v>123.87</v>
      </c>
      <c r="F31" s="535">
        <v>0.999919276719406</v>
      </c>
    </row>
    <row r="32" spans="1:6" ht="12.75">
      <c r="A32" s="536" t="s">
        <v>791</v>
      </c>
      <c r="B32" s="537" t="s">
        <v>792</v>
      </c>
      <c r="C32" s="538">
        <v>1630.23</v>
      </c>
      <c r="D32" s="538">
        <v>8291.8</v>
      </c>
      <c r="E32" s="538">
        <v>8241.13</v>
      </c>
      <c r="F32" s="539">
        <v>0.99388914349116</v>
      </c>
    </row>
    <row r="33" spans="1:6" ht="12.75">
      <c r="A33" s="528">
        <v>2310</v>
      </c>
      <c r="B33" s="529" t="s">
        <v>793</v>
      </c>
      <c r="C33" s="530">
        <v>1102</v>
      </c>
      <c r="D33" s="530">
        <v>535.93</v>
      </c>
      <c r="E33" s="530">
        <v>476.82</v>
      </c>
      <c r="F33" s="531">
        <v>0.889705745153285</v>
      </c>
    </row>
    <row r="34" spans="1:6" ht="12.75">
      <c r="A34" s="532" t="s">
        <v>794</v>
      </c>
      <c r="B34" s="533" t="s">
        <v>793</v>
      </c>
      <c r="C34" s="534">
        <v>1102</v>
      </c>
      <c r="D34" s="534">
        <v>535.93</v>
      </c>
      <c r="E34" s="534">
        <v>476.82</v>
      </c>
      <c r="F34" s="535">
        <v>0.889705745153285</v>
      </c>
    </row>
    <row r="35" spans="1:6" ht="12.75">
      <c r="A35" s="528">
        <v>2321</v>
      </c>
      <c r="B35" s="529" t="s">
        <v>795</v>
      </c>
      <c r="C35" s="530">
        <v>242.62</v>
      </c>
      <c r="D35" s="530">
        <v>30002.25</v>
      </c>
      <c r="E35" s="530">
        <v>30002.25</v>
      </c>
      <c r="F35" s="531">
        <v>1</v>
      </c>
    </row>
    <row r="36" spans="1:6" ht="12.75">
      <c r="A36" s="532" t="s">
        <v>796</v>
      </c>
      <c r="B36" s="533" t="s">
        <v>797</v>
      </c>
      <c r="C36" s="534">
        <v>242.62</v>
      </c>
      <c r="D36" s="534">
        <v>30002.25</v>
      </c>
      <c r="E36" s="534">
        <v>30002.25</v>
      </c>
      <c r="F36" s="535">
        <v>1</v>
      </c>
    </row>
    <row r="37" spans="1:6" ht="12.75">
      <c r="A37" s="528">
        <v>2341</v>
      </c>
      <c r="B37" s="529" t="s">
        <v>798</v>
      </c>
      <c r="C37" s="530">
        <v>0</v>
      </c>
      <c r="D37" s="530">
        <v>163.7</v>
      </c>
      <c r="E37" s="530">
        <v>163.7</v>
      </c>
      <c r="F37" s="531">
        <v>1</v>
      </c>
    </row>
    <row r="38" spans="1:6" ht="12.75">
      <c r="A38" s="532" t="s">
        <v>799</v>
      </c>
      <c r="B38" s="533" t="s">
        <v>800</v>
      </c>
      <c r="C38" s="534">
        <v>0</v>
      </c>
      <c r="D38" s="534">
        <v>163.7</v>
      </c>
      <c r="E38" s="534">
        <v>163.7</v>
      </c>
      <c r="F38" s="535">
        <v>1</v>
      </c>
    </row>
    <row r="39" spans="1:6" ht="13.5">
      <c r="A39" s="536" t="s">
        <v>801</v>
      </c>
      <c r="B39" s="537" t="s">
        <v>802</v>
      </c>
      <c r="C39" s="538">
        <v>1344.62</v>
      </c>
      <c r="D39" s="538">
        <v>30701.88</v>
      </c>
      <c r="E39" s="538">
        <v>30642.77</v>
      </c>
      <c r="F39" s="539">
        <v>0.9980747107343263</v>
      </c>
    </row>
    <row r="40" spans="1:6" ht="13.5">
      <c r="A40" s="540" t="s">
        <v>803</v>
      </c>
      <c r="B40" s="541" t="s">
        <v>804</v>
      </c>
      <c r="C40" s="542">
        <v>2974.85</v>
      </c>
      <c r="D40" s="542">
        <v>38993.68</v>
      </c>
      <c r="E40" s="542">
        <v>38883.89</v>
      </c>
      <c r="F40" s="543">
        <v>0.997184415525798</v>
      </c>
    </row>
    <row r="41" spans="1:6" ht="12.75">
      <c r="A41" s="508"/>
      <c r="B41" s="508"/>
      <c r="C41" s="508"/>
      <c r="D41" s="508"/>
      <c r="E41" s="508"/>
      <c r="F41" s="508"/>
    </row>
    <row r="42" spans="1:6" ht="13.5">
      <c r="A42" s="507" t="s">
        <v>767</v>
      </c>
      <c r="B42" s="508"/>
      <c r="C42" s="508"/>
      <c r="D42" s="508"/>
      <c r="E42" s="510" t="s">
        <v>541</v>
      </c>
      <c r="F42" s="508"/>
    </row>
    <row r="43" spans="1:6" ht="13.5">
      <c r="A43" s="525" t="s">
        <v>771</v>
      </c>
      <c r="B43" s="526" t="s">
        <v>772</v>
      </c>
      <c r="C43" s="526" t="s">
        <v>648</v>
      </c>
      <c r="D43" s="526" t="s">
        <v>649</v>
      </c>
      <c r="E43" s="526" t="s">
        <v>650</v>
      </c>
      <c r="F43" s="527" t="s">
        <v>651</v>
      </c>
    </row>
    <row r="44" spans="1:6" ht="12.75">
      <c r="A44" s="544">
        <v>3111</v>
      </c>
      <c r="B44" s="545" t="s">
        <v>270</v>
      </c>
      <c r="C44" s="546">
        <v>1804.2</v>
      </c>
      <c r="D44" s="546">
        <v>1949.19</v>
      </c>
      <c r="E44" s="546">
        <v>1949.19</v>
      </c>
      <c r="F44" s="547">
        <v>1</v>
      </c>
    </row>
    <row r="45" spans="1:6" ht="12.75">
      <c r="A45" s="528">
        <v>3113</v>
      </c>
      <c r="B45" s="529" t="s">
        <v>805</v>
      </c>
      <c r="C45" s="530">
        <v>7119.7</v>
      </c>
      <c r="D45" s="530">
        <v>7281.33</v>
      </c>
      <c r="E45" s="530">
        <v>7281.33</v>
      </c>
      <c r="F45" s="531">
        <v>1</v>
      </c>
    </row>
    <row r="46" spans="1:6" ht="12.75">
      <c r="A46" s="532" t="s">
        <v>806</v>
      </c>
      <c r="B46" s="533" t="s">
        <v>807</v>
      </c>
      <c r="C46" s="534">
        <v>8923.9</v>
      </c>
      <c r="D46" s="534">
        <v>9230.52</v>
      </c>
      <c r="E46" s="534">
        <v>9230.52</v>
      </c>
      <c r="F46" s="535">
        <v>1</v>
      </c>
    </row>
    <row r="47" spans="1:6" ht="12.75">
      <c r="A47" s="536" t="s">
        <v>808</v>
      </c>
      <c r="B47" s="537" t="s">
        <v>809</v>
      </c>
      <c r="C47" s="538">
        <v>8923.9</v>
      </c>
      <c r="D47" s="538">
        <v>9230.52</v>
      </c>
      <c r="E47" s="538">
        <v>9230.52</v>
      </c>
      <c r="F47" s="539">
        <v>1</v>
      </c>
    </row>
    <row r="48" spans="1:6" ht="12.75">
      <c r="A48" s="528">
        <v>3231</v>
      </c>
      <c r="B48" s="529" t="s">
        <v>281</v>
      </c>
      <c r="C48" s="530">
        <v>0</v>
      </c>
      <c r="D48" s="530">
        <v>10</v>
      </c>
      <c r="E48" s="530">
        <v>10</v>
      </c>
      <c r="F48" s="531">
        <v>1</v>
      </c>
    </row>
    <row r="49" spans="1:6" ht="12.75">
      <c r="A49" s="532" t="s">
        <v>810</v>
      </c>
      <c r="B49" s="533" t="s">
        <v>811</v>
      </c>
      <c r="C49" s="534">
        <v>0</v>
      </c>
      <c r="D49" s="534">
        <v>10</v>
      </c>
      <c r="E49" s="534">
        <v>10</v>
      </c>
      <c r="F49" s="535">
        <v>1</v>
      </c>
    </row>
    <row r="50" spans="1:6" ht="12.75">
      <c r="A50" s="536" t="s">
        <v>812</v>
      </c>
      <c r="B50" s="537" t="s">
        <v>809</v>
      </c>
      <c r="C50" s="538">
        <v>0</v>
      </c>
      <c r="D50" s="538">
        <v>10</v>
      </c>
      <c r="E50" s="538">
        <v>10</v>
      </c>
      <c r="F50" s="539">
        <v>1</v>
      </c>
    </row>
    <row r="51" spans="1:6" ht="12.75">
      <c r="A51" s="528">
        <v>3314</v>
      </c>
      <c r="B51" s="529" t="s">
        <v>813</v>
      </c>
      <c r="C51" s="530">
        <v>526.66</v>
      </c>
      <c r="D51" s="530">
        <v>497.77</v>
      </c>
      <c r="E51" s="530">
        <v>497.74</v>
      </c>
      <c r="F51" s="531">
        <v>0.9999397312011572</v>
      </c>
    </row>
    <row r="52" spans="1:6" ht="12.75">
      <c r="A52" s="528">
        <v>3319</v>
      </c>
      <c r="B52" s="529" t="s">
        <v>814</v>
      </c>
      <c r="C52" s="530">
        <v>757.1</v>
      </c>
      <c r="D52" s="530">
        <v>677.7</v>
      </c>
      <c r="E52" s="530">
        <v>679.38</v>
      </c>
      <c r="F52" s="531">
        <v>1.0024789729969013</v>
      </c>
    </row>
    <row r="53" spans="1:6" ht="12.75">
      <c r="A53" s="532" t="s">
        <v>815</v>
      </c>
      <c r="B53" s="533" t="s">
        <v>816</v>
      </c>
      <c r="C53" s="534">
        <v>1283.76</v>
      </c>
      <c r="D53" s="534">
        <v>1175.48</v>
      </c>
      <c r="E53" s="534">
        <v>1177.11</v>
      </c>
      <c r="F53" s="535">
        <v>1.0013866675740972</v>
      </c>
    </row>
    <row r="54" spans="1:6" ht="12.75">
      <c r="A54" s="528">
        <v>3321</v>
      </c>
      <c r="B54" s="529" t="s">
        <v>817</v>
      </c>
      <c r="C54" s="530">
        <v>669.6</v>
      </c>
      <c r="D54" s="530">
        <v>1286.44</v>
      </c>
      <c r="E54" s="530">
        <v>1286.44</v>
      </c>
      <c r="F54" s="531">
        <v>1</v>
      </c>
    </row>
    <row r="55" spans="1:6" ht="12.75">
      <c r="A55" s="528">
        <v>3329</v>
      </c>
      <c r="B55" s="529" t="s">
        <v>818</v>
      </c>
      <c r="C55" s="530">
        <v>1.05</v>
      </c>
      <c r="D55" s="530">
        <v>1.05</v>
      </c>
      <c r="E55" s="530">
        <v>1.04</v>
      </c>
      <c r="F55" s="531">
        <v>0.9904761904761905</v>
      </c>
    </row>
    <row r="56" spans="1:6" ht="12.75">
      <c r="A56" s="532" t="s">
        <v>819</v>
      </c>
      <c r="B56" s="533" t="s">
        <v>820</v>
      </c>
      <c r="C56" s="534">
        <v>670.65</v>
      </c>
      <c r="D56" s="534">
        <v>1287.49</v>
      </c>
      <c r="E56" s="534">
        <v>1287.48</v>
      </c>
      <c r="F56" s="535">
        <v>0.9999922329493821</v>
      </c>
    </row>
    <row r="57" spans="1:6" ht="12.75">
      <c r="A57" s="528">
        <v>3330</v>
      </c>
      <c r="B57" s="529" t="s">
        <v>821</v>
      </c>
      <c r="C57" s="530">
        <v>0</v>
      </c>
      <c r="D57" s="530">
        <v>45</v>
      </c>
      <c r="E57" s="530">
        <v>45</v>
      </c>
      <c r="F57" s="531">
        <v>1</v>
      </c>
    </row>
    <row r="58" spans="1:6" ht="12.75">
      <c r="A58" s="532" t="s">
        <v>822</v>
      </c>
      <c r="B58" s="533" t="s">
        <v>823</v>
      </c>
      <c r="C58" s="534">
        <v>0</v>
      </c>
      <c r="D58" s="534">
        <v>45</v>
      </c>
      <c r="E58" s="534">
        <v>45</v>
      </c>
      <c r="F58" s="535">
        <v>1</v>
      </c>
    </row>
    <row r="59" spans="1:6" ht="12.75">
      <c r="A59" s="528">
        <v>3341</v>
      </c>
      <c r="B59" s="529" t="s">
        <v>824</v>
      </c>
      <c r="C59" s="530">
        <v>51</v>
      </c>
      <c r="D59" s="530">
        <v>168.55</v>
      </c>
      <c r="E59" s="530">
        <v>168.55</v>
      </c>
      <c r="F59" s="531">
        <v>1</v>
      </c>
    </row>
    <row r="60" spans="1:6" ht="12.75">
      <c r="A60" s="528">
        <v>3349</v>
      </c>
      <c r="B60" s="529" t="s">
        <v>825</v>
      </c>
      <c r="C60" s="530">
        <v>69</v>
      </c>
      <c r="D60" s="530">
        <v>60.8</v>
      </c>
      <c r="E60" s="530">
        <v>60.8</v>
      </c>
      <c r="F60" s="531">
        <v>1</v>
      </c>
    </row>
    <row r="61" spans="1:6" ht="12.75">
      <c r="A61" s="532" t="s">
        <v>826</v>
      </c>
      <c r="B61" s="533" t="s">
        <v>827</v>
      </c>
      <c r="C61" s="534">
        <v>120</v>
      </c>
      <c r="D61" s="534">
        <v>229.35</v>
      </c>
      <c r="E61" s="534">
        <v>229.35</v>
      </c>
      <c r="F61" s="535">
        <v>1</v>
      </c>
    </row>
    <row r="62" spans="1:6" ht="12.75">
      <c r="A62" s="528">
        <v>3399</v>
      </c>
      <c r="B62" s="529" t="s">
        <v>828</v>
      </c>
      <c r="C62" s="530">
        <v>160</v>
      </c>
      <c r="D62" s="530">
        <v>112.04</v>
      </c>
      <c r="E62" s="530">
        <v>112.04</v>
      </c>
      <c r="F62" s="531">
        <v>1</v>
      </c>
    </row>
    <row r="63" spans="1:6" ht="12.75">
      <c r="A63" s="532" t="s">
        <v>829</v>
      </c>
      <c r="B63" s="533" t="s">
        <v>830</v>
      </c>
      <c r="C63" s="534">
        <v>160</v>
      </c>
      <c r="D63" s="534">
        <v>112.04</v>
      </c>
      <c r="E63" s="534">
        <v>112.04</v>
      </c>
      <c r="F63" s="535">
        <v>1</v>
      </c>
    </row>
    <row r="64" spans="1:6" ht="12.75">
      <c r="A64" s="536" t="s">
        <v>831</v>
      </c>
      <c r="B64" s="537" t="s">
        <v>832</v>
      </c>
      <c r="C64" s="538">
        <v>2234.41</v>
      </c>
      <c r="D64" s="538">
        <v>2849.36</v>
      </c>
      <c r="E64" s="538">
        <v>2850.99</v>
      </c>
      <c r="F64" s="539">
        <v>1.000572058286773</v>
      </c>
    </row>
    <row r="65" spans="1:6" ht="12.75">
      <c r="A65" s="528">
        <v>3412</v>
      </c>
      <c r="B65" s="529" t="s">
        <v>833</v>
      </c>
      <c r="C65" s="530">
        <v>0</v>
      </c>
      <c r="D65" s="530">
        <v>168.26</v>
      </c>
      <c r="E65" s="530">
        <v>168.26</v>
      </c>
      <c r="F65" s="531">
        <v>1</v>
      </c>
    </row>
    <row r="66" spans="1:6" ht="12.75">
      <c r="A66" s="528">
        <v>3419</v>
      </c>
      <c r="B66" s="529" t="s">
        <v>834</v>
      </c>
      <c r="C66" s="530">
        <v>481.66</v>
      </c>
      <c r="D66" s="530">
        <v>874.57</v>
      </c>
      <c r="E66" s="530">
        <v>874.27</v>
      </c>
      <c r="F66" s="531">
        <v>0.9996569742845054</v>
      </c>
    </row>
    <row r="67" spans="1:6" ht="12.75">
      <c r="A67" s="532" t="s">
        <v>835</v>
      </c>
      <c r="B67" s="533" t="s">
        <v>339</v>
      </c>
      <c r="C67" s="534">
        <v>481.66</v>
      </c>
      <c r="D67" s="534">
        <v>1042.83</v>
      </c>
      <c r="E67" s="534">
        <v>1042.53</v>
      </c>
      <c r="F67" s="535">
        <v>0.999712321279595</v>
      </c>
    </row>
    <row r="68" spans="1:6" ht="12.75">
      <c r="A68" s="528">
        <v>3421</v>
      </c>
      <c r="B68" s="529" t="s">
        <v>360</v>
      </c>
      <c r="C68" s="530">
        <v>0</v>
      </c>
      <c r="D68" s="530">
        <v>13.92</v>
      </c>
      <c r="E68" s="530">
        <v>13.92</v>
      </c>
      <c r="F68" s="531">
        <v>1</v>
      </c>
    </row>
    <row r="69" spans="1:6" ht="12.75">
      <c r="A69" s="528">
        <v>3429</v>
      </c>
      <c r="B69" s="529" t="s">
        <v>836</v>
      </c>
      <c r="C69" s="530">
        <v>0</v>
      </c>
      <c r="D69" s="530">
        <v>203.33</v>
      </c>
      <c r="E69" s="530">
        <v>203.33</v>
      </c>
      <c r="F69" s="531">
        <v>1</v>
      </c>
    </row>
    <row r="70" spans="1:6" ht="12.75">
      <c r="A70" s="532" t="s">
        <v>837</v>
      </c>
      <c r="B70" s="533" t="s">
        <v>838</v>
      </c>
      <c r="C70" s="534">
        <v>0</v>
      </c>
      <c r="D70" s="534">
        <v>217.26</v>
      </c>
      <c r="E70" s="534">
        <v>217.26</v>
      </c>
      <c r="F70" s="535">
        <v>1</v>
      </c>
    </row>
    <row r="71" spans="1:6" ht="12.75">
      <c r="A71" s="536" t="s">
        <v>839</v>
      </c>
      <c r="B71" s="537" t="s">
        <v>840</v>
      </c>
      <c r="C71" s="538">
        <v>481.66</v>
      </c>
      <c r="D71" s="538">
        <v>1260.09</v>
      </c>
      <c r="E71" s="538">
        <v>1259.78</v>
      </c>
      <c r="F71" s="539">
        <v>0.9997539858264093</v>
      </c>
    </row>
    <row r="72" spans="1:6" ht="12.75">
      <c r="A72" s="528">
        <v>3522</v>
      </c>
      <c r="B72" s="529" t="s">
        <v>841</v>
      </c>
      <c r="C72" s="530">
        <v>0</v>
      </c>
      <c r="D72" s="530">
        <v>3</v>
      </c>
      <c r="E72" s="530">
        <v>3</v>
      </c>
      <c r="F72" s="531">
        <v>1</v>
      </c>
    </row>
    <row r="73" spans="1:6" ht="12.75">
      <c r="A73" s="532" t="s">
        <v>842</v>
      </c>
      <c r="B73" s="533" t="s">
        <v>843</v>
      </c>
      <c r="C73" s="534">
        <v>0</v>
      </c>
      <c r="D73" s="534">
        <v>3</v>
      </c>
      <c r="E73" s="534">
        <v>3</v>
      </c>
      <c r="F73" s="535">
        <v>1</v>
      </c>
    </row>
    <row r="74" spans="1:6" ht="12.75">
      <c r="A74" s="536" t="s">
        <v>844</v>
      </c>
      <c r="B74" s="537" t="s">
        <v>845</v>
      </c>
      <c r="C74" s="538">
        <v>0</v>
      </c>
      <c r="D74" s="538">
        <v>3</v>
      </c>
      <c r="E74" s="538">
        <v>3</v>
      </c>
      <c r="F74" s="539">
        <v>1</v>
      </c>
    </row>
    <row r="75" spans="1:6" ht="12.75">
      <c r="A75" s="528">
        <v>3612</v>
      </c>
      <c r="B75" s="529" t="s">
        <v>370</v>
      </c>
      <c r="C75" s="530">
        <v>2.71</v>
      </c>
      <c r="D75" s="530">
        <v>338.66</v>
      </c>
      <c r="E75" s="530">
        <v>338.66</v>
      </c>
      <c r="F75" s="531">
        <v>1</v>
      </c>
    </row>
    <row r="76" spans="1:6" ht="12.75">
      <c r="A76" s="528">
        <v>3613</v>
      </c>
      <c r="B76" s="529" t="s">
        <v>846</v>
      </c>
      <c r="C76" s="530">
        <v>46</v>
      </c>
      <c r="D76" s="530">
        <v>131.21</v>
      </c>
      <c r="E76" s="530">
        <v>131.2</v>
      </c>
      <c r="F76" s="531">
        <v>0.999923786296776</v>
      </c>
    </row>
    <row r="77" spans="1:6" ht="12.75">
      <c r="A77" s="532" t="s">
        <v>847</v>
      </c>
      <c r="B77" s="533" t="s">
        <v>848</v>
      </c>
      <c r="C77" s="534">
        <v>48.71</v>
      </c>
      <c r="D77" s="534">
        <v>469.86</v>
      </c>
      <c r="E77" s="534">
        <v>469.86</v>
      </c>
      <c r="F77" s="535">
        <v>1</v>
      </c>
    </row>
    <row r="78" spans="1:6" ht="12.75">
      <c r="A78" s="528">
        <v>3631</v>
      </c>
      <c r="B78" s="529" t="s">
        <v>380</v>
      </c>
      <c r="C78" s="530">
        <v>1985</v>
      </c>
      <c r="D78" s="530">
        <v>2926.51</v>
      </c>
      <c r="E78" s="530">
        <v>2923.74</v>
      </c>
      <c r="F78" s="531">
        <v>0.9990534800837857</v>
      </c>
    </row>
    <row r="79" spans="1:6" ht="12.75">
      <c r="A79" s="528">
        <v>3632</v>
      </c>
      <c r="B79" s="529" t="s">
        <v>378</v>
      </c>
      <c r="C79" s="530">
        <v>35</v>
      </c>
      <c r="D79" s="530">
        <v>66.35</v>
      </c>
      <c r="E79" s="530">
        <v>66.35</v>
      </c>
      <c r="F79" s="531">
        <v>1</v>
      </c>
    </row>
    <row r="80" spans="1:6" ht="12.75">
      <c r="A80" s="528">
        <v>3639</v>
      </c>
      <c r="B80" s="529" t="s">
        <v>849</v>
      </c>
      <c r="C80" s="530">
        <v>350.2</v>
      </c>
      <c r="D80" s="530">
        <v>1567.17</v>
      </c>
      <c r="E80" s="530">
        <v>1567.2</v>
      </c>
      <c r="F80" s="531">
        <v>1.000019142786041</v>
      </c>
    </row>
    <row r="81" spans="1:6" ht="12.75">
      <c r="A81" s="532" t="s">
        <v>850</v>
      </c>
      <c r="B81" s="533" t="s">
        <v>851</v>
      </c>
      <c r="C81" s="534">
        <v>2370.2</v>
      </c>
      <c r="D81" s="534">
        <v>4560.03</v>
      </c>
      <c r="E81" s="534">
        <v>4557.29</v>
      </c>
      <c r="F81" s="535">
        <v>0.999399126760131</v>
      </c>
    </row>
    <row r="82" spans="1:6" ht="12.75">
      <c r="A82" s="536" t="s">
        <v>852</v>
      </c>
      <c r="B82" s="537" t="s">
        <v>853</v>
      </c>
      <c r="C82" s="538">
        <v>2418.91</v>
      </c>
      <c r="D82" s="538">
        <v>5029.89</v>
      </c>
      <c r="E82" s="538">
        <v>5027.15</v>
      </c>
      <c r="F82" s="539">
        <v>0.9994552564767817</v>
      </c>
    </row>
    <row r="83" spans="1:6" ht="13.5">
      <c r="A83" s="548">
        <v>3722</v>
      </c>
      <c r="B83" s="549" t="s">
        <v>854</v>
      </c>
      <c r="C83" s="550">
        <v>2754.2</v>
      </c>
      <c r="D83" s="550">
        <v>2915.06</v>
      </c>
      <c r="E83" s="550">
        <v>2915.19</v>
      </c>
      <c r="F83" s="551">
        <v>1.0000445959945936</v>
      </c>
    </row>
    <row r="84" spans="1:6" ht="12.75">
      <c r="A84" s="544">
        <v>3723</v>
      </c>
      <c r="B84" s="545" t="s">
        <v>855</v>
      </c>
      <c r="C84" s="546">
        <v>2212.6</v>
      </c>
      <c r="D84" s="546">
        <v>181.16</v>
      </c>
      <c r="E84" s="546">
        <v>181.16</v>
      </c>
      <c r="F84" s="547">
        <v>1</v>
      </c>
    </row>
    <row r="85" spans="1:6" ht="12.75">
      <c r="A85" s="528">
        <v>3726</v>
      </c>
      <c r="B85" s="529" t="s">
        <v>856</v>
      </c>
      <c r="C85" s="530">
        <v>0</v>
      </c>
      <c r="D85" s="530">
        <v>12</v>
      </c>
      <c r="E85" s="530">
        <v>12</v>
      </c>
      <c r="F85" s="531">
        <v>1</v>
      </c>
    </row>
    <row r="86" spans="1:6" ht="13.5">
      <c r="A86" s="552">
        <v>3729</v>
      </c>
      <c r="B86" s="553" t="s">
        <v>857</v>
      </c>
      <c r="C86" s="554">
        <v>5</v>
      </c>
      <c r="D86" s="554">
        <v>2.26</v>
      </c>
      <c r="E86" s="554">
        <v>2.26</v>
      </c>
      <c r="F86" s="555">
        <v>1</v>
      </c>
    </row>
    <row r="87" spans="1:6" ht="12.75">
      <c r="A87" s="556" t="s">
        <v>858</v>
      </c>
      <c r="B87" s="557" t="s">
        <v>859</v>
      </c>
      <c r="C87" s="558">
        <v>4971.8</v>
      </c>
      <c r="D87" s="558">
        <v>3110.48</v>
      </c>
      <c r="E87" s="558">
        <v>3110.61</v>
      </c>
      <c r="F87" s="559">
        <v>1.0000417941925361</v>
      </c>
    </row>
    <row r="88" spans="1:6" ht="12.75">
      <c r="A88" s="528">
        <v>3745</v>
      </c>
      <c r="B88" s="529" t="s">
        <v>860</v>
      </c>
      <c r="C88" s="530">
        <v>1219</v>
      </c>
      <c r="D88" s="530">
        <v>1124.86</v>
      </c>
      <c r="E88" s="530">
        <v>1124.86</v>
      </c>
      <c r="F88" s="531">
        <v>1</v>
      </c>
    </row>
    <row r="89" spans="1:6" ht="12.75">
      <c r="A89" s="532" t="s">
        <v>861</v>
      </c>
      <c r="B89" s="533" t="s">
        <v>862</v>
      </c>
      <c r="C89" s="534">
        <v>1219</v>
      </c>
      <c r="D89" s="534">
        <v>1124.86</v>
      </c>
      <c r="E89" s="534">
        <v>1124.86</v>
      </c>
      <c r="F89" s="535">
        <v>1</v>
      </c>
    </row>
    <row r="90" spans="1:6" ht="13.5">
      <c r="A90" s="536" t="s">
        <v>863</v>
      </c>
      <c r="B90" s="537" t="s">
        <v>864</v>
      </c>
      <c r="C90" s="538">
        <v>6190.8</v>
      </c>
      <c r="D90" s="538">
        <v>4235.34</v>
      </c>
      <c r="E90" s="538">
        <v>4235.47</v>
      </c>
      <c r="F90" s="539">
        <v>1.000030694111925</v>
      </c>
    </row>
    <row r="91" spans="1:6" ht="13.5">
      <c r="A91" s="540" t="s">
        <v>865</v>
      </c>
      <c r="B91" s="541" t="s">
        <v>866</v>
      </c>
      <c r="C91" s="542">
        <v>20249.68</v>
      </c>
      <c r="D91" s="542">
        <v>22618.19</v>
      </c>
      <c r="E91" s="542">
        <v>22616.92</v>
      </c>
      <c r="F91" s="543">
        <v>0.9999438505026264</v>
      </c>
    </row>
    <row r="92" spans="1:6" ht="12.75">
      <c r="A92" s="508"/>
      <c r="B92" s="508"/>
      <c r="C92" s="508"/>
      <c r="D92" s="508"/>
      <c r="E92" s="508"/>
      <c r="F92" s="508"/>
    </row>
    <row r="93" spans="1:6" ht="13.5">
      <c r="A93" s="507" t="s">
        <v>768</v>
      </c>
      <c r="B93" s="508"/>
      <c r="C93" s="508"/>
      <c r="D93" s="508"/>
      <c r="E93" s="510" t="s">
        <v>541</v>
      </c>
      <c r="F93" s="508"/>
    </row>
    <row r="94" spans="1:6" ht="13.5">
      <c r="A94" s="525" t="s">
        <v>771</v>
      </c>
      <c r="B94" s="526" t="s">
        <v>772</v>
      </c>
      <c r="C94" s="526" t="s">
        <v>648</v>
      </c>
      <c r="D94" s="526" t="s">
        <v>649</v>
      </c>
      <c r="E94" s="526" t="s">
        <v>650</v>
      </c>
      <c r="F94" s="527" t="s">
        <v>651</v>
      </c>
    </row>
    <row r="95" spans="1:6" ht="12.75">
      <c r="A95" s="528">
        <v>4171</v>
      </c>
      <c r="B95" s="529" t="s">
        <v>867</v>
      </c>
      <c r="C95" s="530">
        <v>0</v>
      </c>
      <c r="D95" s="530">
        <v>5785.2</v>
      </c>
      <c r="E95" s="530">
        <v>5785.2</v>
      </c>
      <c r="F95" s="531">
        <v>1</v>
      </c>
    </row>
    <row r="96" spans="1:6" ht="12.75">
      <c r="A96" s="528">
        <v>4172</v>
      </c>
      <c r="B96" s="529" t="s">
        <v>868</v>
      </c>
      <c r="C96" s="530">
        <v>0</v>
      </c>
      <c r="D96" s="530">
        <v>1209.08</v>
      </c>
      <c r="E96" s="530">
        <v>1209.08</v>
      </c>
      <c r="F96" s="531">
        <v>1</v>
      </c>
    </row>
    <row r="97" spans="1:6" ht="12.75">
      <c r="A97" s="528">
        <v>4173</v>
      </c>
      <c r="B97" s="529" t="s">
        <v>869</v>
      </c>
      <c r="C97" s="530">
        <v>0</v>
      </c>
      <c r="D97" s="530">
        <v>166.29</v>
      </c>
      <c r="E97" s="530">
        <v>166.29</v>
      </c>
      <c r="F97" s="531">
        <v>1</v>
      </c>
    </row>
    <row r="98" spans="1:6" ht="12.75">
      <c r="A98" s="532" t="s">
        <v>870</v>
      </c>
      <c r="B98" s="533" t="s">
        <v>871</v>
      </c>
      <c r="C98" s="534">
        <v>0</v>
      </c>
      <c r="D98" s="534">
        <v>7160.56</v>
      </c>
      <c r="E98" s="534">
        <v>7160.56</v>
      </c>
      <c r="F98" s="535">
        <v>1</v>
      </c>
    </row>
    <row r="99" spans="1:6" ht="12.75">
      <c r="A99" s="528">
        <v>4182</v>
      </c>
      <c r="B99" s="529" t="s">
        <v>872</v>
      </c>
      <c r="C99" s="530">
        <v>0</v>
      </c>
      <c r="D99" s="530">
        <v>9.6</v>
      </c>
      <c r="E99" s="530">
        <v>9.6</v>
      </c>
      <c r="F99" s="531">
        <v>1</v>
      </c>
    </row>
    <row r="100" spans="1:6" ht="12.75">
      <c r="A100" s="532" t="s">
        <v>873</v>
      </c>
      <c r="B100" s="533" t="s">
        <v>874</v>
      </c>
      <c r="C100" s="534">
        <v>0</v>
      </c>
      <c r="D100" s="534">
        <v>9.6</v>
      </c>
      <c r="E100" s="534">
        <v>9.6</v>
      </c>
      <c r="F100" s="535">
        <v>1</v>
      </c>
    </row>
    <row r="101" spans="1:6" ht="12.75">
      <c r="A101" s="536" t="s">
        <v>875</v>
      </c>
      <c r="B101" s="537" t="s">
        <v>876</v>
      </c>
      <c r="C101" s="538">
        <v>0</v>
      </c>
      <c r="D101" s="538">
        <v>7170.16</v>
      </c>
      <c r="E101" s="538">
        <v>7170.16</v>
      </c>
      <c r="F101" s="539">
        <v>1</v>
      </c>
    </row>
    <row r="102" spans="1:6" ht="12.75">
      <c r="A102" s="528">
        <v>4319</v>
      </c>
      <c r="B102" s="529" t="s">
        <v>877</v>
      </c>
      <c r="C102" s="530">
        <v>0</v>
      </c>
      <c r="D102" s="530">
        <v>0</v>
      </c>
      <c r="E102" s="530">
        <v>0</v>
      </c>
      <c r="F102" s="531"/>
    </row>
    <row r="103" spans="1:6" ht="12.75">
      <c r="A103" s="532" t="s">
        <v>878</v>
      </c>
      <c r="B103" s="533" t="s">
        <v>879</v>
      </c>
      <c r="C103" s="534">
        <v>0</v>
      </c>
      <c r="D103" s="534">
        <v>0</v>
      </c>
      <c r="E103" s="534">
        <v>0</v>
      </c>
      <c r="F103" s="535"/>
    </row>
    <row r="104" spans="1:6" ht="12.75">
      <c r="A104" s="528">
        <v>4349</v>
      </c>
      <c r="B104" s="529" t="s">
        <v>880</v>
      </c>
      <c r="C104" s="530">
        <v>140</v>
      </c>
      <c r="D104" s="530">
        <v>585.57</v>
      </c>
      <c r="E104" s="530">
        <v>585.56</v>
      </c>
      <c r="F104" s="531">
        <v>0.999982922622402</v>
      </c>
    </row>
    <row r="105" spans="1:6" ht="12.75">
      <c r="A105" s="532" t="s">
        <v>881</v>
      </c>
      <c r="B105" s="533" t="s">
        <v>882</v>
      </c>
      <c r="C105" s="534">
        <v>140</v>
      </c>
      <c r="D105" s="534">
        <v>585.57</v>
      </c>
      <c r="E105" s="534">
        <v>585.56</v>
      </c>
      <c r="F105" s="535">
        <v>0.999982922622402</v>
      </c>
    </row>
    <row r="106" spans="1:6" ht="12.75">
      <c r="A106" s="528">
        <v>4351</v>
      </c>
      <c r="B106" s="529" t="s">
        <v>883</v>
      </c>
      <c r="C106" s="530">
        <v>100</v>
      </c>
      <c r="D106" s="530">
        <v>100</v>
      </c>
      <c r="E106" s="530">
        <v>100</v>
      </c>
      <c r="F106" s="531">
        <v>1</v>
      </c>
    </row>
    <row r="107" spans="1:6" ht="12.75">
      <c r="A107" s="532" t="s">
        <v>884</v>
      </c>
      <c r="B107" s="533"/>
      <c r="C107" s="534">
        <v>100</v>
      </c>
      <c r="D107" s="534">
        <v>100</v>
      </c>
      <c r="E107" s="534">
        <v>100</v>
      </c>
      <c r="F107" s="535">
        <v>1</v>
      </c>
    </row>
    <row r="108" spans="1:6" ht="13.5">
      <c r="A108" s="536" t="s">
        <v>885</v>
      </c>
      <c r="B108" s="537" t="s">
        <v>886</v>
      </c>
      <c r="C108" s="538">
        <v>240</v>
      </c>
      <c r="D108" s="538">
        <v>685.57</v>
      </c>
      <c r="E108" s="538">
        <v>685.56</v>
      </c>
      <c r="F108" s="539">
        <v>0.9999854135974443</v>
      </c>
    </row>
    <row r="109" spans="1:6" ht="13.5">
      <c r="A109" s="540" t="s">
        <v>887</v>
      </c>
      <c r="B109" s="541" t="s">
        <v>888</v>
      </c>
      <c r="C109" s="542">
        <v>240</v>
      </c>
      <c r="D109" s="542">
        <v>7855.73</v>
      </c>
      <c r="E109" s="542">
        <v>7855.73</v>
      </c>
      <c r="F109" s="543">
        <v>1</v>
      </c>
    </row>
    <row r="110" spans="1:6" ht="12.75">
      <c r="A110" s="508"/>
      <c r="B110" s="508"/>
      <c r="C110" s="508"/>
      <c r="D110" s="508"/>
      <c r="E110" s="508"/>
      <c r="F110" s="508"/>
    </row>
    <row r="111" spans="1:6" ht="13.5">
      <c r="A111" s="507" t="s">
        <v>769</v>
      </c>
      <c r="B111" s="508"/>
      <c r="C111" s="508"/>
      <c r="D111" s="508"/>
      <c r="E111" s="510" t="s">
        <v>541</v>
      </c>
      <c r="F111" s="508"/>
    </row>
    <row r="112" spans="1:6" ht="13.5">
      <c r="A112" s="525" t="s">
        <v>771</v>
      </c>
      <c r="B112" s="526" t="s">
        <v>772</v>
      </c>
      <c r="C112" s="526" t="s">
        <v>648</v>
      </c>
      <c r="D112" s="526" t="s">
        <v>649</v>
      </c>
      <c r="E112" s="526" t="s">
        <v>650</v>
      </c>
      <c r="F112" s="527" t="s">
        <v>651</v>
      </c>
    </row>
    <row r="113" spans="1:6" ht="12.75">
      <c r="A113" s="528">
        <v>5171</v>
      </c>
      <c r="B113" s="529" t="s">
        <v>889</v>
      </c>
      <c r="C113" s="530">
        <v>0</v>
      </c>
      <c r="D113" s="530">
        <v>0</v>
      </c>
      <c r="E113" s="530">
        <v>0</v>
      </c>
      <c r="F113" s="531"/>
    </row>
    <row r="114" spans="1:6" ht="12.75">
      <c r="A114" s="532" t="s">
        <v>699</v>
      </c>
      <c r="B114" s="533" t="s">
        <v>889</v>
      </c>
      <c r="C114" s="534">
        <v>0</v>
      </c>
      <c r="D114" s="534">
        <v>0</v>
      </c>
      <c r="E114" s="534">
        <v>0</v>
      </c>
      <c r="F114" s="535"/>
    </row>
    <row r="115" spans="1:6" ht="12.75">
      <c r="A115" s="536" t="s">
        <v>707</v>
      </c>
      <c r="B115" s="537" t="s">
        <v>890</v>
      </c>
      <c r="C115" s="538">
        <v>0</v>
      </c>
      <c r="D115" s="538">
        <v>0</v>
      </c>
      <c r="E115" s="538">
        <v>0</v>
      </c>
      <c r="F115" s="539"/>
    </row>
    <row r="116" spans="1:6" ht="12.75">
      <c r="A116" s="528">
        <v>5391</v>
      </c>
      <c r="B116" s="529" t="s">
        <v>891</v>
      </c>
      <c r="C116" s="530">
        <v>0</v>
      </c>
      <c r="D116" s="530">
        <v>3.5</v>
      </c>
      <c r="E116" s="530">
        <v>3.5</v>
      </c>
      <c r="F116" s="531">
        <v>1</v>
      </c>
    </row>
    <row r="117" spans="1:6" ht="12.75">
      <c r="A117" s="532" t="s">
        <v>892</v>
      </c>
      <c r="B117" s="533" t="s">
        <v>893</v>
      </c>
      <c r="C117" s="534">
        <v>0</v>
      </c>
      <c r="D117" s="534">
        <v>3.5</v>
      </c>
      <c r="E117" s="534">
        <v>3.5</v>
      </c>
      <c r="F117" s="535">
        <v>1</v>
      </c>
    </row>
    <row r="118" spans="1:6" ht="12.75">
      <c r="A118" s="536" t="s">
        <v>732</v>
      </c>
      <c r="B118" s="537" t="s">
        <v>894</v>
      </c>
      <c r="C118" s="538">
        <v>0</v>
      </c>
      <c r="D118" s="538">
        <v>3.5</v>
      </c>
      <c r="E118" s="538">
        <v>3.5</v>
      </c>
      <c r="F118" s="539">
        <v>1</v>
      </c>
    </row>
    <row r="119" spans="1:6" ht="12.75">
      <c r="A119" s="528">
        <v>5512</v>
      </c>
      <c r="B119" s="529" t="s">
        <v>895</v>
      </c>
      <c r="C119" s="530">
        <v>1811.23</v>
      </c>
      <c r="D119" s="530">
        <v>8582.63</v>
      </c>
      <c r="E119" s="530">
        <v>8579.65</v>
      </c>
      <c r="F119" s="531">
        <v>0.9996527870827474</v>
      </c>
    </row>
    <row r="120" spans="1:6" ht="12.75">
      <c r="A120" s="532" t="s">
        <v>743</v>
      </c>
      <c r="B120" s="533" t="s">
        <v>896</v>
      </c>
      <c r="C120" s="534">
        <v>1811.23</v>
      </c>
      <c r="D120" s="534">
        <v>8582.63</v>
      </c>
      <c r="E120" s="534">
        <v>8579.65</v>
      </c>
      <c r="F120" s="535">
        <v>0.9996527870827474</v>
      </c>
    </row>
    <row r="121" spans="1:6" ht="13.5">
      <c r="A121" s="536" t="s">
        <v>744</v>
      </c>
      <c r="B121" s="537" t="s">
        <v>897</v>
      </c>
      <c r="C121" s="538">
        <v>1811.23</v>
      </c>
      <c r="D121" s="538">
        <v>8582.63</v>
      </c>
      <c r="E121" s="538">
        <v>8579.65</v>
      </c>
      <c r="F121" s="539">
        <v>0.9996527870827474</v>
      </c>
    </row>
    <row r="122" spans="1:6" ht="13.5">
      <c r="A122" s="540" t="s">
        <v>898</v>
      </c>
      <c r="B122" s="541" t="s">
        <v>899</v>
      </c>
      <c r="C122" s="542">
        <v>1811.23</v>
      </c>
      <c r="D122" s="542">
        <v>8586.13</v>
      </c>
      <c r="E122" s="542">
        <v>8583.15</v>
      </c>
      <c r="F122" s="543">
        <v>0.9996529286185977</v>
      </c>
    </row>
    <row r="123" spans="1:6" ht="12.75">
      <c r="A123" s="96"/>
      <c r="B123" s="560"/>
      <c r="C123" s="561"/>
      <c r="D123" s="561"/>
      <c r="E123" s="562"/>
      <c r="F123" s="563"/>
    </row>
    <row r="124" spans="1:6" ht="12.75">
      <c r="A124" s="562"/>
      <c r="B124" s="560"/>
      <c r="C124" s="561"/>
      <c r="D124" s="561"/>
      <c r="E124" s="561"/>
      <c r="F124" s="563"/>
    </row>
    <row r="125" spans="1:6" ht="12.75">
      <c r="A125" s="508"/>
      <c r="B125" s="508"/>
      <c r="C125" s="508"/>
      <c r="D125" s="508"/>
      <c r="E125" s="508"/>
      <c r="F125" s="508"/>
    </row>
    <row r="126" spans="1:6" ht="13.5">
      <c r="A126" s="507" t="s">
        <v>770</v>
      </c>
      <c r="B126" s="508"/>
      <c r="C126" s="508"/>
      <c r="D126" s="508"/>
      <c r="E126" s="510" t="s">
        <v>541</v>
      </c>
      <c r="F126" s="508"/>
    </row>
    <row r="127" spans="1:6" ht="13.5">
      <c r="A127" s="525" t="s">
        <v>771</v>
      </c>
      <c r="B127" s="526" t="s">
        <v>772</v>
      </c>
      <c r="C127" s="526" t="s">
        <v>648</v>
      </c>
      <c r="D127" s="526" t="s">
        <v>649</v>
      </c>
      <c r="E127" s="526" t="s">
        <v>650</v>
      </c>
      <c r="F127" s="527" t="s">
        <v>651</v>
      </c>
    </row>
    <row r="128" spans="1:6" ht="12.75">
      <c r="A128" s="528">
        <v>6112</v>
      </c>
      <c r="B128" s="529" t="s">
        <v>900</v>
      </c>
      <c r="C128" s="530">
        <v>2136.83</v>
      </c>
      <c r="D128" s="530">
        <v>1705.82</v>
      </c>
      <c r="E128" s="530">
        <v>1705.82</v>
      </c>
      <c r="F128" s="531">
        <v>1</v>
      </c>
    </row>
    <row r="129" spans="1:6" ht="12.75">
      <c r="A129" s="528">
        <v>6114</v>
      </c>
      <c r="B129" s="529" t="s">
        <v>492</v>
      </c>
      <c r="C129" s="530">
        <v>0</v>
      </c>
      <c r="D129" s="530">
        <v>64.41</v>
      </c>
      <c r="E129" s="530">
        <v>64.41</v>
      </c>
      <c r="F129" s="531">
        <v>1</v>
      </c>
    </row>
    <row r="130" spans="1:6" ht="12.75">
      <c r="A130" s="528">
        <v>6115</v>
      </c>
      <c r="B130" s="529" t="s">
        <v>901</v>
      </c>
      <c r="C130" s="530">
        <v>0</v>
      </c>
      <c r="D130" s="530">
        <v>95.14</v>
      </c>
      <c r="E130" s="530">
        <v>95.13</v>
      </c>
      <c r="F130" s="531">
        <v>0.9998948917384906</v>
      </c>
    </row>
    <row r="131" spans="1:6" ht="12.75">
      <c r="A131" s="532" t="s">
        <v>753</v>
      </c>
      <c r="B131" s="533" t="s">
        <v>475</v>
      </c>
      <c r="C131" s="534">
        <v>2136.83</v>
      </c>
      <c r="D131" s="534">
        <v>1865.37</v>
      </c>
      <c r="E131" s="534">
        <v>1865.36</v>
      </c>
      <c r="F131" s="535">
        <v>0.999994639133255</v>
      </c>
    </row>
    <row r="132" spans="1:6" ht="12.75">
      <c r="A132" s="528">
        <v>6171</v>
      </c>
      <c r="B132" s="529" t="s">
        <v>902</v>
      </c>
      <c r="C132" s="530">
        <v>9102.64</v>
      </c>
      <c r="D132" s="530">
        <v>9575.34</v>
      </c>
      <c r="E132" s="530">
        <v>9543.05</v>
      </c>
      <c r="F132" s="531">
        <v>0.9966277959842679</v>
      </c>
    </row>
    <row r="133" spans="1:6" ht="12.75">
      <c r="A133" s="532" t="s">
        <v>903</v>
      </c>
      <c r="B133" s="533" t="s">
        <v>904</v>
      </c>
      <c r="C133" s="534">
        <v>9102.64</v>
      </c>
      <c r="D133" s="534">
        <v>9575.34</v>
      </c>
      <c r="E133" s="534">
        <v>9543.05</v>
      </c>
      <c r="F133" s="535">
        <v>0.9966277959842679</v>
      </c>
    </row>
    <row r="134" spans="1:6" ht="12.75">
      <c r="A134" s="536" t="s">
        <v>760</v>
      </c>
      <c r="B134" s="537" t="s">
        <v>905</v>
      </c>
      <c r="C134" s="538">
        <v>11239.47</v>
      </c>
      <c r="D134" s="538">
        <v>11440.7</v>
      </c>
      <c r="E134" s="538">
        <v>11408.42</v>
      </c>
      <c r="F134" s="539">
        <v>0.9971784943228997</v>
      </c>
    </row>
    <row r="135" spans="1:6" ht="12.75">
      <c r="A135" s="528">
        <v>6310</v>
      </c>
      <c r="B135" s="529" t="s">
        <v>906</v>
      </c>
      <c r="C135" s="530">
        <v>447</v>
      </c>
      <c r="D135" s="530">
        <v>590.68</v>
      </c>
      <c r="E135" s="530">
        <v>591.4</v>
      </c>
      <c r="F135" s="531">
        <v>1.0012189341098396</v>
      </c>
    </row>
    <row r="136" spans="1:6" ht="12.75">
      <c r="A136" s="532" t="s">
        <v>907</v>
      </c>
      <c r="B136" s="533" t="s">
        <v>906</v>
      </c>
      <c r="C136" s="534">
        <v>447</v>
      </c>
      <c r="D136" s="534">
        <v>590.68</v>
      </c>
      <c r="E136" s="534">
        <v>591.4</v>
      </c>
      <c r="F136" s="535">
        <v>1.0012189341098396</v>
      </c>
    </row>
    <row r="137" spans="1:6" ht="12.75">
      <c r="A137" s="528">
        <v>6330</v>
      </c>
      <c r="B137" s="529" t="s">
        <v>908</v>
      </c>
      <c r="C137" s="530">
        <v>250</v>
      </c>
      <c r="D137" s="530">
        <v>250</v>
      </c>
      <c r="E137" s="530">
        <v>21200</v>
      </c>
      <c r="F137" s="531">
        <v>84.8</v>
      </c>
    </row>
    <row r="138" spans="1:6" ht="12.75">
      <c r="A138" s="532" t="s">
        <v>909</v>
      </c>
      <c r="B138" s="533" t="s">
        <v>908</v>
      </c>
      <c r="C138" s="534">
        <v>250</v>
      </c>
      <c r="D138" s="534">
        <v>250</v>
      </c>
      <c r="E138" s="534">
        <v>21200</v>
      </c>
      <c r="F138" s="535">
        <v>84.8</v>
      </c>
    </row>
    <row r="139" spans="1:6" ht="12.75">
      <c r="A139" s="528">
        <v>6399</v>
      </c>
      <c r="B139" s="529" t="s">
        <v>910</v>
      </c>
      <c r="C139" s="530">
        <v>1600</v>
      </c>
      <c r="D139" s="530">
        <v>675.19</v>
      </c>
      <c r="E139" s="530">
        <v>675.19</v>
      </c>
      <c r="F139" s="531">
        <v>1</v>
      </c>
    </row>
    <row r="140" spans="1:6" ht="12.75">
      <c r="A140" s="532" t="s">
        <v>911</v>
      </c>
      <c r="B140" s="533" t="s">
        <v>910</v>
      </c>
      <c r="C140" s="534">
        <v>1600</v>
      </c>
      <c r="D140" s="534">
        <v>675.19</v>
      </c>
      <c r="E140" s="534">
        <v>675.19</v>
      </c>
      <c r="F140" s="535">
        <v>1</v>
      </c>
    </row>
    <row r="141" spans="1:6" ht="12.75">
      <c r="A141" s="536" t="s">
        <v>763</v>
      </c>
      <c r="B141" s="537" t="s">
        <v>912</v>
      </c>
      <c r="C141" s="538">
        <v>2297</v>
      </c>
      <c r="D141" s="538">
        <v>1515.87</v>
      </c>
      <c r="E141" s="538">
        <v>22466.58</v>
      </c>
      <c r="F141" s="539">
        <v>14.820914722238717</v>
      </c>
    </row>
    <row r="142" spans="1:6" ht="12.75">
      <c r="A142" s="528">
        <v>6402</v>
      </c>
      <c r="B142" s="529" t="s">
        <v>913</v>
      </c>
      <c r="C142" s="530">
        <v>0</v>
      </c>
      <c r="D142" s="530">
        <v>32.76</v>
      </c>
      <c r="E142" s="530">
        <v>32.75</v>
      </c>
      <c r="F142" s="531">
        <v>0.9996947496947498</v>
      </c>
    </row>
    <row r="143" spans="1:6" ht="12.75">
      <c r="A143" s="528">
        <v>6409</v>
      </c>
      <c r="B143" s="529" t="s">
        <v>914</v>
      </c>
      <c r="C143" s="530">
        <v>5092.06</v>
      </c>
      <c r="D143" s="530">
        <v>300.99</v>
      </c>
      <c r="E143" s="530">
        <v>100.99</v>
      </c>
      <c r="F143" s="531">
        <v>0.33552609721253196</v>
      </c>
    </row>
    <row r="144" spans="1:6" ht="12.75">
      <c r="A144" s="532" t="s">
        <v>915</v>
      </c>
      <c r="B144" s="533" t="s">
        <v>593</v>
      </c>
      <c r="C144" s="534">
        <v>5092.06</v>
      </c>
      <c r="D144" s="534">
        <v>333.75</v>
      </c>
      <c r="E144" s="534">
        <v>133.74</v>
      </c>
      <c r="F144" s="535">
        <v>0.40071910112359554</v>
      </c>
    </row>
    <row r="145" spans="1:6" ht="13.5">
      <c r="A145" s="536" t="s">
        <v>916</v>
      </c>
      <c r="B145" s="537" t="s">
        <v>593</v>
      </c>
      <c r="C145" s="538">
        <v>5092.06</v>
      </c>
      <c r="D145" s="538">
        <v>333.75</v>
      </c>
      <c r="E145" s="538">
        <v>133.74</v>
      </c>
      <c r="F145" s="539">
        <v>0.40071910112359554</v>
      </c>
    </row>
    <row r="146" spans="1:6" ht="13.5">
      <c r="A146" s="540" t="s">
        <v>917</v>
      </c>
      <c r="B146" s="541" t="s">
        <v>918</v>
      </c>
      <c r="C146" s="542">
        <v>18628.53</v>
      </c>
      <c r="D146" s="542">
        <v>13290.32</v>
      </c>
      <c r="E146" s="542">
        <v>34008.75</v>
      </c>
      <c r="F146" s="543">
        <v>2.558911297846854</v>
      </c>
    </row>
  </sheetData>
  <sheetProtection selectLockedCells="1" selectUnlockedCells="1"/>
  <printOptions/>
  <pageMargins left="0.49027777777777776" right="0.7479166666666667" top="0.3" bottom="0.5701388888888889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F58"/>
  <sheetViews>
    <sheetView workbookViewId="0" topLeftCell="A1">
      <selection activeCell="A39" sqref="A39"/>
    </sheetView>
  </sheetViews>
  <sheetFormatPr defaultColWidth="9.140625" defaultRowHeight="12.75"/>
  <cols>
    <col min="3" max="3" width="19.421875" style="4" customWidth="1"/>
    <col min="4" max="4" width="8.140625" style="4" customWidth="1"/>
    <col min="6" max="6" width="16.140625" style="4" customWidth="1"/>
  </cols>
  <sheetData>
    <row r="3" spans="2:3" ht="18">
      <c r="B3" s="564" t="s">
        <v>919</v>
      </c>
      <c r="C3" s="564"/>
    </row>
    <row r="4" ht="12.75">
      <c r="B4" s="4" t="s">
        <v>920</v>
      </c>
    </row>
    <row r="7" spans="1:2" ht="15">
      <c r="A7" s="565" t="s">
        <v>921</v>
      </c>
      <c r="B7" s="9"/>
    </row>
    <row r="9" spans="1:6" ht="12.75">
      <c r="A9" s="9" t="s">
        <v>922</v>
      </c>
      <c r="B9" s="9"/>
      <c r="C9" s="9"/>
      <c r="D9" s="420"/>
      <c r="E9" s="9"/>
      <c r="F9" s="566">
        <v>1387597.91</v>
      </c>
    </row>
    <row r="10" spans="2:6" ht="12.75">
      <c r="B10" s="4" t="s">
        <v>923</v>
      </c>
      <c r="C10" s="4" t="s">
        <v>924</v>
      </c>
      <c r="D10" s="278"/>
      <c r="F10" s="278">
        <v>3261.43</v>
      </c>
    </row>
    <row r="11" spans="3:6" ht="12.75">
      <c r="C11" s="4" t="s">
        <v>925</v>
      </c>
      <c r="D11" s="278"/>
      <c r="F11" s="278">
        <v>3085.82</v>
      </c>
    </row>
    <row r="13" spans="4:6" ht="12.75">
      <c r="D13" s="278"/>
      <c r="F13" s="278"/>
    </row>
    <row r="14" spans="2:6" ht="12.75">
      <c r="B14" s="4" t="s">
        <v>926</v>
      </c>
      <c r="C14" s="4" t="s">
        <v>927</v>
      </c>
      <c r="D14" s="278"/>
      <c r="F14" s="278">
        <v>-952</v>
      </c>
    </row>
    <row r="16" spans="4:6" ht="12.75">
      <c r="D16" s="278"/>
      <c r="F16" s="278"/>
    </row>
    <row r="17" spans="1:6" ht="12.75">
      <c r="A17" s="9" t="s">
        <v>928</v>
      </c>
      <c r="B17" s="9"/>
      <c r="C17" s="9"/>
      <c r="D17" s="420"/>
      <c r="E17" s="9"/>
      <c r="F17" s="420">
        <f>SUM(F9:F16)</f>
        <v>1392993.16</v>
      </c>
    </row>
    <row r="18" spans="4:6" ht="12.75">
      <c r="D18" s="278"/>
      <c r="F18" s="278"/>
    </row>
    <row r="19" spans="1:6" ht="12.75">
      <c r="A19" s="4" t="s">
        <v>929</v>
      </c>
      <c r="D19" s="278"/>
      <c r="F19" s="278">
        <v>86893.94</v>
      </c>
    </row>
    <row r="20" spans="4:6" ht="12.75">
      <c r="D20" s="278"/>
      <c r="F20" s="278"/>
    </row>
    <row r="21" spans="4:6" ht="12.75">
      <c r="D21" s="278"/>
      <c r="F21" s="278"/>
    </row>
    <row r="22" spans="1:6" ht="15.75">
      <c r="A22" s="67" t="s">
        <v>930</v>
      </c>
      <c r="B22" s="67"/>
      <c r="F22" s="278"/>
    </row>
    <row r="24" spans="1:6" ht="12.75">
      <c r="A24" s="9" t="s">
        <v>931</v>
      </c>
      <c r="B24" s="9"/>
      <c r="C24" s="9"/>
      <c r="D24" s="9"/>
      <c r="E24" s="9"/>
      <c r="F24" s="420">
        <v>54310.06</v>
      </c>
    </row>
    <row r="25" spans="2:6" ht="12.75">
      <c r="B25" s="4" t="s">
        <v>932</v>
      </c>
      <c r="C25" s="4" t="s">
        <v>933</v>
      </c>
      <c r="E25" s="4"/>
      <c r="F25" s="230">
        <v>265730</v>
      </c>
    </row>
    <row r="26" spans="3:6" ht="12.75">
      <c r="C26" s="4" t="s">
        <v>934</v>
      </c>
      <c r="E26" s="4"/>
      <c r="F26" s="230">
        <v>44.07</v>
      </c>
    </row>
    <row r="27" spans="5:6" ht="12.75">
      <c r="E27" s="4"/>
      <c r="F27" s="230"/>
    </row>
    <row r="28" spans="2:6" ht="12.75">
      <c r="B28" s="4" t="s">
        <v>926</v>
      </c>
      <c r="C28" s="4" t="s">
        <v>935</v>
      </c>
      <c r="E28" s="4"/>
      <c r="F28" s="230">
        <v>-149550</v>
      </c>
    </row>
    <row r="29" spans="3:6" ht="12.75">
      <c r="C29" s="4" t="s">
        <v>936</v>
      </c>
      <c r="E29" s="4"/>
      <c r="F29" s="230">
        <v>-120</v>
      </c>
    </row>
    <row r="30" spans="3:6" ht="12.75">
      <c r="C30" s="4" t="s">
        <v>937</v>
      </c>
      <c r="E30" s="4"/>
      <c r="F30" s="230">
        <v>-1767</v>
      </c>
    </row>
    <row r="31" spans="3:6" ht="12.75">
      <c r="C31" s="4" t="s">
        <v>938</v>
      </c>
      <c r="E31" s="4"/>
      <c r="F31" s="230">
        <v>-1704</v>
      </c>
    </row>
    <row r="32" spans="3:6" ht="12.75">
      <c r="C32" s="4" t="s">
        <v>939</v>
      </c>
      <c r="E32" s="4"/>
      <c r="F32" s="230">
        <v>-5000</v>
      </c>
    </row>
    <row r="33" spans="3:6" ht="12.75">
      <c r="C33" s="4" t="s">
        <v>940</v>
      </c>
      <c r="E33" s="4"/>
      <c r="F33" s="230">
        <v>-4000</v>
      </c>
    </row>
    <row r="34" spans="3:6" ht="12.75">
      <c r="C34" s="4" t="s">
        <v>941</v>
      </c>
      <c r="E34" s="4"/>
      <c r="F34" s="230">
        <v>-1410</v>
      </c>
    </row>
    <row r="35" spans="3:6" ht="12.75">
      <c r="C35" s="4" t="s">
        <v>942</v>
      </c>
      <c r="E35" s="4"/>
      <c r="F35" s="230">
        <v>-23446.1</v>
      </c>
    </row>
    <row r="36" spans="3:6" ht="12.75">
      <c r="C36" s="4" t="s">
        <v>334</v>
      </c>
      <c r="E36" s="4"/>
      <c r="F36" s="230">
        <v>-40000</v>
      </c>
    </row>
    <row r="37" spans="3:6" ht="12.75">
      <c r="C37" s="4" t="s">
        <v>943</v>
      </c>
      <c r="E37" s="4"/>
      <c r="F37" s="230">
        <v>-3000</v>
      </c>
    </row>
    <row r="38" spans="3:6" ht="12.75">
      <c r="C38" s="4" t="s">
        <v>944</v>
      </c>
      <c r="E38" s="4"/>
      <c r="F38" s="230">
        <v>-280</v>
      </c>
    </row>
    <row r="39" spans="5:6" ht="12.75">
      <c r="E39" s="4"/>
      <c r="F39" s="230"/>
    </row>
    <row r="40" spans="5:6" ht="12.75">
      <c r="E40" s="4"/>
      <c r="F40" s="230"/>
    </row>
    <row r="41" spans="1:6" ht="12.75">
      <c r="A41" s="9" t="s">
        <v>928</v>
      </c>
      <c r="B41" s="9"/>
      <c r="C41" s="9"/>
      <c r="D41" s="9"/>
      <c r="E41" s="9"/>
      <c r="F41" s="420">
        <f>SUM(F24:F40)</f>
        <v>89807.03</v>
      </c>
    </row>
    <row r="42" ht="12.75">
      <c r="F42" s="278"/>
    </row>
    <row r="43" spans="1:6" ht="12.75">
      <c r="A43" s="4" t="s">
        <v>945</v>
      </c>
      <c r="F43" s="278"/>
    </row>
    <row r="44" ht="12.75">
      <c r="F44" s="278"/>
    </row>
    <row r="45" spans="1:6" ht="15.75">
      <c r="A45" s="67"/>
      <c r="F45" s="278"/>
    </row>
    <row r="46" spans="1:6" ht="15.75">
      <c r="A46" s="67" t="s">
        <v>946</v>
      </c>
      <c r="B46" s="67"/>
      <c r="C46" s="67"/>
      <c r="D46" s="67"/>
      <c r="E46" s="67"/>
      <c r="F46" s="278"/>
    </row>
    <row r="49" spans="1:6" ht="12.75">
      <c r="A49" s="9" t="s">
        <v>931</v>
      </c>
      <c r="B49" s="9"/>
      <c r="C49" s="9"/>
      <c r="D49" s="9"/>
      <c r="E49" s="9"/>
      <c r="F49" s="420">
        <v>1000016.51</v>
      </c>
    </row>
    <row r="50" spans="2:6" ht="12.75">
      <c r="B50" s="4" t="s">
        <v>932</v>
      </c>
      <c r="C50" s="4" t="s">
        <v>947</v>
      </c>
      <c r="E50" s="4"/>
      <c r="F50" s="230">
        <v>1000000</v>
      </c>
    </row>
    <row r="51" spans="3:6" ht="12.75">
      <c r="C51" s="4" t="s">
        <v>934</v>
      </c>
      <c r="E51" s="4"/>
      <c r="F51" s="230">
        <v>1026.44</v>
      </c>
    </row>
    <row r="52" spans="5:6" ht="12.75">
      <c r="E52" s="4"/>
      <c r="F52" s="230"/>
    </row>
    <row r="53" spans="2:6" ht="12.75">
      <c r="B53" s="4" t="s">
        <v>926</v>
      </c>
      <c r="C53" s="4" t="s">
        <v>937</v>
      </c>
      <c r="E53" s="4"/>
      <c r="F53" s="230">
        <v>-1473</v>
      </c>
    </row>
    <row r="54" spans="3:6" ht="12.75">
      <c r="C54" s="4" t="s">
        <v>229</v>
      </c>
      <c r="E54" s="4"/>
      <c r="F54" s="230">
        <v>-372902.8</v>
      </c>
    </row>
    <row r="55" spans="3:6" ht="12.75">
      <c r="C55" s="4" t="s">
        <v>948</v>
      </c>
      <c r="E55" s="4"/>
      <c r="F55" s="230">
        <v>-102523.33</v>
      </c>
    </row>
    <row r="56" spans="5:6" ht="12.75">
      <c r="E56" s="4"/>
      <c r="F56" s="230"/>
    </row>
    <row r="57" spans="5:6" ht="12.75">
      <c r="E57" s="4"/>
      <c r="F57" s="230"/>
    </row>
    <row r="58" spans="1:6" ht="12.75">
      <c r="A58" s="9" t="s">
        <v>928</v>
      </c>
      <c r="B58" s="9"/>
      <c r="C58" s="9"/>
      <c r="D58" s="9"/>
      <c r="E58" s="9"/>
      <c r="F58" s="420">
        <f>SUM(F49:F57)</f>
        <v>1524143.8199999998</v>
      </c>
    </row>
  </sheetData>
  <sheetProtection selectLockedCells="1" selectUnlockedCells="1"/>
  <printOptions/>
  <pageMargins left="0.7479166666666667" right="0.3298611111111111" top="0.7798611111111111" bottom="0.6902777777777778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D26" sqref="D26"/>
    </sheetView>
  </sheetViews>
  <sheetFormatPr defaultColWidth="9.140625" defaultRowHeight="12.75"/>
  <cols>
    <col min="4" max="4" width="19.57421875" style="4" customWidth="1"/>
    <col min="6" max="6" width="15.7109375" style="4" customWidth="1"/>
  </cols>
  <sheetData>
    <row r="1" spans="1:8" ht="18">
      <c r="A1" s="567" t="s">
        <v>949</v>
      </c>
      <c r="B1" s="567"/>
      <c r="C1" s="567"/>
      <c r="D1" s="568"/>
      <c r="E1" s="569"/>
      <c r="F1" s="570"/>
      <c r="G1" s="46"/>
      <c r="H1" s="46"/>
    </row>
    <row r="2" spans="1:8" ht="9.75" customHeight="1">
      <c r="A2" s="46"/>
      <c r="B2" s="46"/>
      <c r="C2" s="46"/>
      <c r="D2" s="446"/>
      <c r="E2" s="46"/>
      <c r="F2" s="46"/>
      <c r="G2" s="46"/>
      <c r="H2" s="46"/>
    </row>
    <row r="3" spans="1:8" ht="12.75">
      <c r="A3" s="46" t="s">
        <v>950</v>
      </c>
      <c r="B3" s="46"/>
      <c r="C3" s="46"/>
      <c r="D3" s="446">
        <v>3984360.8</v>
      </c>
      <c r="E3" s="46"/>
      <c r="F3" s="46"/>
      <c r="G3" s="46"/>
      <c r="H3" s="46"/>
    </row>
    <row r="4" spans="1:8" ht="12.75">
      <c r="A4" s="46" t="s">
        <v>951</v>
      </c>
      <c r="B4" s="46"/>
      <c r="C4" s="46"/>
      <c r="D4" s="446">
        <v>14516.85</v>
      </c>
      <c r="E4" s="46"/>
      <c r="F4" s="46"/>
      <c r="G4" s="46"/>
      <c r="H4" s="46"/>
    </row>
    <row r="5" spans="1:8" ht="12.75">
      <c r="A5" s="571" t="s">
        <v>952</v>
      </c>
      <c r="B5" s="572"/>
      <c r="C5" s="572"/>
      <c r="D5" s="573">
        <v>11803355.4</v>
      </c>
      <c r="E5" s="46"/>
      <c r="F5" s="446"/>
      <c r="G5" s="46"/>
      <c r="H5" s="46"/>
    </row>
    <row r="6" spans="1:8" ht="15" customHeight="1">
      <c r="A6" s="46"/>
      <c r="B6" s="46"/>
      <c r="C6" s="46"/>
      <c r="D6" s="46"/>
      <c r="E6" s="46"/>
      <c r="F6" s="46"/>
      <c r="G6" s="46"/>
      <c r="H6" s="46"/>
    </row>
    <row r="7" spans="1:8" ht="12.75">
      <c r="A7" s="238" t="s">
        <v>953</v>
      </c>
      <c r="B7" s="238"/>
      <c r="C7" s="238"/>
      <c r="D7" s="574">
        <f>SUM(D3:D6)</f>
        <v>15802233.05</v>
      </c>
      <c r="E7" s="196"/>
      <c r="F7" s="446"/>
      <c r="G7" s="46"/>
      <c r="H7" s="46"/>
    </row>
    <row r="8" spans="1:8" ht="12.75">
      <c r="A8" s="46"/>
      <c r="B8" s="46"/>
      <c r="C8" s="46"/>
      <c r="D8" s="446"/>
      <c r="E8" s="196"/>
      <c r="F8" s="446"/>
      <c r="G8" s="46"/>
      <c r="H8" s="46"/>
    </row>
    <row r="9" spans="1:8" ht="12.75">
      <c r="A9" s="46"/>
      <c r="B9" s="46"/>
      <c r="C9" s="46"/>
      <c r="D9" s="446"/>
      <c r="E9" s="196"/>
      <c r="F9" s="446"/>
      <c r="G9" s="46"/>
      <c r="H9" s="46"/>
    </row>
    <row r="10" spans="1:8" ht="12.75">
      <c r="A10" s="46" t="s">
        <v>954</v>
      </c>
      <c r="B10" s="46"/>
      <c r="C10" s="46"/>
      <c r="D10" s="446">
        <v>1306099.22</v>
      </c>
      <c r="E10" s="196"/>
      <c r="F10" s="446"/>
      <c r="G10" s="46"/>
      <c r="H10" s="46"/>
    </row>
    <row r="11" spans="1:8" ht="12.75">
      <c r="A11" s="46" t="s">
        <v>955</v>
      </c>
      <c r="B11" s="46"/>
      <c r="C11" s="46"/>
      <c r="D11" s="446">
        <v>1524143.82</v>
      </c>
      <c r="E11" s="196"/>
      <c r="F11" s="446"/>
      <c r="G11" s="46"/>
      <c r="H11" s="46"/>
    </row>
    <row r="12" spans="1:8" ht="12.75">
      <c r="A12" s="572" t="s">
        <v>956</v>
      </c>
      <c r="B12" s="572"/>
      <c r="C12" s="572"/>
      <c r="D12" s="575">
        <v>89807.03</v>
      </c>
      <c r="E12" s="46"/>
      <c r="F12" s="46"/>
      <c r="G12" s="46"/>
      <c r="H12" s="46"/>
    </row>
    <row r="13" spans="1:8" ht="12.75">
      <c r="A13" s="238"/>
      <c r="B13" s="46"/>
      <c r="C13" s="46"/>
      <c r="D13" s="574"/>
      <c r="E13" s="196"/>
      <c r="F13" s="446"/>
      <c r="G13" s="46"/>
      <c r="H13" s="46"/>
    </row>
    <row r="14" spans="1:8" ht="14.25" customHeight="1">
      <c r="A14" s="238" t="s">
        <v>957</v>
      </c>
      <c r="B14" s="238"/>
      <c r="C14" s="238"/>
      <c r="D14" s="574">
        <f>SUM(D10:D13)</f>
        <v>2920050.0700000003</v>
      </c>
      <c r="E14" s="46"/>
      <c r="F14" s="46"/>
      <c r="G14" s="46"/>
      <c r="H14" s="46"/>
    </row>
    <row r="15" spans="1:8" ht="12.75">
      <c r="A15" s="238"/>
      <c r="B15" s="46"/>
      <c r="C15" s="207"/>
      <c r="D15" s="574"/>
      <c r="E15" s="207"/>
      <c r="F15" s="446"/>
      <c r="G15" s="46"/>
      <c r="H15" s="46"/>
    </row>
    <row r="16" spans="1:10" ht="12.75">
      <c r="A16" s="238" t="s">
        <v>958</v>
      </c>
      <c r="B16" s="238"/>
      <c r="C16" s="238"/>
      <c r="D16" s="574">
        <v>595927.84</v>
      </c>
      <c r="E16" s="46"/>
      <c r="F16" s="576" t="s">
        <v>959</v>
      </c>
      <c r="G16" s="207" t="s">
        <v>960</v>
      </c>
      <c r="H16" s="207"/>
      <c r="I16" s="21"/>
      <c r="J16" s="21"/>
    </row>
    <row r="17" spans="1:10" ht="12.75">
      <c r="A17" s="238"/>
      <c r="B17" s="238"/>
      <c r="C17" s="238"/>
      <c r="D17" s="574"/>
      <c r="E17" s="46"/>
      <c r="F17" s="576"/>
      <c r="G17" s="207" t="s">
        <v>961</v>
      </c>
      <c r="H17" s="207"/>
      <c r="I17" s="21"/>
      <c r="J17" s="21"/>
    </row>
    <row r="18" spans="1:6" ht="12.75">
      <c r="A18" s="238"/>
      <c r="B18" s="238"/>
      <c r="C18" s="238"/>
      <c r="D18" s="574"/>
      <c r="E18" s="46"/>
      <c r="F18" s="576"/>
    </row>
    <row r="19" spans="1:10" ht="12.75">
      <c r="A19" s="238"/>
      <c r="B19" s="238"/>
      <c r="C19" s="238"/>
      <c r="D19" s="574"/>
      <c r="E19" s="46"/>
      <c r="F19" s="576"/>
      <c r="G19" s="207"/>
      <c r="H19" s="207"/>
      <c r="I19" s="21"/>
      <c r="J19" s="21"/>
    </row>
    <row r="20" spans="1:8" ht="10.5" customHeight="1">
      <c r="A20" s="577"/>
      <c r="B20" s="46"/>
      <c r="C20" s="46"/>
      <c r="D20" s="446"/>
      <c r="E20" s="46"/>
      <c r="F20" s="446"/>
      <c r="G20" s="46"/>
      <c r="H20" s="238"/>
    </row>
    <row r="21" spans="1:8" ht="12.75">
      <c r="A21" s="238" t="s">
        <v>962</v>
      </c>
      <c r="B21" s="238"/>
      <c r="C21" s="238"/>
      <c r="D21" s="574"/>
      <c r="E21" s="46"/>
      <c r="F21" s="446"/>
      <c r="G21" s="46"/>
      <c r="H21" s="46"/>
    </row>
    <row r="22" spans="1:8" ht="12.75">
      <c r="A22" s="350" t="s">
        <v>963</v>
      </c>
      <c r="B22" s="350"/>
      <c r="C22" s="350"/>
      <c r="D22" s="578">
        <v>3572213.82</v>
      </c>
      <c r="E22" s="46"/>
      <c r="F22" s="446"/>
      <c r="G22" s="46"/>
      <c r="H22" s="46"/>
    </row>
    <row r="23" spans="1:8" ht="12.75">
      <c r="A23" s="350" t="s">
        <v>964</v>
      </c>
      <c r="B23" s="350"/>
      <c r="C23" s="350"/>
      <c r="D23" s="578">
        <v>701212.47</v>
      </c>
      <c r="E23" s="46"/>
      <c r="F23" s="446"/>
      <c r="G23" s="46"/>
      <c r="H23" s="46"/>
    </row>
    <row r="24" spans="1:8" ht="12.75">
      <c r="A24" s="571" t="s">
        <v>965</v>
      </c>
      <c r="B24" s="571"/>
      <c r="C24" s="571"/>
      <c r="D24" s="573">
        <v>2544425.2</v>
      </c>
      <c r="E24" s="46"/>
      <c r="F24" s="446"/>
      <c r="G24" s="46"/>
      <c r="H24" s="46"/>
    </row>
    <row r="25" spans="1:8" ht="12.75">
      <c r="A25" s="350"/>
      <c r="B25" s="350"/>
      <c r="C25" s="350"/>
      <c r="D25" s="578"/>
      <c r="E25" s="46"/>
      <c r="F25" s="446"/>
      <c r="G25" s="46"/>
      <c r="H25" s="46"/>
    </row>
    <row r="26" spans="1:8" ht="12.75">
      <c r="A26" s="350" t="s">
        <v>598</v>
      </c>
      <c r="B26" s="350"/>
      <c r="C26" s="350"/>
      <c r="D26" s="574">
        <f>SUM(D22:D24)</f>
        <v>6817851.49</v>
      </c>
      <c r="E26" s="238"/>
      <c r="F26" s="574"/>
      <c r="G26" s="238"/>
      <c r="H26" s="207"/>
    </row>
    <row r="27" spans="1:8" ht="12.75">
      <c r="A27" s="350"/>
      <c r="B27" s="350"/>
      <c r="C27" s="350"/>
      <c r="D27" s="578"/>
      <c r="E27" s="238"/>
      <c r="F27" s="574"/>
      <c r="G27" s="238"/>
      <c r="H27" s="207"/>
    </row>
    <row r="28" spans="1:8" ht="9.75" customHeight="1">
      <c r="A28" s="46"/>
      <c r="B28" s="207"/>
      <c r="C28" s="46"/>
      <c r="D28" s="446"/>
      <c r="E28" s="46"/>
      <c r="F28" s="446"/>
      <c r="G28" s="46"/>
      <c r="H28" s="207"/>
    </row>
    <row r="29" spans="1:11" ht="15.75">
      <c r="A29" s="577" t="s">
        <v>966</v>
      </c>
      <c r="B29" s="47"/>
      <c r="C29" s="47"/>
      <c r="D29" s="47"/>
      <c r="E29" s="47"/>
      <c r="F29" s="579"/>
      <c r="G29" s="47"/>
      <c r="H29" s="207"/>
      <c r="K29" s="21"/>
    </row>
    <row r="30" spans="1:8" ht="12.75">
      <c r="A30" s="46"/>
      <c r="B30" s="207"/>
      <c r="C30" s="46"/>
      <c r="D30" s="46"/>
      <c r="E30" s="46"/>
      <c r="F30" s="446"/>
      <c r="G30" s="46"/>
      <c r="H30" s="207"/>
    </row>
    <row r="31" spans="1:8" ht="12.75">
      <c r="A31" s="46" t="s">
        <v>967</v>
      </c>
      <c r="B31" s="46"/>
      <c r="C31" s="46"/>
      <c r="D31" s="580"/>
      <c r="E31" s="581"/>
      <c r="F31" s="582">
        <v>15802233.05</v>
      </c>
      <c r="G31" s="46"/>
      <c r="H31" s="46"/>
    </row>
    <row r="32" spans="1:8" ht="12.75">
      <c r="A32" s="46" t="s">
        <v>968</v>
      </c>
      <c r="B32" s="46"/>
      <c r="C32" s="46"/>
      <c r="D32" s="446"/>
      <c r="E32" s="46"/>
      <c r="F32" s="575">
        <v>-394739.13</v>
      </c>
      <c r="G32" s="46"/>
      <c r="H32" s="207"/>
    </row>
    <row r="33" spans="1:8" ht="12.75">
      <c r="A33" s="46"/>
      <c r="B33" s="46"/>
      <c r="C33" s="46"/>
      <c r="D33" s="446"/>
      <c r="E33" s="46"/>
      <c r="F33" s="446"/>
      <c r="G33" s="46"/>
      <c r="H33" s="207"/>
    </row>
    <row r="34" spans="1:8" ht="12.75">
      <c r="A34" s="46" t="s">
        <v>969</v>
      </c>
      <c r="B34" s="46"/>
      <c r="C34" s="46"/>
      <c r="D34" s="446"/>
      <c r="E34" s="46"/>
      <c r="F34" s="574">
        <f>SUM(F31:F33)</f>
        <v>15407493.92</v>
      </c>
      <c r="G34" s="46"/>
      <c r="H34" s="207"/>
    </row>
    <row r="35" spans="1:8" ht="33" customHeight="1">
      <c r="A35" s="46" t="s">
        <v>970</v>
      </c>
      <c r="B35" s="46"/>
      <c r="C35" s="46"/>
      <c r="D35" s="46"/>
      <c r="E35" s="46"/>
      <c r="F35" s="446"/>
      <c r="G35" s="46"/>
      <c r="H35" s="207"/>
    </row>
    <row r="36" spans="1:9" ht="12.75">
      <c r="A36" s="46"/>
      <c r="B36" s="238"/>
      <c r="C36" s="46"/>
      <c r="D36" s="574"/>
      <c r="E36" s="48"/>
      <c r="F36" s="446"/>
      <c r="G36" s="583"/>
      <c r="H36" s="207"/>
      <c r="I36" s="46"/>
    </row>
    <row r="37" spans="1:8" ht="12.75">
      <c r="A37" s="46"/>
      <c r="B37" s="46"/>
      <c r="C37" s="46"/>
      <c r="D37" s="581"/>
      <c r="E37" s="46"/>
      <c r="F37" s="446"/>
      <c r="G37" s="46"/>
      <c r="H37" s="207"/>
    </row>
    <row r="38" spans="1:8" ht="12.75">
      <c r="A38" s="46"/>
      <c r="B38" s="46"/>
      <c r="C38" s="46"/>
      <c r="D38" s="46"/>
      <c r="E38" s="46"/>
      <c r="F38" s="446"/>
      <c r="G38" s="46"/>
      <c r="H38" s="207"/>
    </row>
    <row r="39" spans="1:9" ht="12.75">
      <c r="A39" s="238" t="s">
        <v>971</v>
      </c>
      <c r="B39" s="238"/>
      <c r="C39" s="46"/>
      <c r="D39" s="574"/>
      <c r="E39" s="48"/>
      <c r="F39" s="446"/>
      <c r="G39" s="46"/>
      <c r="H39" s="207"/>
      <c r="I39" s="46"/>
    </row>
    <row r="40" spans="1:8" ht="12.75">
      <c r="A40" s="46" t="s">
        <v>972</v>
      </c>
      <c r="B40" s="46"/>
      <c r="C40" s="46"/>
      <c r="D40" s="580"/>
      <c r="E40" s="581"/>
      <c r="F40" s="574">
        <v>1600666.78</v>
      </c>
      <c r="G40" s="46"/>
      <c r="H40" s="207"/>
    </row>
  </sheetData>
  <sheetProtection selectLockedCells="1" selectUnlockedCells="1"/>
  <printOptions/>
  <pageMargins left="0.6298611111111111" right="0.39375" top="0.5902777777777778" bottom="0.196527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M36"/>
  <sheetViews>
    <sheetView workbookViewId="0" topLeftCell="A1">
      <selection activeCell="A1" sqref="A1"/>
    </sheetView>
  </sheetViews>
  <sheetFormatPr defaultColWidth="9.140625" defaultRowHeight="12.75"/>
  <cols>
    <col min="2" max="4" width="10.7109375" style="4" customWidth="1"/>
    <col min="5" max="5" width="16.28125" style="4" customWidth="1"/>
    <col min="6" max="6" width="0" style="4" hidden="1" customWidth="1"/>
    <col min="7" max="7" width="10.7109375" style="4" customWidth="1"/>
    <col min="8" max="8" width="11.8515625" style="4" customWidth="1"/>
    <col min="9" max="13" width="10.7109375" style="4" customWidth="1"/>
  </cols>
  <sheetData>
    <row r="2" spans="1:13" ht="15.75">
      <c r="A2" s="67" t="s">
        <v>973</v>
      </c>
      <c r="B2" s="78"/>
      <c r="C2" s="78"/>
      <c r="D2" s="78"/>
      <c r="E2" s="78"/>
      <c r="F2" s="78"/>
      <c r="G2" s="126"/>
      <c r="H2" s="78"/>
      <c r="I2" s="78"/>
      <c r="K2" s="78"/>
      <c r="L2" s="126"/>
      <c r="M2" s="21"/>
    </row>
    <row r="3" spans="1:13" ht="12.75">
      <c r="A3" s="21"/>
      <c r="B3" s="78"/>
      <c r="C3" s="78"/>
      <c r="D3" s="78"/>
      <c r="E3" s="78"/>
      <c r="F3" s="78"/>
      <c r="G3" s="126"/>
      <c r="H3" s="78"/>
      <c r="I3" s="78"/>
      <c r="K3" s="78"/>
      <c r="L3" s="126"/>
      <c r="M3" s="21"/>
    </row>
    <row r="4" spans="1:13" ht="12.75">
      <c r="A4" s="584"/>
      <c r="B4" s="585"/>
      <c r="C4" s="585"/>
      <c r="D4" s="585" t="s">
        <v>974</v>
      </c>
      <c r="E4" s="585"/>
      <c r="F4" s="585"/>
      <c r="G4" s="586"/>
      <c r="H4" s="585"/>
      <c r="I4" s="585" t="s">
        <v>975</v>
      </c>
      <c r="J4" s="367"/>
      <c r="K4" s="585"/>
      <c r="L4" s="586"/>
      <c r="M4" s="21"/>
    </row>
    <row r="5" spans="1:13" ht="12.75">
      <c r="A5" s="587" t="s">
        <v>976</v>
      </c>
      <c r="B5" s="588" t="s">
        <v>977</v>
      </c>
      <c r="C5" s="588" t="s">
        <v>978</v>
      </c>
      <c r="D5" s="588" t="s">
        <v>979</v>
      </c>
      <c r="E5" s="589" t="s">
        <v>980</v>
      </c>
      <c r="F5" s="590"/>
      <c r="G5" s="591" t="s">
        <v>981</v>
      </c>
      <c r="H5" s="588" t="s">
        <v>982</v>
      </c>
      <c r="I5" s="592" t="s">
        <v>983</v>
      </c>
      <c r="J5" s="109" t="s">
        <v>983</v>
      </c>
      <c r="K5" s="588" t="s">
        <v>984</v>
      </c>
      <c r="L5" s="591" t="s">
        <v>985</v>
      </c>
      <c r="M5" s="21"/>
    </row>
    <row r="6" spans="1:13" ht="12.75">
      <c r="A6" s="593"/>
      <c r="B6" s="594" t="s">
        <v>986</v>
      </c>
      <c r="C6" s="594"/>
      <c r="D6" s="594"/>
      <c r="E6" s="595" t="s">
        <v>987</v>
      </c>
      <c r="F6" s="595"/>
      <c r="G6" s="596" t="s">
        <v>988</v>
      </c>
      <c r="H6" s="594" t="s">
        <v>989</v>
      </c>
      <c r="I6" s="597"/>
      <c r="J6" s="355" t="s">
        <v>990</v>
      </c>
      <c r="K6" s="594"/>
      <c r="L6" s="596" t="s">
        <v>988</v>
      </c>
      <c r="M6" s="21"/>
    </row>
    <row r="7" spans="1:13" ht="12.75">
      <c r="A7" s="598"/>
      <c r="B7" s="599"/>
      <c r="C7" s="599"/>
      <c r="D7" s="599"/>
      <c r="E7" s="600"/>
      <c r="F7" s="601"/>
      <c r="G7" s="602"/>
      <c r="H7" s="599"/>
      <c r="I7" s="603"/>
      <c r="K7" s="599"/>
      <c r="L7" s="602"/>
      <c r="M7" s="21"/>
    </row>
    <row r="8" spans="1:13" ht="33.75">
      <c r="A8" s="604" t="s">
        <v>991</v>
      </c>
      <c r="B8" s="599">
        <f>SUM(B10-B9)</f>
        <v>1285774.93</v>
      </c>
      <c r="C8" s="599">
        <f>SUM(C10-C9)</f>
        <v>373.47</v>
      </c>
      <c r="D8" s="599">
        <f>SUM(D10-D9)</f>
        <v>443669.59</v>
      </c>
      <c r="E8" s="600">
        <v>214552.2</v>
      </c>
      <c r="F8" s="601"/>
      <c r="G8" s="602">
        <f>SUM(B8:F8)</f>
        <v>1944370.19</v>
      </c>
      <c r="H8" s="599">
        <f>SUM(H10-H9)</f>
        <v>1878815.93</v>
      </c>
      <c r="I8" s="605">
        <v>38734</v>
      </c>
      <c r="J8" s="606">
        <v>38734</v>
      </c>
      <c r="K8" s="599">
        <f>SUM(K10-K9)</f>
        <v>65554.26000000001</v>
      </c>
      <c r="L8" s="602">
        <f>SUM(H8+K8)</f>
        <v>1944370.19</v>
      </c>
      <c r="M8" s="21"/>
    </row>
    <row r="9" spans="1:13" ht="56.25">
      <c r="A9" s="604" t="s">
        <v>992</v>
      </c>
      <c r="B9" s="599">
        <v>0</v>
      </c>
      <c r="C9" s="599">
        <v>0</v>
      </c>
      <c r="D9" s="599">
        <v>45000.99</v>
      </c>
      <c r="E9" s="600">
        <v>11992.11</v>
      </c>
      <c r="F9" s="601">
        <v>0</v>
      </c>
      <c r="G9" s="602">
        <f>SUM(B9:F9)</f>
        <v>56993.1</v>
      </c>
      <c r="H9" s="599">
        <v>3700.84</v>
      </c>
      <c r="I9" s="605">
        <v>1144.07</v>
      </c>
      <c r="J9" s="606">
        <v>648.26</v>
      </c>
      <c r="K9" s="599">
        <v>53292.26</v>
      </c>
      <c r="L9" s="602">
        <f>SUM(H9+K9)</f>
        <v>56993.100000000006</v>
      </c>
      <c r="M9" s="21"/>
    </row>
    <row r="10" spans="1:13" ht="33.75">
      <c r="A10" s="607" t="s">
        <v>993</v>
      </c>
      <c r="B10" s="608">
        <v>1285774.93</v>
      </c>
      <c r="C10" s="608">
        <v>373.47</v>
      </c>
      <c r="D10" s="608">
        <v>488670.58</v>
      </c>
      <c r="E10" s="609">
        <v>226544.31</v>
      </c>
      <c r="F10" s="610"/>
      <c r="G10" s="611">
        <f>SUM(B10:F10)</f>
        <v>2001363.29</v>
      </c>
      <c r="H10" s="608">
        <v>1882516.77</v>
      </c>
      <c r="I10" s="612" t="s">
        <v>994</v>
      </c>
      <c r="J10" s="613" t="s">
        <v>994</v>
      </c>
      <c r="K10" s="608">
        <v>118846.52</v>
      </c>
      <c r="L10" s="611">
        <f>SUM(H10+K10)</f>
        <v>2001363.29</v>
      </c>
      <c r="M10" s="21"/>
    </row>
    <row r="12" ht="12.75" hidden="1">
      <c r="A12" s="51" t="s">
        <v>995</v>
      </c>
    </row>
    <row r="13" ht="12.75" hidden="1">
      <c r="A13" s="66" t="s">
        <v>996</v>
      </c>
    </row>
    <row r="14" spans="1:13" ht="12.75" hidden="1">
      <c r="A14" s="21" t="s">
        <v>977</v>
      </c>
      <c r="B14" s="21" t="s">
        <v>997</v>
      </c>
      <c r="C14" s="21" t="s">
        <v>998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 ht="12.75" hidden="1">
      <c r="A15" s="21" t="s">
        <v>978</v>
      </c>
      <c r="B15" s="21" t="s">
        <v>997</v>
      </c>
      <c r="C15" s="21" t="s">
        <v>999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3" ht="12.75" hidden="1">
      <c r="A16" s="21" t="s">
        <v>979</v>
      </c>
      <c r="B16" s="21" t="s">
        <v>997</v>
      </c>
      <c r="C16" s="21" t="s">
        <v>1000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12.75" hidden="1">
      <c r="A17" s="21"/>
      <c r="B17" s="21"/>
      <c r="C17" s="21" t="s">
        <v>1001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 ht="12.75" hidden="1">
      <c r="A18" s="21"/>
      <c r="B18" s="21" t="s">
        <v>1002</v>
      </c>
      <c r="C18" s="21" t="s">
        <v>1003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12.75" hidden="1">
      <c r="A19" s="21" t="s">
        <v>1004</v>
      </c>
      <c r="B19" s="21" t="s">
        <v>997</v>
      </c>
      <c r="C19" s="21" t="s">
        <v>1005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3" ht="12.75" hidden="1">
      <c r="A20" s="21" t="s">
        <v>1006</v>
      </c>
      <c r="C20" s="21" t="s">
        <v>1007</v>
      </c>
    </row>
    <row r="21" spans="2:3" ht="12.75" hidden="1">
      <c r="B21" s="21" t="s">
        <v>1008</v>
      </c>
      <c r="C21" s="21" t="s">
        <v>1009</v>
      </c>
    </row>
    <row r="22" ht="12.75" hidden="1"/>
    <row r="23" ht="12.75" hidden="1">
      <c r="A23" s="66" t="s">
        <v>1010</v>
      </c>
    </row>
    <row r="24" spans="1:12" ht="12.75" hidden="1">
      <c r="A24" s="21" t="s">
        <v>1011</v>
      </c>
      <c r="B24" s="21"/>
      <c r="C24" s="21" t="s">
        <v>1012</v>
      </c>
      <c r="D24" s="21"/>
      <c r="E24" s="21"/>
      <c r="F24" s="21"/>
      <c r="G24" s="21"/>
      <c r="H24" s="21"/>
      <c r="I24" s="21"/>
      <c r="J24" s="21"/>
      <c r="K24" s="21"/>
      <c r="L24" s="21"/>
    </row>
    <row r="25" spans="1:12" ht="12.75" hidden="1">
      <c r="A25" s="21" t="s">
        <v>1013</v>
      </c>
      <c r="B25" s="21" t="s">
        <v>997</v>
      </c>
      <c r="C25" s="21" t="s">
        <v>1014</v>
      </c>
      <c r="D25" s="21"/>
      <c r="E25" s="21"/>
      <c r="F25" s="21"/>
      <c r="G25" s="21"/>
      <c r="H25" s="21"/>
      <c r="I25" s="21"/>
      <c r="J25" s="21"/>
      <c r="K25" s="21"/>
      <c r="L25" s="21"/>
    </row>
    <row r="26" ht="12.75" hidden="1">
      <c r="C26" s="21" t="s">
        <v>1015</v>
      </c>
    </row>
    <row r="27" spans="1:13" ht="12.75" hidden="1">
      <c r="A27" s="66"/>
      <c r="B27" s="21" t="s">
        <v>1008</v>
      </c>
      <c r="C27" s="21" t="s">
        <v>1016</v>
      </c>
      <c r="D27" s="66"/>
      <c r="E27" s="66"/>
      <c r="F27" s="66"/>
      <c r="G27" s="66"/>
      <c r="H27" s="66"/>
      <c r="I27" s="66"/>
      <c r="J27" s="66"/>
      <c r="K27" s="66"/>
      <c r="L27" s="66"/>
      <c r="M27" s="9"/>
    </row>
    <row r="28" ht="12.75" hidden="1"/>
    <row r="29" ht="12.75">
      <c r="A29" s="66" t="s">
        <v>1017</v>
      </c>
    </row>
    <row r="30" spans="1:11" ht="12.75">
      <c r="A30" s="9"/>
      <c r="D30" s="21" t="s">
        <v>1018</v>
      </c>
      <c r="E30" s="78">
        <v>437687317.83</v>
      </c>
      <c r="I30" s="109" t="s">
        <v>1019</v>
      </c>
      <c r="J30" s="21" t="s">
        <v>1020</v>
      </c>
      <c r="K30" s="78">
        <v>91754057.74</v>
      </c>
    </row>
    <row r="31" spans="4:11" ht="12.75">
      <c r="D31" s="21" t="s">
        <v>1021</v>
      </c>
      <c r="E31" s="78">
        <v>398953313.49</v>
      </c>
      <c r="J31" s="21" t="s">
        <v>1022</v>
      </c>
      <c r="K31" s="78">
        <v>114772962.08</v>
      </c>
    </row>
    <row r="32" spans="5:11" ht="12.75">
      <c r="E32" s="614">
        <f>SUM(E30-E31)</f>
        <v>38734004.339999974</v>
      </c>
      <c r="G32" s="21" t="s">
        <v>1023</v>
      </c>
      <c r="K32" s="615">
        <f>SUM(K31-K30)</f>
        <v>23018904.340000004</v>
      </c>
    </row>
    <row r="33" spans="11:13" ht="12.75">
      <c r="K33" s="78">
        <v>15715100</v>
      </c>
      <c r="L33" s="113" t="s">
        <v>1024</v>
      </c>
      <c r="M33" s="113"/>
    </row>
    <row r="34" spans="3:11" ht="12.75">
      <c r="C34" s="109"/>
      <c r="D34" s="21"/>
      <c r="E34" s="78"/>
      <c r="K34" s="614">
        <f>SUM(K32:K33)</f>
        <v>38734004.34</v>
      </c>
    </row>
    <row r="35" ht="12.75">
      <c r="A35" s="66" t="s">
        <v>1025</v>
      </c>
    </row>
    <row r="36" spans="4:5" ht="12.75">
      <c r="D36" s="21" t="s">
        <v>1026</v>
      </c>
      <c r="E36" s="616">
        <v>1144075.83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4:I35"/>
  <sheetViews>
    <sheetView workbookViewId="0" topLeftCell="A1">
      <selection activeCell="A25" sqref="A25"/>
    </sheetView>
  </sheetViews>
  <sheetFormatPr defaultColWidth="9.140625" defaultRowHeight="12.75"/>
  <cols>
    <col min="1" max="1" width="29.8515625" style="4" customWidth="1"/>
    <col min="2" max="3" width="13.00390625" style="4" customWidth="1"/>
    <col min="4" max="4" width="12.7109375" style="4" customWidth="1"/>
    <col min="5" max="5" width="13.7109375" style="4" customWidth="1"/>
    <col min="6" max="6" width="12.140625" style="4" customWidth="1"/>
    <col min="7" max="7" width="12.28125" style="9" customWidth="1"/>
    <col min="8" max="8" width="17.140625" style="4" customWidth="1"/>
    <col min="9" max="9" width="15.28125" style="4" customWidth="1"/>
  </cols>
  <sheetData>
    <row r="4" spans="1:2" ht="12.75">
      <c r="A4" s="288" t="s">
        <v>1027</v>
      </c>
      <c r="B4" s="288"/>
    </row>
    <row r="6" spans="2:9" ht="12.75">
      <c r="B6" s="209" t="s">
        <v>1028</v>
      </c>
      <c r="C6" s="617" t="s">
        <v>1029</v>
      </c>
      <c r="D6" s="617" t="s">
        <v>1030</v>
      </c>
      <c r="E6" s="617" t="s">
        <v>1031</v>
      </c>
      <c r="F6" s="617" t="s">
        <v>1032</v>
      </c>
      <c r="G6" s="617" t="s">
        <v>1033</v>
      </c>
      <c r="H6" s="617" t="s">
        <v>1034</v>
      </c>
      <c r="I6" s="209" t="s">
        <v>1035</v>
      </c>
    </row>
    <row r="7" spans="3:9" ht="12.75">
      <c r="C7" s="617"/>
      <c r="D7" s="617"/>
      <c r="E7" s="617"/>
      <c r="F7" s="617"/>
      <c r="G7" s="114"/>
      <c r="H7" s="617"/>
      <c r="I7" s="209" t="s">
        <v>1036</v>
      </c>
    </row>
    <row r="8" spans="1:9" ht="12.75">
      <c r="A8" s="4" t="s">
        <v>1037</v>
      </c>
      <c r="B8" s="230">
        <v>5251000</v>
      </c>
      <c r="C8" s="230">
        <v>-1756000</v>
      </c>
      <c r="D8" s="230">
        <v>-1756000</v>
      </c>
      <c r="E8" s="230">
        <v>-1739000</v>
      </c>
      <c r="I8" s="4">
        <v>0</v>
      </c>
    </row>
    <row r="9" ht="12.75">
      <c r="G9" s="618"/>
    </row>
    <row r="10" spans="1:9" ht="12.75">
      <c r="A10" s="273" t="s">
        <v>1038</v>
      </c>
      <c r="B10" s="230">
        <v>8993906.27</v>
      </c>
      <c r="C10" s="230">
        <v>-404052</v>
      </c>
      <c r="D10" s="230">
        <v>-423456.9</v>
      </c>
      <c r="E10" s="230">
        <v>-443793</v>
      </c>
      <c r="F10" s="230">
        <v>-465106.8</v>
      </c>
      <c r="G10" s="20">
        <v>-480878.6</v>
      </c>
      <c r="H10" s="278">
        <v>-474346.5</v>
      </c>
      <c r="I10" s="278">
        <f>SUM(B10+C10+D10+E10+F10+G10+H10)</f>
        <v>6302272.47</v>
      </c>
    </row>
    <row r="11" spans="7:9" ht="12.75">
      <c r="G11" s="618"/>
      <c r="I11" s="278"/>
    </row>
    <row r="12" spans="1:9" ht="12.75">
      <c r="A12" s="4" t="s">
        <v>1039</v>
      </c>
      <c r="B12" s="230">
        <v>466752</v>
      </c>
      <c r="C12" s="230">
        <v>851626</v>
      </c>
      <c r="D12" s="230">
        <v>-280000</v>
      </c>
      <c r="E12" s="230">
        <v>-280000</v>
      </c>
      <c r="F12" s="230">
        <v>-280000</v>
      </c>
      <c r="G12" s="20">
        <v>-280000</v>
      </c>
      <c r="H12" s="278">
        <v>-198378</v>
      </c>
      <c r="I12" s="278">
        <v>0</v>
      </c>
    </row>
    <row r="13" ht="12.75">
      <c r="G13" s="618"/>
    </row>
    <row r="14" spans="1:9" ht="12.75">
      <c r="A14" s="4" t="s">
        <v>1040</v>
      </c>
      <c r="B14" s="230">
        <v>2000000</v>
      </c>
      <c r="C14" s="230">
        <v>-480000</v>
      </c>
      <c r="D14" s="230">
        <v>-480000</v>
      </c>
      <c r="E14" s="230">
        <v>-480000</v>
      </c>
      <c r="F14" s="230">
        <v>-480000</v>
      </c>
      <c r="G14" s="20">
        <v>-80000</v>
      </c>
      <c r="H14" s="230">
        <v>0</v>
      </c>
      <c r="I14" s="4">
        <v>0</v>
      </c>
    </row>
    <row r="15" ht="12.75">
      <c r="G15" s="618"/>
    </row>
    <row r="16" spans="1:9" ht="12.75">
      <c r="A16" s="4" t="s">
        <v>1040</v>
      </c>
      <c r="B16" s="230">
        <v>0</v>
      </c>
      <c r="C16" s="230">
        <v>500000</v>
      </c>
      <c r="G16" s="618"/>
      <c r="I16" s="4">
        <v>0</v>
      </c>
    </row>
    <row r="17" spans="1:7" ht="12.75">
      <c r="A17" s="4" t="s">
        <v>1041</v>
      </c>
      <c r="B17" s="230"/>
      <c r="C17" s="230">
        <v>-500000</v>
      </c>
      <c r="G17" s="618"/>
    </row>
    <row r="18" ht="12.75">
      <c r="G18" s="618"/>
    </row>
    <row r="19" spans="1:9" ht="12.75">
      <c r="A19" s="4" t="s">
        <v>1042</v>
      </c>
      <c r="B19" s="230">
        <v>727389</v>
      </c>
      <c r="C19" s="230">
        <v>-288000</v>
      </c>
      <c r="D19" s="230">
        <v>-288000</v>
      </c>
      <c r="E19" s="230">
        <v>-151389</v>
      </c>
      <c r="F19" s="230"/>
      <c r="G19" s="20"/>
      <c r="H19" s="278"/>
      <c r="I19" s="4">
        <v>0</v>
      </c>
    </row>
    <row r="20" ht="12.75">
      <c r="G20" s="618"/>
    </row>
    <row r="21" spans="1:9" ht="12.75">
      <c r="A21" s="4" t="s">
        <v>1043</v>
      </c>
      <c r="B21" s="230">
        <v>4217000</v>
      </c>
      <c r="C21" s="4">
        <v>0</v>
      </c>
      <c r="D21" s="230">
        <v>-4217000</v>
      </c>
      <c r="E21" s="230" t="s">
        <v>353</v>
      </c>
      <c r="G21" s="618"/>
      <c r="I21" s="4">
        <v>0</v>
      </c>
    </row>
    <row r="22" spans="2:7" ht="12.75">
      <c r="B22" s="230"/>
      <c r="D22" s="230"/>
      <c r="E22" s="230"/>
      <c r="G22" s="618"/>
    </row>
    <row r="23" spans="1:9" ht="12.75">
      <c r="A23" s="4" t="s">
        <v>1044</v>
      </c>
      <c r="B23" s="230"/>
      <c r="D23" s="230"/>
      <c r="E23" s="230"/>
      <c r="G23" s="20">
        <v>5151190.32</v>
      </c>
      <c r="H23" s="278">
        <v>16006285.51</v>
      </c>
      <c r="I23" s="278"/>
    </row>
    <row r="24" spans="2:9" ht="12.75">
      <c r="B24" s="230"/>
      <c r="D24" s="230"/>
      <c r="E24" s="230"/>
      <c r="G24" s="20">
        <v>-787662.32</v>
      </c>
      <c r="H24" s="278">
        <v>-20369813.51</v>
      </c>
      <c r="I24" s="278">
        <v>0</v>
      </c>
    </row>
    <row r="25" spans="1:9" ht="12.75">
      <c r="A25" s="273" t="s">
        <v>1045</v>
      </c>
      <c r="B25" s="230"/>
      <c r="D25" s="230"/>
      <c r="E25" s="230"/>
      <c r="G25" s="20"/>
      <c r="H25" s="278">
        <v>13880000</v>
      </c>
      <c r="I25" s="278"/>
    </row>
    <row r="26" spans="7:9" ht="12.75">
      <c r="G26" s="618"/>
      <c r="H26" s="278">
        <v>-1316000</v>
      </c>
      <c r="I26" s="278">
        <f>SUM(H25+H26)</f>
        <v>12564000</v>
      </c>
    </row>
    <row r="27" spans="7:8" ht="12.75">
      <c r="G27" s="618"/>
      <c r="H27" s="278"/>
    </row>
    <row r="28" spans="1:9" ht="12.75">
      <c r="A28" s="9" t="s">
        <v>598</v>
      </c>
      <c r="B28" s="420">
        <f>SUM(B8:B26)</f>
        <v>21656047.27</v>
      </c>
      <c r="C28" s="420">
        <f>SUM(C8:C26)</f>
        <v>-2076426</v>
      </c>
      <c r="D28" s="420">
        <f>SUM(D8:D26)</f>
        <v>-7444456.9</v>
      </c>
      <c r="E28" s="420">
        <f>SUM(E8:E26)</f>
        <v>-3094182</v>
      </c>
      <c r="F28" s="420">
        <f>SUM(F8:F26)</f>
        <v>-1225106.8</v>
      </c>
      <c r="G28" s="420">
        <f>SUM(G10:G26)</f>
        <v>3522649.4000000004</v>
      </c>
      <c r="H28" s="420">
        <f>SUM(H10:H26)</f>
        <v>7527747.499999998</v>
      </c>
      <c r="I28" s="420">
        <f>SUM(I8:I26)</f>
        <v>18866272.47</v>
      </c>
    </row>
    <row r="31" spans="1:8" ht="12.75">
      <c r="A31" s="4" t="s">
        <v>1046</v>
      </c>
      <c r="H31" s="78"/>
    </row>
    <row r="32" ht="12.75">
      <c r="A32" s="4" t="s">
        <v>1047</v>
      </c>
    </row>
    <row r="34" ht="12.75">
      <c r="A34" s="4" t="s">
        <v>1048</v>
      </c>
    </row>
    <row r="35" ht="12.75">
      <c r="A35" s="4" t="s">
        <v>1049</v>
      </c>
    </row>
  </sheetData>
  <sheetProtection selectLockedCells="1" selectUnlockedCells="1"/>
  <printOptions/>
  <pageMargins left="0.24027777777777778" right="0.1798611111111111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Alena Bodnárová</cp:lastModifiedBy>
  <cp:lastPrinted>2011-05-31T06:23:43Z</cp:lastPrinted>
  <dcterms:modified xsi:type="dcterms:W3CDTF">2011-05-31T08:12:38Z</dcterms:modified>
  <cp:category/>
  <cp:version/>
  <cp:contentType/>
  <cp:contentStatus/>
</cp:coreProperties>
</file>