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5" activeTab="11"/>
  </bookViews>
  <sheets>
    <sheet name="komentář" sheetId="1" r:id="rId1"/>
    <sheet name="rozbory" sheetId="2" r:id="rId2"/>
    <sheet name="rekapi_výdaje" sheetId="3" r:id="rId3"/>
    <sheet name="fondy města" sheetId="4" r:id="rId4"/>
    <sheet name="Rozdělení zůstatku" sheetId="5" r:id="rId5"/>
    <sheet name="rozvaha město" sheetId="6" state="hidden" r:id="rId6"/>
    <sheet name="úvěry a půjčky" sheetId="7" r:id="rId7"/>
    <sheet name="fin_vypořádání" sheetId="8" r:id="rId8"/>
    <sheet name="rozvaha" sheetId="9" r:id="rId9"/>
    <sheet name="investiční výdaje" sheetId="10" r:id="rId10"/>
    <sheet name="pohledávky" sheetId="11" r:id="rId11"/>
    <sheet name="rozpis" sheetId="12" r:id="rId12"/>
    <sheet name="plán HČ" sheetId="13" r:id="rId13"/>
    <sheet name="Hosp_ PO_SRO" sheetId="14" r:id="rId14"/>
    <sheet name="s_r_o_" sheetId="15" r:id="rId15"/>
    <sheet name="rozvahy PO" sheetId="16" r:id="rId16"/>
    <sheet name="HV PO" sheetId="17" r:id="rId17"/>
    <sheet name="občané" sheetId="18" r:id="rId18"/>
  </sheets>
  <definedNames>
    <definedName name="_xlnm.Print_Area" localSheetId="1">'rozbory'!$A$1:$BC$3617</definedName>
  </definedNames>
  <calcPr fullCalcOnLoad="1"/>
</workbook>
</file>

<file path=xl/sharedStrings.xml><?xml version="1.0" encoding="utf-8"?>
<sst xmlns="http://schemas.openxmlformats.org/spreadsheetml/2006/main" count="1435" uniqueCount="1006">
  <si>
    <t>Závěrečný účet města Město Albrechtice za rok 2005</t>
  </si>
  <si>
    <t>předložen ke schválení na ZM dne 25.5. 2006</t>
  </si>
  <si>
    <t>Rozbory hospodaření města Město Albrechtice</t>
  </si>
  <si>
    <t>peněžní fondy, finanční vypořádání, úvěry a půjčky, rozvaha</t>
  </si>
  <si>
    <t>Soupis pohledávek</t>
  </si>
  <si>
    <t xml:space="preserve">Informace o hospodářské činnosti města </t>
  </si>
  <si>
    <t xml:space="preserve">Hospodaření příspěvkových organizací založených městem </t>
  </si>
  <si>
    <t>a obchodních společností se 100% účastí města</t>
  </si>
  <si>
    <t>Zpráva o výsledku přezkoumání hospodaření obce Město Albrechtice</t>
  </si>
  <si>
    <t>za rok 2005</t>
  </si>
  <si>
    <t>Rozbor hospodaření města Město Albrechtice za rok 2005</t>
  </si>
  <si>
    <t>rozpočet v tis. Kč</t>
  </si>
  <si>
    <t>v Kč</t>
  </si>
  <si>
    <t>Běžné příjmy</t>
  </si>
  <si>
    <t>Schvál.</t>
  </si>
  <si>
    <t>úprava č.1</t>
  </si>
  <si>
    <t>úprava č.2</t>
  </si>
  <si>
    <t>úprava č.3</t>
  </si>
  <si>
    <t>úprava č.4</t>
  </si>
  <si>
    <t>úprava č.5</t>
  </si>
  <si>
    <t>rozpočet</t>
  </si>
  <si>
    <t>plnění</t>
  </si>
  <si>
    <t>ZM 16.12.04</t>
  </si>
  <si>
    <t>ZM 19.5.</t>
  </si>
  <si>
    <t>ZM 30.6.</t>
  </si>
  <si>
    <t>ZM 29.9.</t>
  </si>
  <si>
    <t>ZM 15.12.</t>
  </si>
  <si>
    <t>RM 30.12.</t>
  </si>
  <si>
    <t>celkem</t>
  </si>
  <si>
    <t>k 31.12.</t>
  </si>
  <si>
    <t>komentář</t>
  </si>
  <si>
    <t>Daňové příjmy  a kapitál.výnosy</t>
  </si>
  <si>
    <t>daň z příjmu FO  ze záv. činnosti</t>
  </si>
  <si>
    <t>daň z příjmu FO podnikající</t>
  </si>
  <si>
    <t>daň z příjmu FO srážková sazba</t>
  </si>
  <si>
    <t>daň z příjmu PO</t>
  </si>
  <si>
    <t>,</t>
  </si>
  <si>
    <t>daň z přidané hodnoty</t>
  </si>
  <si>
    <t>daň z nemovitosti</t>
  </si>
  <si>
    <t>daň z příjmů obce</t>
  </si>
  <si>
    <t xml:space="preserve">Vyšší plnění v této oblasti je hlavně u sdílených daní, které jsou městu přerozdělovány v souladu se zákonem 243/2000 Sb. z hrubého výnosu daně vybrané správcem. Výběr daní byl celorepublikově  </t>
  </si>
  <si>
    <t>vyšší oproti předpokladu.</t>
  </si>
  <si>
    <t>Poplatky a daně</t>
  </si>
  <si>
    <t>správní poplatky</t>
  </si>
  <si>
    <t>poplatek ze psů</t>
  </si>
  <si>
    <t>poplatek z veřejného prostranství</t>
  </si>
  <si>
    <t>poplatek z ubytovací kapacity</t>
  </si>
  <si>
    <t>poplatek za provozovaný VHP</t>
  </si>
  <si>
    <t>poplatek ze vstupného</t>
  </si>
  <si>
    <t>poplatek za lázeňský pobyt</t>
  </si>
  <si>
    <t>výtěžek z provozovaných VHP</t>
  </si>
  <si>
    <t>komunální odpad</t>
  </si>
  <si>
    <t>Daňové příjmy - úhrnem</t>
  </si>
  <si>
    <t>stavební odbor</t>
  </si>
  <si>
    <t xml:space="preserve">stavební povolení, územní rozhodnutí </t>
  </si>
  <si>
    <t>matrika</t>
  </si>
  <si>
    <t>výkon matriční agendy, ověřování listin a podpisů, evid. obyvatel</t>
  </si>
  <si>
    <t>výherní přístroje</t>
  </si>
  <si>
    <t xml:space="preserve">za VHP </t>
  </si>
  <si>
    <t>Nedańové příjmy -příjmy z vlastní činnosti</t>
  </si>
  <si>
    <t>zeměděl.a lesní hosp.</t>
  </si>
  <si>
    <t>pěstební činnosti</t>
  </si>
  <si>
    <t>pronájem pozemků</t>
  </si>
  <si>
    <t>silnice, chodníky</t>
  </si>
  <si>
    <t>spoluúčast na opravě mostku</t>
  </si>
  <si>
    <t>pojistné plnění autobus.nádraží</t>
  </si>
  <si>
    <t>vodní hospodářství</t>
  </si>
  <si>
    <t>ostatní nedaňové příjmy</t>
  </si>
  <si>
    <t>pronájem vodárny</t>
  </si>
  <si>
    <t>pronájem kanalizace a ČOV</t>
  </si>
  <si>
    <t>příjmy z prodeje majetku</t>
  </si>
  <si>
    <t>vzdělávání</t>
  </si>
  <si>
    <t>odvod mateřská škola</t>
  </si>
  <si>
    <t>odvod základní škola</t>
  </si>
  <si>
    <t>školné ŠD při ZŠ</t>
  </si>
  <si>
    <t>kultura, sdělovací prostředky</t>
  </si>
  <si>
    <t>pronájem videoklubu</t>
  </si>
  <si>
    <t>tržby za promítání v kině</t>
  </si>
  <si>
    <t xml:space="preserve">prodej neinvestičního majetku-knihovna </t>
  </si>
  <si>
    <t>knihovna, internet v knihovně</t>
  </si>
  <si>
    <t>poplatky, instalace TKR</t>
  </si>
  <si>
    <t>reklama v TKR</t>
  </si>
  <si>
    <t>pronájem na zámku</t>
  </si>
  <si>
    <t>příjmy ze vstupného - zámek kultura</t>
  </si>
  <si>
    <t>náhrada škody na zámku park</t>
  </si>
  <si>
    <t>tržba za vstupné na koncerty</t>
  </si>
  <si>
    <t>bydlení a komunál.sl.</t>
  </si>
  <si>
    <t>pronájem byty</t>
  </si>
  <si>
    <t>příjmy na služby v bytech</t>
  </si>
  <si>
    <t>výběr na nedoplatky služeb</t>
  </si>
  <si>
    <t xml:space="preserve">ostatní příjem </t>
  </si>
  <si>
    <t>pojistné náhrady bytové</t>
  </si>
  <si>
    <t>pronájem nebytových prostor</t>
  </si>
  <si>
    <t>příjem - výběr na služby nebytové prostory</t>
  </si>
  <si>
    <t>společný fond bytové Lázeňská</t>
  </si>
  <si>
    <t>pronájem byty pro důchodce</t>
  </si>
  <si>
    <t>příjmy - výběr na služby v bytech DD</t>
  </si>
  <si>
    <t>nedoplatky z výúčtování služeb byty DD</t>
  </si>
  <si>
    <t>veřejné osvětlení -.pojistné plnění</t>
  </si>
  <si>
    <t xml:space="preserve">pohřebnictví - poplatky , nájem     </t>
  </si>
  <si>
    <t>pronájem smuteční síně - z dluhů</t>
  </si>
  <si>
    <t>pohřebnictví - ostatní ned.příjmy</t>
  </si>
  <si>
    <t>ochrana životního prostředí</t>
  </si>
  <si>
    <t>příjmy za třídění odpadu Ekokom</t>
  </si>
  <si>
    <t>poplatek za uložení inertního odpadu</t>
  </si>
  <si>
    <t>poplatek za umístění psa v útulku</t>
  </si>
  <si>
    <t>tělovýchova a zájmová činnost</t>
  </si>
  <si>
    <t>pronájem parku, vyúčtování el.energie</t>
  </si>
  <si>
    <t>pronájem koupaliště</t>
  </si>
  <si>
    <t>sociální péče a pomoc</t>
  </si>
  <si>
    <t>pečovatelská služba - rozvoz obědů</t>
  </si>
  <si>
    <t>pečovatelská služba - prodej jídlonosičů</t>
  </si>
  <si>
    <t>odvody PO - ústav sociální péče</t>
  </si>
  <si>
    <t>dobrovolní hasiči</t>
  </si>
  <si>
    <t>přijaté neinvestiční dary</t>
  </si>
  <si>
    <t>st.správa,územní samospr.</t>
  </si>
  <si>
    <t>ostatní příjem</t>
  </si>
  <si>
    <t>prodej propagačního materiálu</t>
  </si>
  <si>
    <t>pronájem majetku</t>
  </si>
  <si>
    <t>sankční poplatky</t>
  </si>
  <si>
    <t>prodej neivestičního majetku</t>
  </si>
  <si>
    <t>převod do fondu zaměstnanců</t>
  </si>
  <si>
    <t>tržba - kopírování</t>
  </si>
  <si>
    <t>příjmy za exekuční výdaje</t>
  </si>
  <si>
    <t>příjmy za upomínky</t>
  </si>
  <si>
    <t>poplatek za smlouvu FBV</t>
  </si>
  <si>
    <t>finanční operace</t>
  </si>
  <si>
    <t>příjmy z úroků</t>
  </si>
  <si>
    <t>příjmy z úroků sociální fond</t>
  </si>
  <si>
    <t>příjmy z úroků z účtu půjček</t>
  </si>
  <si>
    <t>úroky z poskytných půjček FBV</t>
  </si>
  <si>
    <t>ostatní činnosti</t>
  </si>
  <si>
    <t xml:space="preserve">ostatní příjmy- DPH u došlých faktur </t>
  </si>
  <si>
    <t>příjmy z finančního vypořádání Sdružení Praděd</t>
  </si>
  <si>
    <t>vratka z depozitního účtu</t>
  </si>
  <si>
    <t>prodej informačního materiálu</t>
  </si>
  <si>
    <t>Přijaté  splátky půjček</t>
  </si>
  <si>
    <t>splátky půjček zaměstnanci</t>
  </si>
  <si>
    <t>splátky půjček od obyvatelů</t>
  </si>
  <si>
    <t>Přijaté dotace</t>
  </si>
  <si>
    <t xml:space="preserve">neinvestiční dotace ze všeob. pokladní správy </t>
  </si>
  <si>
    <t>dotace na volby</t>
  </si>
  <si>
    <t>UZ 98348</t>
  </si>
  <si>
    <t>UZ 98193</t>
  </si>
  <si>
    <t>neinvestiční dotace z SR</t>
  </si>
  <si>
    <t>výkon státní správy</t>
  </si>
  <si>
    <t>sociální dávky</t>
  </si>
  <si>
    <t>UZ 98072</t>
  </si>
  <si>
    <t>školství</t>
  </si>
  <si>
    <t>1221,-- Kč na žáka</t>
  </si>
  <si>
    <t>soc. zabezp. ÚSP</t>
  </si>
  <si>
    <t>/81356  Kč na místo/</t>
  </si>
  <si>
    <t>ostatní neinv. dotace ze SR</t>
  </si>
  <si>
    <t>dotace na výpočetní techniku knihovna</t>
  </si>
  <si>
    <t>UZ 34053</t>
  </si>
  <si>
    <t>neinvestiční dotace od regionů</t>
  </si>
  <si>
    <t>vyrovnávací dotace DD</t>
  </si>
  <si>
    <t xml:space="preserve">      státní správa</t>
  </si>
  <si>
    <t>neinvestiční přijaté dotace od krajů</t>
  </si>
  <si>
    <t>na výdaje pro jednotky JSDHO</t>
  </si>
  <si>
    <t>UZ 210</t>
  </si>
  <si>
    <t>dotace na lesy</t>
  </si>
  <si>
    <t>UZ 327</t>
  </si>
  <si>
    <t>Převody z vlastních fondů hospodářské činnosti</t>
  </si>
  <si>
    <t>Převod z hospodářské činnosti</t>
  </si>
  <si>
    <t>investiční přijaté dotace ze státních fondů</t>
  </si>
  <si>
    <t>SFŽP - kanalizace K.Čapka</t>
  </si>
  <si>
    <t>UZ 90102</t>
  </si>
  <si>
    <t>ostatní investiční dotace ze státního rozpočtu</t>
  </si>
  <si>
    <t>dotace na opravu zámku Linhartovy</t>
  </si>
  <si>
    <t>UZ  17720</t>
  </si>
  <si>
    <t>dotace na zdroje vody / vrty/</t>
  </si>
  <si>
    <t>UZ 29637</t>
  </si>
  <si>
    <t>Investiční převody z Národního fondu</t>
  </si>
  <si>
    <t>investiční přijaté dotace z krajů</t>
  </si>
  <si>
    <t>dotace na koupaliště -brouzdaliště</t>
  </si>
  <si>
    <t>UZ 00317</t>
  </si>
  <si>
    <t>Neinvest. dotace ze SR - závazný finanční vztah - z těchto dotací podléhájí finančnímu vypořádání  dotace na ÚSP, sociální dávky</t>
  </si>
  <si>
    <t xml:space="preserve">Vratky nevyčerpaných dotací při finančním vypořádání: </t>
  </si>
  <si>
    <t>dotace na sociální dávky</t>
  </si>
  <si>
    <t xml:space="preserve">Neinvest. dotace od krajů, </t>
  </si>
  <si>
    <t xml:space="preserve"> vyúčtování dotací  se řídí dle podmínek, které KÚ stanoví v jednotlivých smlouvách. </t>
  </si>
  <si>
    <t>Vratka nevyčerpaných dotaci při finančním vypořádaní</t>
  </si>
  <si>
    <t>pohotovosti mzdové výdaje</t>
  </si>
  <si>
    <t xml:space="preserve">Celkem běžné příjmy </t>
  </si>
  <si>
    <t>Kapitálové příjmy</t>
  </si>
  <si>
    <t>úprava</t>
  </si>
  <si>
    <t xml:space="preserve">úprava </t>
  </si>
  <si>
    <t xml:space="preserve">ZM 29.9.  </t>
  </si>
  <si>
    <t>prodej pozemků</t>
  </si>
  <si>
    <t>prodej bytů</t>
  </si>
  <si>
    <t>prodej investičního majetku</t>
  </si>
  <si>
    <t>prodej nebytových prostor</t>
  </si>
  <si>
    <t>Celkem kapitálové příjmy</t>
  </si>
  <si>
    <t>Příjmy úhrnem</t>
  </si>
  <si>
    <t>Financování</t>
  </si>
  <si>
    <t>Návrh</t>
  </si>
  <si>
    <t>čerpání úvěru na velkou kanalizaci</t>
  </si>
  <si>
    <t>převod zůstatku z  roku 2004</t>
  </si>
  <si>
    <t>půjčka na kanalizace K. Čapka</t>
  </si>
  <si>
    <t>Celkem financování</t>
  </si>
  <si>
    <t>Celkem příjmy + financování</t>
  </si>
  <si>
    <t xml:space="preserve">Běžné výdaje </t>
  </si>
  <si>
    <t>Funkční členění</t>
  </si>
  <si>
    <t>zeměd. a lesní hosp.</t>
  </si>
  <si>
    <t>pozem.</t>
  </si>
  <si>
    <t xml:space="preserve">nájemné </t>
  </si>
  <si>
    <t>revize, studie, posudky,</t>
  </si>
  <si>
    <t>nákup služeb</t>
  </si>
  <si>
    <t>nákup kolků</t>
  </si>
  <si>
    <t>platby daní a poplatků</t>
  </si>
  <si>
    <t>lesnictví</t>
  </si>
  <si>
    <t>nákup materiálu</t>
  </si>
  <si>
    <t>pojištění lesů</t>
  </si>
  <si>
    <t>převod dotace do hosp.činnosti</t>
  </si>
  <si>
    <t>průmysl,obch.,služby</t>
  </si>
  <si>
    <t>hraniční přechod</t>
  </si>
  <si>
    <t>opravy a údržování</t>
  </si>
  <si>
    <t>doprava</t>
  </si>
  <si>
    <t>komunikace</t>
  </si>
  <si>
    <t>zimní údržba - nákup služeb,materiál</t>
  </si>
  <si>
    <t>zimní údržba - opravy a údržování</t>
  </si>
  <si>
    <t>zimní údržba - mzdové výdaje a pojištění</t>
  </si>
  <si>
    <t>neinvestiční příspěvky  I/57</t>
  </si>
  <si>
    <t>nákup služeb - čištění ulic</t>
  </si>
  <si>
    <t>autobusové zastávky, chodníky</t>
  </si>
  <si>
    <t>spotřeba vody</t>
  </si>
  <si>
    <t>spotřeba elektrické energie</t>
  </si>
  <si>
    <t>pojištění</t>
  </si>
  <si>
    <t>revize, posudky, studie</t>
  </si>
  <si>
    <t>čištění chodníků a opravy</t>
  </si>
  <si>
    <t>chodníky - posyp - sůl</t>
  </si>
  <si>
    <t>nákup služeb - chodníky</t>
  </si>
  <si>
    <t>spoluúčast na pojistné události(náledí-úraz)</t>
  </si>
  <si>
    <t>dopravní obslužnost</t>
  </si>
  <si>
    <t>vodní hosp.</t>
  </si>
  <si>
    <t>vodárna</t>
  </si>
  <si>
    <t>elektrická energie -vrty po povodni</t>
  </si>
  <si>
    <t>kanalizace a ČOV</t>
  </si>
  <si>
    <t>nákup služeb, znalečné</t>
  </si>
  <si>
    <t>vodní toky</t>
  </si>
  <si>
    <t>Předškolní zařízení</t>
  </si>
  <si>
    <t>mzdové výdaje- výběr školného</t>
  </si>
  <si>
    <t>pojištění budovy</t>
  </si>
  <si>
    <t>příspěvek na provoz</t>
  </si>
  <si>
    <t>nákup ostatních služeb</t>
  </si>
  <si>
    <t>nákup DDHM /kotle k UT/</t>
  </si>
  <si>
    <t>Základní škola</t>
  </si>
  <si>
    <t>neinvestiční příspěvek zřízeným PO</t>
  </si>
  <si>
    <t>mzdové výdaje - výběr školného</t>
  </si>
  <si>
    <t>školení</t>
  </si>
  <si>
    <t>Základní umělecké školy</t>
  </si>
  <si>
    <t>příspěvek</t>
  </si>
  <si>
    <t>kultura, knihovna, kabel.televize</t>
  </si>
  <si>
    <t>Budova kina</t>
  </si>
  <si>
    <t>revize, posudky</t>
  </si>
  <si>
    <t>spotřeba plynu</t>
  </si>
  <si>
    <t>nákup DDHM</t>
  </si>
  <si>
    <t>mzdové výdaje - úklid</t>
  </si>
  <si>
    <t>Knihovna</t>
  </si>
  <si>
    <t>mzdové náklady</t>
  </si>
  <si>
    <t>ostatní osobní výdaje - dohoda</t>
  </si>
  <si>
    <t>sociální pojištění</t>
  </si>
  <si>
    <t>zdravotní pojištění</t>
  </si>
  <si>
    <t>časopisy,knihy</t>
  </si>
  <si>
    <t xml:space="preserve">nákup DDHM </t>
  </si>
  <si>
    <t>nákup DDHM z dotace</t>
  </si>
  <si>
    <t>materiál</t>
  </si>
  <si>
    <t>ostatní materiál</t>
  </si>
  <si>
    <t>teplá voda</t>
  </si>
  <si>
    <t>nákup tepla</t>
  </si>
  <si>
    <t>spotřeba el. energie</t>
  </si>
  <si>
    <t>služby pošt</t>
  </si>
  <si>
    <t>služby telekomunikací</t>
  </si>
  <si>
    <t>cestovné</t>
  </si>
  <si>
    <t>neinvestiční příspěvek Okresní knihovna</t>
  </si>
  <si>
    <t>revize has.přístrojů</t>
  </si>
  <si>
    <t>Ostatní kultura, videoklub</t>
  </si>
  <si>
    <t>mzdové náklady/úklid sálu Hynčice/</t>
  </si>
  <si>
    <t>spotřeba vody - video</t>
  </si>
  <si>
    <t>spotřeba el.energie-video</t>
  </si>
  <si>
    <t>spotřeba plynu-video</t>
  </si>
  <si>
    <t>opravy a údržování-video</t>
  </si>
  <si>
    <t>koncerty</t>
  </si>
  <si>
    <t>kronika - mzda, materiál.školení</t>
  </si>
  <si>
    <t>kladení věnců, koncerty</t>
  </si>
  <si>
    <t>mzdové náklady/úklid videoklubu/</t>
  </si>
  <si>
    <t>Zámek Linhartovy</t>
  </si>
  <si>
    <t>mzdové výdaje</t>
  </si>
  <si>
    <t>elektrická energie</t>
  </si>
  <si>
    <t>konzultace, studie, posudky</t>
  </si>
  <si>
    <t>telefonní hovory a popl.</t>
  </si>
  <si>
    <t>materiál       VHP</t>
  </si>
  <si>
    <t>nákup ostatních služeb   VHP</t>
  </si>
  <si>
    <t>opravy a údržování  VHP</t>
  </si>
  <si>
    <t>ostatní osobní výdaje - průvodcovství,otevření zámku</t>
  </si>
  <si>
    <t>sociální pojištění - průvodcovství, otevření zámku</t>
  </si>
  <si>
    <t>zdravotní pojištění - průvodcovství, otevření zámku</t>
  </si>
  <si>
    <t>materiál - provozování zámku</t>
  </si>
  <si>
    <t>nákup ostatních služeb   otevření zámku</t>
  </si>
  <si>
    <t>pohoštění - otevření zámku</t>
  </si>
  <si>
    <t>opravy a údržování  k otevření zámku</t>
  </si>
  <si>
    <t>elektrická energie byt zámek ( vyúčt.04)</t>
  </si>
  <si>
    <t>elektrická energie NP zámek ( vyúčt.04)</t>
  </si>
  <si>
    <t>Park u zámku</t>
  </si>
  <si>
    <t>nákup služeb  - park sekání</t>
  </si>
  <si>
    <t>nákup PHM</t>
  </si>
  <si>
    <t>Ostatní památky, církev</t>
  </si>
  <si>
    <t>el.energie -hodiny na kostele</t>
  </si>
  <si>
    <t>neinvestiční dotace církvím / kaple DD/</t>
  </si>
  <si>
    <t>Kabelová televize</t>
  </si>
  <si>
    <t>ostatní nákupy- licence</t>
  </si>
  <si>
    <t>ostatní výdaje - vratky přeplatků</t>
  </si>
  <si>
    <t>Zpravodaj města</t>
  </si>
  <si>
    <t>tisk zpravodaje</t>
  </si>
  <si>
    <t>SPOZ</t>
  </si>
  <si>
    <t>pohoštění</t>
  </si>
  <si>
    <t>ošatné</t>
  </si>
  <si>
    <t>věcné dary</t>
  </si>
  <si>
    <t>finanční dary - vítání občánků</t>
  </si>
  <si>
    <t>Dechový soubor Slezanka</t>
  </si>
  <si>
    <t>příspěvek - doprava</t>
  </si>
  <si>
    <t>tělovýchova a zajm.čin.</t>
  </si>
  <si>
    <t>Tělocvična</t>
  </si>
  <si>
    <t>Tělovýchova</t>
  </si>
  <si>
    <t>revize, posudky , konzultace</t>
  </si>
  <si>
    <t>příspěvky TJ</t>
  </si>
  <si>
    <t xml:space="preserve">z toho: FK AVIZO M.Al-ce      </t>
  </si>
  <si>
    <t xml:space="preserve"> </t>
  </si>
  <si>
    <r>
      <t xml:space="preserve">           </t>
    </r>
    <r>
      <rPr>
        <sz val="10"/>
        <rFont val="Arial"/>
        <family val="2"/>
      </rPr>
      <t>Tatran Hynčice</t>
    </r>
  </si>
  <si>
    <t xml:space="preserve">           Tenisté</t>
  </si>
  <si>
    <t xml:space="preserve">           Stolní tenis</t>
  </si>
  <si>
    <t xml:space="preserve">           Sportovci roku</t>
  </si>
  <si>
    <t>věcné dary z výtěžku na sportovní činnost</t>
  </si>
  <si>
    <t xml:space="preserve">neinvestiční dotace z výtěžku </t>
  </si>
  <si>
    <t>použití výtěžku pro sportovní činnost</t>
  </si>
  <si>
    <t>Využití volného času dětí a mládeže</t>
  </si>
  <si>
    <t>příspěvek SRPŠ</t>
  </si>
  <si>
    <t>příspěvek výtvarný obor - p- Hrubý</t>
  </si>
  <si>
    <t>Koupaliště</t>
  </si>
  <si>
    <t>zdravotnictví</t>
  </si>
  <si>
    <t>Bytové hospodářství</t>
  </si>
  <si>
    <t>nákup  DDHM Okál Pod Hůrkou</t>
  </si>
  <si>
    <t>poštovné</t>
  </si>
  <si>
    <t>revize, posudky, konzultace</t>
  </si>
  <si>
    <t>poskytnuté neinvestiční příspěvky</t>
  </si>
  <si>
    <t>platy daní a poplatků</t>
  </si>
  <si>
    <t>studená voda</t>
  </si>
  <si>
    <t>ostatní materiál (Okál)</t>
  </si>
  <si>
    <t>Nebytové prostory</t>
  </si>
  <si>
    <t>nákup tepla(Nemocniční 6 NP)</t>
  </si>
  <si>
    <t>revize, studie, konzultace</t>
  </si>
  <si>
    <t>vyúčtování služeb</t>
  </si>
  <si>
    <t>Dům s byty pro důchodce</t>
  </si>
  <si>
    <t>spotřeba teplé vody</t>
  </si>
  <si>
    <t>nájemné za pozemek</t>
  </si>
  <si>
    <t>revize, servis výtahů</t>
  </si>
  <si>
    <t>vrácené přeplatky vyúčtování služeb</t>
  </si>
  <si>
    <t>Společný fond Lázeňská 2</t>
  </si>
  <si>
    <t>nákup ostatních služeb - za vedení RKK</t>
  </si>
  <si>
    <t>opravy a údržování - jistina</t>
  </si>
  <si>
    <t xml:space="preserve">opravy a údržování </t>
  </si>
  <si>
    <t>Pohřebnictví</t>
  </si>
  <si>
    <t xml:space="preserve">revize, posudky </t>
  </si>
  <si>
    <t>neinvestiční příspěvky - pohřby</t>
  </si>
  <si>
    <t>Veřejné osvětlení</t>
  </si>
  <si>
    <t>Mezinárodní spolupráce /návštěva Italie/</t>
  </si>
  <si>
    <t xml:space="preserve">pohoštění </t>
  </si>
  <si>
    <t xml:space="preserve">věcné dary </t>
  </si>
  <si>
    <t>ostatní nákupy</t>
  </si>
  <si>
    <t>Záležitostí bydlení, komunálních služeb</t>
  </si>
  <si>
    <t>Půjčky z FBV</t>
  </si>
  <si>
    <t>poskytnutí neinvestičních půjček</t>
  </si>
  <si>
    <t>životní prostředí</t>
  </si>
  <si>
    <t>Vývoz komunálního odpadu</t>
  </si>
  <si>
    <t>vývoz TKO z popelnic</t>
  </si>
  <si>
    <t>likvidace černých skládek</t>
  </si>
  <si>
    <t>vývoz plastů ze zvonů a od občanů</t>
  </si>
  <si>
    <t>nákup kontejnerů(zvonů) na plasty</t>
  </si>
  <si>
    <t>nákup materiálu - tabulky</t>
  </si>
  <si>
    <t>vývoz skla ze zvonů</t>
  </si>
  <si>
    <t>Vývoz kontjeneru chatoviště</t>
  </si>
  <si>
    <t>vývoz z chatovišť</t>
  </si>
  <si>
    <t>pronájem kontejneru</t>
  </si>
  <si>
    <t>Skládka odpadu</t>
  </si>
  <si>
    <t>nákup služeb - rozbory, uhrnutí</t>
  </si>
  <si>
    <t>Veřejná zeleň, prostranství</t>
  </si>
  <si>
    <t>nákup materiálu a PHM</t>
  </si>
  <si>
    <t>opravy a udržování</t>
  </si>
  <si>
    <t>vývoz košů a uklid zastávek</t>
  </si>
  <si>
    <t>nákup DDHM - odpadkových košů</t>
  </si>
  <si>
    <t>údržba biokoridoru</t>
  </si>
  <si>
    <t>veřejné prostranství - nákup služeb,vánoční výzdoba</t>
  </si>
  <si>
    <t>Veřejná zeleň - park B.Smetany</t>
  </si>
  <si>
    <t>nákup služeb/sekání, vývoz kontejneru,ořez stromů/</t>
  </si>
  <si>
    <t>Psí útulek</t>
  </si>
  <si>
    <t>dávky sociální péče- péče o rodinu</t>
  </si>
  <si>
    <t>dávky sociální péče pro sociálně slabé</t>
  </si>
  <si>
    <t>dávky sociálné péče  o osobu blízkou</t>
  </si>
  <si>
    <t>dávky sociálné péče příspěvek na zvláštní pomůcky</t>
  </si>
  <si>
    <t>dávky sociální péče na individuální dopravu</t>
  </si>
  <si>
    <t xml:space="preserve">Dávky sociální péče jsou hrazeny z dotace státního rozpočtu. Přidělená částka ve výši 20 400 tis. Kč nebyla dočerpána a zůstatek ve výši 2 474 601,68 Kč </t>
  </si>
  <si>
    <t>bude vrácen do státního rozpočtu při finančním vypořádání</t>
  </si>
  <si>
    <t>sociální věci</t>
  </si>
  <si>
    <t>Ústav sociální péče</t>
  </si>
  <si>
    <t>příspěvek na provoz z dotace/ 40 míst/</t>
  </si>
  <si>
    <t>příspěvek na provoz z MÚ</t>
  </si>
  <si>
    <t>nákup služeb - geomet.plán</t>
  </si>
  <si>
    <t>Pečovatelská služba starým občanům</t>
  </si>
  <si>
    <t>sociální a zdravotní pojištění</t>
  </si>
  <si>
    <t>emise auto</t>
  </si>
  <si>
    <t>spotřeba PHM</t>
  </si>
  <si>
    <t>neinvestiční dotace Help-in</t>
  </si>
  <si>
    <t>neinvestiční dotace Charita</t>
  </si>
  <si>
    <t>opravy a údržování ( auto)</t>
  </si>
  <si>
    <r>
      <t xml:space="preserve">Péče o důchodce </t>
    </r>
    <r>
      <rPr>
        <sz val="10"/>
        <rFont val="Arial"/>
        <family val="2"/>
      </rPr>
      <t>/vánoční posezení, zájezd/</t>
    </r>
  </si>
  <si>
    <t>Ostatní soc. péče</t>
  </si>
  <si>
    <t>příspěvky</t>
  </si>
  <si>
    <t>civilní ochrana</t>
  </si>
  <si>
    <t>Záležitosti civilního plánování</t>
  </si>
  <si>
    <t>požární ochrana</t>
  </si>
  <si>
    <t>mzdové výdaje pohotovosti z dotace</t>
  </si>
  <si>
    <t>refundace mzdy</t>
  </si>
  <si>
    <t>pojištění z refundace mzdy</t>
  </si>
  <si>
    <t>ochranné prostředky</t>
  </si>
  <si>
    <t>ochrané prostředky z dotace</t>
  </si>
  <si>
    <t>materiál z dotace</t>
  </si>
  <si>
    <t>ostatní nákup materiálu</t>
  </si>
  <si>
    <t>spotřeba energie</t>
  </si>
  <si>
    <t>spotřeba PHM z dotace</t>
  </si>
  <si>
    <t>nájemné</t>
  </si>
  <si>
    <t>studie, revize</t>
  </si>
  <si>
    <t>poplatek za karty na PHM</t>
  </si>
  <si>
    <t xml:space="preserve">neinvestiční dotace </t>
  </si>
  <si>
    <t>činnost místní správy</t>
  </si>
  <si>
    <t>Zastupitelské orgány</t>
  </si>
  <si>
    <t>odměny - mzdové výdaje</t>
  </si>
  <si>
    <t>tisk, knihy, časopisy, publikace</t>
  </si>
  <si>
    <t>odměny zastupitelstvo  - členové</t>
  </si>
  <si>
    <t>neinvestiční příspěvky - soudní výlohy</t>
  </si>
  <si>
    <t>rada obce - odměny</t>
  </si>
  <si>
    <t>komise - odměny</t>
  </si>
  <si>
    <t>komise - dary</t>
  </si>
  <si>
    <t>školení, semináře</t>
  </si>
  <si>
    <t>poplatky za konference</t>
  </si>
  <si>
    <t>proplacení dovolené uvol.členové</t>
  </si>
  <si>
    <t>peněžní dary</t>
  </si>
  <si>
    <r>
      <t xml:space="preserve">Správní činnosti </t>
    </r>
    <r>
      <rPr>
        <sz val="10"/>
        <rFont val="Arial"/>
        <family val="2"/>
      </rPr>
      <t>/MěÚ/</t>
    </r>
  </si>
  <si>
    <t>ostatní osobní náklady / dohody/</t>
  </si>
  <si>
    <t xml:space="preserve">zákonné pojištění </t>
  </si>
  <si>
    <t>časopisy, knihy, tisk</t>
  </si>
  <si>
    <t>nákup materiálu /kancelářské potřeby, čistící prost./</t>
  </si>
  <si>
    <t>poštovné odeslání soc.dávek</t>
  </si>
  <si>
    <t>služby telekomunikací + internet</t>
  </si>
  <si>
    <t>pojištění majetku</t>
  </si>
  <si>
    <t>revize,posudky, konzultace</t>
  </si>
  <si>
    <t>školení, vzdělávání</t>
  </si>
  <si>
    <t>programové vybavení</t>
  </si>
  <si>
    <t>poskytnuté příspěvky</t>
  </si>
  <si>
    <t>neinvestiční dotace / Svaz měst/</t>
  </si>
  <si>
    <t>neinvestiční transfery / DSO - Praděd/</t>
  </si>
  <si>
    <t>neinvestiční transfer Euroregion</t>
  </si>
  <si>
    <t>ostatní neinvestiční transfery obyv.z FZ</t>
  </si>
  <si>
    <t>poskytnuté půjčky z FZ</t>
  </si>
  <si>
    <t xml:space="preserve">ostatní platby </t>
  </si>
  <si>
    <t>ostatní neinvestiční výdaje</t>
  </si>
  <si>
    <t>příspěvek z FZ na stravování</t>
  </si>
  <si>
    <t>Kopírování</t>
  </si>
  <si>
    <t>Humánitární pomoc</t>
  </si>
  <si>
    <t>neinvestiční dotace obecně pros.společ.</t>
  </si>
  <si>
    <t>Mezinárodní spolupráce</t>
  </si>
  <si>
    <t>poplatky za vedení bankovních účtů a bank.operace</t>
  </si>
  <si>
    <t>daň placená obcí</t>
  </si>
  <si>
    <t>úroky z úvěru na kanalizaci a ČOV</t>
  </si>
  <si>
    <t>úroky z úvěru na stavbu bytů pro důchodce</t>
  </si>
  <si>
    <t>úroky z úvěru na opravu zámku</t>
  </si>
  <si>
    <t>úroky z úvěru na velkou kanalizaci</t>
  </si>
  <si>
    <t>úroky z půjčky na kanalizaci KČ</t>
  </si>
  <si>
    <t>ostatní činnost</t>
  </si>
  <si>
    <t>finanční vypořádání za rok 2004</t>
  </si>
  <si>
    <t>vrácení přeplatky za poplatky</t>
  </si>
  <si>
    <t>nákup ostatních služeb-posudek průsak vody KČ</t>
  </si>
  <si>
    <t>poskytnuté příspěvky - Asociace řeckých obcí</t>
  </si>
  <si>
    <t>Běžné výdaje celkem</t>
  </si>
  <si>
    <t>Kapitálové výdaje</t>
  </si>
  <si>
    <t>v tis. Kč</t>
  </si>
  <si>
    <t>funkční členění</t>
  </si>
  <si>
    <t>zemědělství a lesní hosp.</t>
  </si>
  <si>
    <t>nákup pozemků</t>
  </si>
  <si>
    <t>průmysl. staveb., obchod, služby</t>
  </si>
  <si>
    <t>hraniční přechod Linhartovy</t>
  </si>
  <si>
    <t>projektová dokumentace rek.komunikace</t>
  </si>
  <si>
    <t>Vodárna</t>
  </si>
  <si>
    <t>stroje a přístroje pro vodárnu, čerpadla</t>
  </si>
  <si>
    <t>nové vodní zdroje - dotace</t>
  </si>
  <si>
    <t>nové vodní zdroje - vlastní podíl</t>
  </si>
  <si>
    <t xml:space="preserve">projekty proudl.vodovodu, inž.činnost </t>
  </si>
  <si>
    <t xml:space="preserve">Kanalizace </t>
  </si>
  <si>
    <t>velká kanalizace - ost. Investiční transfery</t>
  </si>
  <si>
    <t>kanalizace K. Čapka vlastní podíl</t>
  </si>
  <si>
    <t>Kanalizace K. Čapka z dotace</t>
  </si>
  <si>
    <t>vzdělání</t>
  </si>
  <si>
    <t>investiční výdaje MŠ M.Al-ce</t>
  </si>
  <si>
    <t>investiční příspěvek ZŠ Město Albrechtice</t>
  </si>
  <si>
    <t>kultura, církve, sděl. prostředky</t>
  </si>
  <si>
    <t>Zámek Linhartovy - rekonstrukce zámku z dotace</t>
  </si>
  <si>
    <t xml:space="preserve">          - rekonstrukce vlastní podíl </t>
  </si>
  <si>
    <t>kabelová televize - rozšíření rozvodů</t>
  </si>
  <si>
    <t>tělovýchova a zájm. činnost</t>
  </si>
  <si>
    <t>projekt na koupaliště</t>
  </si>
  <si>
    <t>rekonstrukce brouzdaliště z dotace</t>
  </si>
  <si>
    <t>UZ 317</t>
  </si>
  <si>
    <t>rekonstrukce brouzdaliště vlastní podíl</t>
  </si>
  <si>
    <t>kanalizační přípojka k hřišti</t>
  </si>
  <si>
    <t>bydlení a komunál. služby</t>
  </si>
  <si>
    <t>modernizace bytu nám. ČSA 22</t>
  </si>
  <si>
    <t>studie na přestavbu MŠ Hynčice na malom.byty</t>
  </si>
  <si>
    <t>PD přestavby MŠ Hynčice</t>
  </si>
  <si>
    <t>kanalizační přípojky Nádražní, Osoblažská</t>
  </si>
  <si>
    <t>Územní plánování</t>
  </si>
  <si>
    <t>změna územního plánu</t>
  </si>
  <si>
    <t>projektová dokumentace</t>
  </si>
  <si>
    <t>Parky</t>
  </si>
  <si>
    <t>požární ochrana a integrov.systém</t>
  </si>
  <si>
    <t>státní správa a územní samospráva</t>
  </si>
  <si>
    <t>investiční výdaje - budova MěÚ</t>
  </si>
  <si>
    <t>nákup osobního auta</t>
  </si>
  <si>
    <t>Ostatní činnosti</t>
  </si>
  <si>
    <t>majetkové podíly - příplatek do s.r.o.</t>
  </si>
  <si>
    <t>Kapitálové výdaje úhrnem</t>
  </si>
  <si>
    <t>Výdaje celkem:</t>
  </si>
  <si>
    <t>Kapitálové výdaje celkem</t>
  </si>
  <si>
    <t>Celkem:</t>
  </si>
  <si>
    <t xml:space="preserve">rozpočet </t>
  </si>
  <si>
    <t>ZM 15.05.</t>
  </si>
  <si>
    <t>ZM 30.12.</t>
  </si>
  <si>
    <t>splátky půjčky SFŽP - kanalizace a ČOV</t>
  </si>
  <si>
    <t>splátky úvěru ČMHB - byty pro důchodce</t>
  </si>
  <si>
    <t>splátka úvěru na zámek v Linhartově</t>
  </si>
  <si>
    <t>splátka úvěru na kanalizace</t>
  </si>
  <si>
    <t>splátka krátkodobého úvěru na kanalizaci</t>
  </si>
  <si>
    <t>Celkem výdaje +financování</t>
  </si>
  <si>
    <t xml:space="preserve">Skutečnost:   příjmy + financování </t>
  </si>
  <si>
    <t xml:space="preserve">                    výdaje + financování</t>
  </si>
  <si>
    <t>R e k a p i t u l a c e   výdajů - rok 2005</t>
  </si>
  <si>
    <t>schválený</t>
  </si>
  <si>
    <t>upravený</t>
  </si>
  <si>
    <t>k  31.12.</t>
  </si>
  <si>
    <t>Běžný R 2005</t>
  </si>
  <si>
    <t>úprava R</t>
  </si>
  <si>
    <t>plnění k 31.12.</t>
  </si>
  <si>
    <t>Kapitál. R 2005</t>
  </si>
  <si>
    <t>R celkem 2005</t>
  </si>
  <si>
    <t>plnění celkem</t>
  </si>
  <si>
    <t>zeměděl. a lesní hosp.</t>
  </si>
  <si>
    <t>průmysl,staveb.obchod,služby</t>
  </si>
  <si>
    <t>vodní hospod.</t>
  </si>
  <si>
    <t>vzdělávání (ZŠ,MŠ, )</t>
  </si>
  <si>
    <t>kultura,církve a sděl.pr.</t>
  </si>
  <si>
    <t>tělovýchova a záj.činn.</t>
  </si>
  <si>
    <t>bydlení, komun.služby a úz.roz.</t>
  </si>
  <si>
    <t>dávky a podpory v soc.zabezp.</t>
  </si>
  <si>
    <t>sociální věci (ÚSP+peč.služ)</t>
  </si>
  <si>
    <t>bezpečnost a veř.pořádek</t>
  </si>
  <si>
    <t xml:space="preserve">požární ochrana a integr. </t>
  </si>
  <si>
    <t>státní spr. a územ.samospr.</t>
  </si>
  <si>
    <t>humanitární pomoc, mezin.spol.</t>
  </si>
  <si>
    <t>ostatní výdaje</t>
  </si>
  <si>
    <t xml:space="preserve">Celkem výdaje </t>
  </si>
  <si>
    <t>úprava bez fondů</t>
  </si>
  <si>
    <t>výdaje fondy</t>
  </si>
  <si>
    <t>Výdaje úhrnem</t>
  </si>
  <si>
    <t>úprava ZM</t>
  </si>
  <si>
    <t>Rozpočet</t>
  </si>
  <si>
    <t>schválený  ZM 16.12.04</t>
  </si>
  <si>
    <t xml:space="preserve">úprava ZM </t>
  </si>
  <si>
    <t xml:space="preserve">úpreava ZM </t>
  </si>
  <si>
    <t>úprava ZM 30.6.</t>
  </si>
  <si>
    <t>úprava ZM 29.9.</t>
  </si>
  <si>
    <t>úprava ZM 15.12.</t>
  </si>
  <si>
    <t>úprava RM 30.12.</t>
  </si>
  <si>
    <t>Rozpočet výdaje úhrnem</t>
  </si>
  <si>
    <t>V Městě Albrechticích 10.4.2006</t>
  </si>
  <si>
    <r>
      <t xml:space="preserve">        </t>
    </r>
    <r>
      <rPr>
        <sz val="10"/>
        <rFont val="Arial"/>
        <family val="2"/>
      </rPr>
      <t>Bodnárová Alena</t>
    </r>
  </si>
  <si>
    <t>Bodnárová Alena</t>
  </si>
  <si>
    <t>Zpracovala: Bodnárová A.</t>
  </si>
  <si>
    <t xml:space="preserve">             vedoucí odboru finančního a plánovacího</t>
  </si>
  <si>
    <t>Penežní fondy města</t>
  </si>
  <si>
    <t>pohyb peněžních prostředků</t>
  </si>
  <si>
    <r>
      <t xml:space="preserve">Fond bytové výstavby </t>
    </r>
    <r>
      <rPr>
        <b/>
        <sz val="10"/>
        <rFont val="Arial"/>
        <family val="2"/>
      </rPr>
      <t>/ poskytování půjček občanům/</t>
    </r>
  </si>
  <si>
    <t>Zůstatek k 1.1.2005</t>
  </si>
  <si>
    <t>příjmy :</t>
  </si>
  <si>
    <t>splátky půjček</t>
  </si>
  <si>
    <t>úroky z půjček</t>
  </si>
  <si>
    <t>poplatek za smlouvu</t>
  </si>
  <si>
    <t>úroky</t>
  </si>
  <si>
    <t>převody mezi účty</t>
  </si>
  <si>
    <t>výdaje:</t>
  </si>
  <si>
    <t>poskytnutí úvěru</t>
  </si>
  <si>
    <t>poplatky bance</t>
  </si>
  <si>
    <t>Zůstatek k 31.12.2005</t>
  </si>
  <si>
    <t>V roce 2005 se již neuzavízaly nové smlouvy na úvěry. V čerpání je částka 169 749,92 Kč, který se týká</t>
  </si>
  <si>
    <t>dočerpání již z uzavřených smluv z minulého období.</t>
  </si>
  <si>
    <t>Sociální fond</t>
  </si>
  <si>
    <t>Zůstatek k 1.1. 2005</t>
  </si>
  <si>
    <t>příjmy:</t>
  </si>
  <si>
    <t>příspěvky 2% z mezd</t>
  </si>
  <si>
    <t>doplatek rekreace</t>
  </si>
  <si>
    <t>doplatek vitamíny</t>
  </si>
  <si>
    <t xml:space="preserve">úroky </t>
  </si>
  <si>
    <t>příspěvek na stravné</t>
  </si>
  <si>
    <t>ošatné obřady</t>
  </si>
  <si>
    <t>nákup DDHM, materiál</t>
  </si>
  <si>
    <t>masáže, rehabilitace</t>
  </si>
  <si>
    <t>sociální výpomoc</t>
  </si>
  <si>
    <t>kulturní představení</t>
  </si>
  <si>
    <t>dary - výročí pracovní,životní.</t>
  </si>
  <si>
    <t>pronájem tělocvičny, fitness</t>
  </si>
  <si>
    <t>nákup vitamínových balíčků</t>
  </si>
  <si>
    <t>poskytnuté půjčky /3 smluv/</t>
  </si>
  <si>
    <t>poplatky za vedení účtu</t>
  </si>
  <si>
    <t>rekreace dětí</t>
  </si>
  <si>
    <t>Tvorba a čerpání fondu se řídí samostatnou směrnici.</t>
  </si>
  <si>
    <t>Zůstatky na bankovních účtech - k 31.12.2005</t>
  </si>
  <si>
    <t>Komerční banka a.s.</t>
  </si>
  <si>
    <t>ČMHB a.s.</t>
  </si>
  <si>
    <t>ČSOB a.s.</t>
  </si>
  <si>
    <t>Základní běžný účet</t>
  </si>
  <si>
    <t>Fond bytové výstavby</t>
  </si>
  <si>
    <t>Účelové fondy celkem</t>
  </si>
  <si>
    <t>Depozitní účet</t>
  </si>
  <si>
    <t>cizí prostředky</t>
  </si>
  <si>
    <t>převedené zaúčtované mzdy za prosinec</t>
  </si>
  <si>
    <t>Běžný účet ostatní - hosp.činnost</t>
  </si>
  <si>
    <t>ČSOB a.s. - účet města</t>
  </si>
  <si>
    <t>ČSOB a.s. - účet bytové hospod.</t>
  </si>
  <si>
    <t>KB a.s. - účet rezerv na les.hosp.</t>
  </si>
  <si>
    <t>Přerozdělení zůstatku finančních prostředků města Město Albrechtice k 31.12.2005 - ZBÚ</t>
  </si>
  <si>
    <t>zůstatek ZBÚ k 31.12.</t>
  </si>
  <si>
    <t>vratka dotací - finanční vypořání</t>
  </si>
  <si>
    <t>převod do roku 2006</t>
  </si>
  <si>
    <t>Zůstatek peněžních prostředků - bude postupně zapojováno do rozpočtu formou rozpočtových opatření.</t>
  </si>
  <si>
    <t xml:space="preserve">Finanční hospodaření města Krnova  k  31.12.2002   </t>
  </si>
  <si>
    <t xml:space="preserve">                   AKTIVA</t>
  </si>
  <si>
    <t xml:space="preserve">                        PASÍVA</t>
  </si>
  <si>
    <t>Organizace</t>
  </si>
  <si>
    <t>Stálá aktiva</t>
  </si>
  <si>
    <t>Zásoby</t>
  </si>
  <si>
    <t>Pohledávky</t>
  </si>
  <si>
    <t xml:space="preserve">Finanční maj.+ prostř. </t>
  </si>
  <si>
    <t>AKTIVA</t>
  </si>
  <si>
    <t>Vlast.zdroj.krytí</t>
  </si>
  <si>
    <t>HV</t>
  </si>
  <si>
    <t>Cizí zdroje</t>
  </si>
  <si>
    <t>PASÍVA</t>
  </si>
  <si>
    <t>majetek</t>
  </si>
  <si>
    <t>rozpočt. hospodař.</t>
  </si>
  <si>
    <t>CELKEM</t>
  </si>
  <si>
    <t>Fondy</t>
  </si>
  <si>
    <t>po zdanění</t>
  </si>
  <si>
    <t>město bez hosp. činnosti</t>
  </si>
  <si>
    <t>hosp. činnost - RK, 36 b.j., zdraví Zdraví</t>
  </si>
  <si>
    <t>město Krnov celkem</t>
  </si>
  <si>
    <t>--</t>
  </si>
  <si>
    <t>Komentář</t>
  </si>
  <si>
    <t>Aktiva</t>
  </si>
  <si>
    <t>město -</t>
  </si>
  <si>
    <t>dlouhodobý nehmotný majetek 4.738,45 tis. Kč, dlouhodobý hmotný majetek 1.279.436,48 tis. Kč, dlouhodobý finanční majetek 1.600,00 tis. Kč</t>
  </si>
  <si>
    <t>materiál na skladě - kancelářské potřeby, propagační materiál, PHM /zůstatek v nábrži aut/</t>
  </si>
  <si>
    <t>zálohové faktury/ 5.966,13 tis. Kč/, pohledávky z pronájmů, z prodejů, z místních poplatků, pokut, pohl. za zaměstnanci,</t>
  </si>
  <si>
    <t>pronajatý majetek / MST, KVAK/  407.754,25 tis. Kč, ap.</t>
  </si>
  <si>
    <t>hosp. činnost-</t>
  </si>
  <si>
    <t>nájem a služby byty a služby NP -14.166,86 tis. Kč, teplo  vyúčt. 2002 / 26.234,50 tis. Kč/, pohledávka z RK Apex, / 3.572 tis. Kč/, ost. pohl.</t>
  </si>
  <si>
    <t xml:space="preserve">Fin. majetek a </t>
  </si>
  <si>
    <t>zůstatky na účtech - ZBÚ, fondy, depozitní účet, ceniny, půjčky do FRB /39.573 tis. Kč/ půjčky z FRB org. /9.397,20 tis. Kč/</t>
  </si>
  <si>
    <t>pr. rozp. hosp.</t>
  </si>
  <si>
    <t>poskyt. půjčky fyzickým osobám / 21.131,93 tis. Kč</t>
  </si>
  <si>
    <t>hosp. činnost -</t>
  </si>
  <si>
    <t>zůstatek na účtech - 11.992,11 tis. Kč</t>
  </si>
  <si>
    <t>Pasiva</t>
  </si>
  <si>
    <t>Vl. zdroje krytí</t>
  </si>
  <si>
    <t>fondy +  město - zůstatek přijaté návratné výpomoci 68.654,79 tis. Kč / přijaté půjčky ze SR/</t>
  </si>
  <si>
    <t>Cizí zdroje krytí</t>
  </si>
  <si>
    <t>nezapl. faktury 267 tis. Kč, depozitní úšet / 9.953,75 tis. Kč/, zálohy na budoucí prodej bytů Albrech. 39 E,F,G,I / 9.114 tis. Kč/, zůstatek</t>
  </si>
  <si>
    <t>půjčky od Dalkia Morava a.s. 18.500 tis. Kč, ostatní úvěry 23.460,7 tis. Kč z KB, mzdy za XII, aj.</t>
  </si>
  <si>
    <t>nezapl. faktury 3.768,54 tis. Kč, zálohy na služby  37.144,9 tis. Kč, ost. závazky - půjčky povodňové /8.542,18 tis. Kč/- vůči městu, aj.</t>
  </si>
  <si>
    <t>Hospodářský výsledek města</t>
  </si>
  <si>
    <t>účet   217</t>
  </si>
  <si>
    <t>ZBÚ</t>
  </si>
  <si>
    <t>k 1.1.2002</t>
  </si>
  <si>
    <t>účet   218</t>
  </si>
  <si>
    <t>k 31.12.2002</t>
  </si>
  <si>
    <t>Kč</t>
  </si>
  <si>
    <t>Hospodářský výsledek hosp. činnost</t>
  </si>
  <si>
    <t>účet  963</t>
  </si>
  <si>
    <t>Přehled splátek na půjčky a úvěry:</t>
  </si>
  <si>
    <t>k 1.1.2005</t>
  </si>
  <si>
    <t>rok 2005</t>
  </si>
  <si>
    <t>rok 2006</t>
  </si>
  <si>
    <t>rok 2007</t>
  </si>
  <si>
    <t>rok  2008</t>
  </si>
  <si>
    <t>rok 2009</t>
  </si>
  <si>
    <t>rok 2010</t>
  </si>
  <si>
    <t>další roky</t>
  </si>
  <si>
    <t>Půjčka SFŽP -kanalizace a ČOV</t>
  </si>
  <si>
    <t xml:space="preserve">Úvěr na byty pro důchoce </t>
  </si>
  <si>
    <t>Půjčka ze SFŽP - kanalizace KČ</t>
  </si>
  <si>
    <t>Úvěr z KB - velká kanalizace</t>
  </si>
  <si>
    <t>(krátkodobý úvěr)</t>
  </si>
  <si>
    <t>Úvěr z KB - zámek Linhartovy</t>
  </si>
  <si>
    <t>Půjčka z MMR - povodňové půjčky</t>
  </si>
  <si>
    <t>Finanční vypořádání se státním rozpočtem za rok 2005</t>
  </si>
  <si>
    <t>poskytnuto</t>
  </si>
  <si>
    <t>čerpáno</t>
  </si>
  <si>
    <t>vratka/doplatek</t>
  </si>
  <si>
    <t>Dotace na sociální dávky</t>
  </si>
  <si>
    <t>Dotace na služby knihoven</t>
  </si>
  <si>
    <t>Dotace na ústavy soc. péče</t>
  </si>
  <si>
    <t>Finanční vypořádání s rozpočtem kraje za rok 2005</t>
  </si>
  <si>
    <t>Dotace na zásahy jednotky SDH</t>
  </si>
  <si>
    <t>Dotace na hospodaření v lesích</t>
  </si>
  <si>
    <t>Dotace pro jednotky SDH</t>
  </si>
  <si>
    <t>Dotace na rekonstukci koupaliště</t>
  </si>
  <si>
    <t>Město Město Albrechtice - Rozvaha sestavená k 31.12.2005</t>
  </si>
  <si>
    <t>Dlouhodobý nehmotný majetek</t>
  </si>
  <si>
    <t>Dlouhodobý hmotný majetek</t>
  </si>
  <si>
    <t xml:space="preserve">  z toho : pozemky  / 031/</t>
  </si>
  <si>
    <r>
      <t xml:space="preserve">              </t>
    </r>
    <r>
      <rPr>
        <sz val="10"/>
        <rFont val="Arial"/>
        <family val="2"/>
      </rPr>
      <t>umělecká dílá a předměty /032/</t>
    </r>
  </si>
  <si>
    <t xml:space="preserve">              stavby /021/</t>
  </si>
  <si>
    <t xml:space="preserve">              samostatné movité věci /022/</t>
  </si>
  <si>
    <t xml:space="preserve">              drobný dlouhodobý hmotný majetek /028/</t>
  </si>
  <si>
    <t xml:space="preserve">              pořízení dlouhodobého HM /042/</t>
  </si>
  <si>
    <t>Dlouhodobý finanční majetek /061,069/</t>
  </si>
  <si>
    <t>Materiál na skladě /112/</t>
  </si>
  <si>
    <t>Zboží na skladě /132/</t>
  </si>
  <si>
    <t>Odběratelé  /311/</t>
  </si>
  <si>
    <t>Poskytnuté provozní zálohy /314/</t>
  </si>
  <si>
    <t>Pohledávky za rozpočtovými příjmy /315/</t>
  </si>
  <si>
    <t>Ostatní pohledávky /316/</t>
  </si>
  <si>
    <t>Daň z přidané hodnoty /343/</t>
  </si>
  <si>
    <t>Pohledávky za zaměstnanci /335/</t>
  </si>
  <si>
    <t>Jiné pohledávky  /378/</t>
  </si>
  <si>
    <t>Ceniny  /263/</t>
  </si>
  <si>
    <t>Běžný účet HČ /241/</t>
  </si>
  <si>
    <t>Ostatní běžný účet /245/</t>
  </si>
  <si>
    <t>Základní běžný účet /231/</t>
  </si>
  <si>
    <t>Běžné účty peněžních fondů /236/</t>
  </si>
  <si>
    <t>Poskytnuté návratné finanční výpomoci /271/</t>
  </si>
  <si>
    <t>Poskytnuté přechodné výpomoci fyz.osobám /277/</t>
  </si>
  <si>
    <t>Dohadné účty aktivní /388/</t>
  </si>
  <si>
    <t>Úhrn aktiv</t>
  </si>
  <si>
    <t>PASIVA</t>
  </si>
  <si>
    <t>Fond dlouhodobého majetku /901/</t>
  </si>
  <si>
    <t>Fond oběžných aktiv / 902/</t>
  </si>
  <si>
    <t>Fond hospodářské činnosti /903/</t>
  </si>
  <si>
    <t>Peněžní fondy /917/</t>
  </si>
  <si>
    <t>Přijaté návratné finanční výpomoci /272/</t>
  </si>
  <si>
    <t>Výsledek hospodaření běžného účetního období /963/</t>
  </si>
  <si>
    <t>Nerozdělený zisk, neuhrazená ztráta minulých let /932/</t>
  </si>
  <si>
    <t>Výsledek hospodaření ve schvalovacím řízení   /931/</t>
  </si>
  <si>
    <t>Převod zúčtování příjmů a výdajů z min. let    /933/</t>
  </si>
  <si>
    <t>Saldo výdajů a nákladů  /964/</t>
  </si>
  <si>
    <t>Saldo příjmů a výnosů  /965/</t>
  </si>
  <si>
    <t>Rezervy zákonné  /941/</t>
  </si>
  <si>
    <t>Ostatní dlouhodobé závazky  /959/</t>
  </si>
  <si>
    <t>Dodavatelé  /321/</t>
  </si>
  <si>
    <t>Přijaté zálohy  /324/</t>
  </si>
  <si>
    <t>Ostatní závazky  /325/</t>
  </si>
  <si>
    <t>Zaměstnanci  /331/</t>
  </si>
  <si>
    <t>Závazky ze sociálního a zdravotního pojištění  /336/</t>
  </si>
  <si>
    <t>Daň z příjmu   /341/</t>
  </si>
  <si>
    <t>Ostatní přímé daně  /342/</t>
  </si>
  <si>
    <t>Ostatní daně a poplatky /345/</t>
  </si>
  <si>
    <t>Jiné závazky  /379/</t>
  </si>
  <si>
    <t>Dlouhodobé bankovní úvěry  /951/</t>
  </si>
  <si>
    <t>Výnosy příštích období /384/</t>
  </si>
  <si>
    <t>Dohadné účty pasivní /389/</t>
  </si>
  <si>
    <t>Úhrn pasiv</t>
  </si>
  <si>
    <t>Přehled investičních výdajů za rok 2005</t>
  </si>
  <si>
    <t>Parag.</t>
  </si>
  <si>
    <t>poskytnutá dotace</t>
  </si>
  <si>
    <t>přijaté úvěry a půjčky</t>
  </si>
  <si>
    <t>Zámek Linhartovy- oprava fasády</t>
  </si>
  <si>
    <t>Zdroj pitné vody - vrty 6A , V 12</t>
  </si>
  <si>
    <t>Prodloužení vodovodu v Linhartově - proj.dokum.</t>
  </si>
  <si>
    <t>Prodloužení vodovodu v Městě Albrechticích - PD</t>
  </si>
  <si>
    <t>Komunikace - zhotovení proj.dokumentace</t>
  </si>
  <si>
    <t>Kanalizace ulice Karla Čapka - Tyršova</t>
  </si>
  <si>
    <t>Prodloužení kanalizace K. Čapka</t>
  </si>
  <si>
    <t>Projektová dokumentace kanalizace ul. Krátká</t>
  </si>
  <si>
    <t>Kanalizační přípojka MŠ Město Albrehctice</t>
  </si>
  <si>
    <t>Prodloužení TKR do Hynčic</t>
  </si>
  <si>
    <t>Kanalizační přípojka k hřišti</t>
  </si>
  <si>
    <t>Projektová dokumentace BH na náměstí ČSA 22</t>
  </si>
  <si>
    <t>Kanalizační přípojky Nádražní ul.</t>
  </si>
  <si>
    <t>Kanalizační přípojka Osoblažská , Lázeňská ul.</t>
  </si>
  <si>
    <t>Provedení kanalizační přípojky Nádražní 33</t>
  </si>
  <si>
    <t>Projektová dokumentace rekonstr. VO</t>
  </si>
  <si>
    <t xml:space="preserve">Budova městského úřadu </t>
  </si>
  <si>
    <t>Projektová dokumentace rekonstr. koupaliště</t>
  </si>
  <si>
    <t>Rekontrukce brouzdaliště na koupališti</t>
  </si>
  <si>
    <t>Ostatní investiční výdaje</t>
  </si>
  <si>
    <t>Změna územního plánu</t>
  </si>
  <si>
    <t>Čerpadla - zdroje pitné vody,</t>
  </si>
  <si>
    <t>Správa - nákup nového auta</t>
  </si>
  <si>
    <t>Příplatek k základnímu jmění s.r.o.</t>
  </si>
  <si>
    <t>Investiční transfer Sdružení Praděd - stavba velké</t>
  </si>
  <si>
    <t>kanalizace</t>
  </si>
  <si>
    <t>Investiční příspěvek Základní škola M.Alce</t>
  </si>
  <si>
    <t>Celkem investiční výdaje roku 2005</t>
  </si>
  <si>
    <t>Soupis pohledávek k 31.12.2005</t>
  </si>
  <si>
    <t>311 - Odběratele</t>
  </si>
  <si>
    <t>314 - Poskytnuté provozní zálohy</t>
  </si>
  <si>
    <t>315 - Pohledávky za rozpočtovými příjmy</t>
  </si>
  <si>
    <t>316 - Ostatní pohledávky</t>
  </si>
  <si>
    <t>335- Pohledávky za zaměstnanci ( půjčky z FZ)</t>
  </si>
  <si>
    <t>343 - Daň z přidané hodnoty</t>
  </si>
  <si>
    <t>378 - Jiné pohledávky</t>
  </si>
  <si>
    <t xml:space="preserve">        ( majetek v pronájmu 76642607,24)</t>
  </si>
  <si>
    <t xml:space="preserve">                       Informace o hospodářské činnosti města</t>
  </si>
  <si>
    <t>k   31. 12. 2005</t>
  </si>
  <si>
    <t>Rozpis nákladů a výnosů hospodářské činnosti za rok 2005</t>
  </si>
  <si>
    <t>Náklady</t>
  </si>
  <si>
    <t xml:space="preserve">Výnosy </t>
  </si>
  <si>
    <t>plán</t>
  </si>
  <si>
    <t>skutečnost</t>
  </si>
  <si>
    <t>spotřeba el.energie byt zámek</t>
  </si>
  <si>
    <t>tržby - služby</t>
  </si>
  <si>
    <t>spotřeba el.energie byty</t>
  </si>
  <si>
    <t>tržby - čistý nájem</t>
  </si>
  <si>
    <t>spotřeba plynu volný byt Hynčice 184</t>
  </si>
  <si>
    <t>přefakturace  vody Lázeňská 2</t>
  </si>
  <si>
    <t>spotřeba vody Lázeňská 2</t>
  </si>
  <si>
    <t>ostatní služby - komíny</t>
  </si>
  <si>
    <t>ostatní služby - vývoz jímek</t>
  </si>
  <si>
    <t>ostatní služby - správa byt.fondu</t>
  </si>
  <si>
    <t>ostatní služby - bankovní poplatky</t>
  </si>
  <si>
    <t>ostatní služby - úprava poč.programu</t>
  </si>
  <si>
    <t>odpis pohledávek</t>
  </si>
  <si>
    <t>ostatní náklady - pojištění</t>
  </si>
  <si>
    <t>ostatní náklady -poplatky za SIPO</t>
  </si>
  <si>
    <t>ostatní náklady - poštovné</t>
  </si>
  <si>
    <t>jiné náklady - zaokrouhlování</t>
  </si>
  <si>
    <t>Celkem bytové:</t>
  </si>
  <si>
    <t>Byty pro důchodce</t>
  </si>
  <si>
    <t>spotřeba materiálu</t>
  </si>
  <si>
    <t>ostatní náklady - servis výtah</t>
  </si>
  <si>
    <t>ostatní náklady - telefony</t>
  </si>
  <si>
    <t>ostatní náklady - nájemné za pozemek</t>
  </si>
  <si>
    <t>ostatní náklady - revize</t>
  </si>
  <si>
    <t>ostatní náklady - správa bytů (dle sml.)</t>
  </si>
  <si>
    <t>mzdové náklady - odměna správce</t>
  </si>
  <si>
    <t>jiné náklady - zaokrouhlení</t>
  </si>
  <si>
    <t>Celkem byty Nemoc. 6</t>
  </si>
  <si>
    <t>spotřeba DDHM</t>
  </si>
  <si>
    <t>tržby z nájemného a služeb</t>
  </si>
  <si>
    <t>ostatní výnosy - zaokrouhlení u fa</t>
  </si>
  <si>
    <t>spotřeba energie NP zámek</t>
  </si>
  <si>
    <t xml:space="preserve">ostatní služby </t>
  </si>
  <si>
    <t>ostatní služby - pojištění</t>
  </si>
  <si>
    <t>ostatní služby - revize</t>
  </si>
  <si>
    <t>tržby za provozní poplatky, reklamu</t>
  </si>
  <si>
    <t>instalace kabel.televize</t>
  </si>
  <si>
    <t>ostatní výnosy</t>
  </si>
  <si>
    <t>za vystavení upomínek</t>
  </si>
  <si>
    <t>ostatní náklady - provozní poplatky</t>
  </si>
  <si>
    <t>pronájem hrobových míst</t>
  </si>
  <si>
    <t>ostatní služby - údržba hřbitovů</t>
  </si>
  <si>
    <t>ostatní služby - telefony</t>
  </si>
  <si>
    <t>Kopírka</t>
  </si>
  <si>
    <t>tržby za kopírování</t>
  </si>
  <si>
    <t>Skládka</t>
  </si>
  <si>
    <t>manipul. poplatek za inertní odpad</t>
  </si>
  <si>
    <t>ostatní náklady - uhrnutí, rozbory</t>
  </si>
  <si>
    <t>zaokrouhlení u fa, upomínky</t>
  </si>
  <si>
    <t>Lesní hospodářství</t>
  </si>
  <si>
    <t>tržba z prodeje dřeva</t>
  </si>
  <si>
    <t>ostatní náklady - běžná činnost</t>
  </si>
  <si>
    <t>dotace na pěstební činnost</t>
  </si>
  <si>
    <t>ostatní náklady - běžná činnost (z dot.)</t>
  </si>
  <si>
    <t>pronájem honitby</t>
  </si>
  <si>
    <t>zaokrouhlení u fa</t>
  </si>
  <si>
    <t>ostatní náklady - přísp. SVOL</t>
  </si>
  <si>
    <t>tvorba zákonných rezerv</t>
  </si>
  <si>
    <t>Videoklub</t>
  </si>
  <si>
    <t>ostatní služby</t>
  </si>
  <si>
    <t>revize</t>
  </si>
  <si>
    <t>mzdové náklady - úklid</t>
  </si>
  <si>
    <t>Pozemky</t>
  </si>
  <si>
    <t>pronáj. pozemků, upomínky 586,5</t>
  </si>
  <si>
    <t>Veřejné WC</t>
  </si>
  <si>
    <t>poplatek za užívání WC</t>
  </si>
  <si>
    <t>spotřeba el.energie</t>
  </si>
  <si>
    <t>spotřeba materiálá - chemikálie</t>
  </si>
  <si>
    <t>nákup DDHM - dom.vodárna, průtokoměr</t>
  </si>
  <si>
    <t>zaokrouhlení u faktur</t>
  </si>
  <si>
    <t>ostatní služby - sekání trávy, převozy, ..</t>
  </si>
  <si>
    <t>ostatní služby - rozbory vody</t>
  </si>
  <si>
    <t>Pronájem vodárny</t>
  </si>
  <si>
    <t>pronájem VAK a ČOV, kanalizace</t>
  </si>
  <si>
    <t>pronájem pozemků u ČOV</t>
  </si>
  <si>
    <t>Pronájem parku</t>
  </si>
  <si>
    <t>pronájem parku, za spotř.elektriku</t>
  </si>
  <si>
    <t>Ostatní</t>
  </si>
  <si>
    <t>faxování</t>
  </si>
  <si>
    <t>tržba z faxování</t>
  </si>
  <si>
    <t>internet</t>
  </si>
  <si>
    <t>tržba za internet</t>
  </si>
  <si>
    <t>poplatek za pračku</t>
  </si>
  <si>
    <t>poplatek za užívání pračky</t>
  </si>
  <si>
    <t>Režie</t>
  </si>
  <si>
    <t>spotřeba materiálu - publikace</t>
  </si>
  <si>
    <t>úroky z účtu</t>
  </si>
  <si>
    <t>nákup DDHM - počítač</t>
  </si>
  <si>
    <t>jiné ostatní výnosy</t>
  </si>
  <si>
    <t>náklady na reprezentaci</t>
  </si>
  <si>
    <t>prodej podkladů k výběrovému říz.</t>
  </si>
  <si>
    <t>za umístění reklam</t>
  </si>
  <si>
    <t>odpis ostatní pohledávky</t>
  </si>
  <si>
    <t>Prodeje</t>
  </si>
  <si>
    <t>nákupy zboží k prodeji</t>
  </si>
  <si>
    <t>tržba za prodané zboží</t>
  </si>
  <si>
    <t>Společné náklady:</t>
  </si>
  <si>
    <t>odpisy majetku</t>
  </si>
  <si>
    <t>daň z příjmu</t>
  </si>
  <si>
    <t>Celkem :</t>
  </si>
  <si>
    <t>Hospodářský výsledek:</t>
  </si>
  <si>
    <t>výnosy</t>
  </si>
  <si>
    <t>náklady</t>
  </si>
  <si>
    <t>zisk</t>
  </si>
  <si>
    <t>Rekapitulace:</t>
  </si>
  <si>
    <t xml:space="preserve">náklady </t>
  </si>
  <si>
    <t>zisk/ztráta</t>
  </si>
  <si>
    <t>Pronájem vod. a ČOV</t>
  </si>
  <si>
    <t>Ostatní - faxování</t>
  </si>
  <si>
    <t xml:space="preserve">           - internet</t>
  </si>
  <si>
    <t xml:space="preserve">           - pračka</t>
  </si>
  <si>
    <t>Společné náklady</t>
  </si>
  <si>
    <t xml:space="preserve">Hospodaření příspěvkových organizací založených městem  </t>
  </si>
  <si>
    <t>Hospodaření založených obchodních společností - Služby obce s.r.o. Město Albrechtice</t>
  </si>
  <si>
    <t>Rozvaha s.r.o.</t>
  </si>
  <si>
    <t>Krátkodobé pohledávky</t>
  </si>
  <si>
    <t>Krátkodobý finanční majetek</t>
  </si>
  <si>
    <t>Základní kapitál</t>
  </si>
  <si>
    <t>Kapitálové fondy</t>
  </si>
  <si>
    <t>Rezervní fondy</t>
  </si>
  <si>
    <t>Výsledek hospodaření minulých let</t>
  </si>
  <si>
    <t>Výsledek hospodaření běžného účetního období</t>
  </si>
  <si>
    <t>Dlouhodobé závazky</t>
  </si>
  <si>
    <t>Krátkodobé závazky</t>
  </si>
  <si>
    <t>Časové rozlišení</t>
  </si>
  <si>
    <t>Výkaz zisku a ztrát s.r.o.</t>
  </si>
  <si>
    <t>v tis. Kč.</t>
  </si>
  <si>
    <t>Tržby za prodej zboží</t>
  </si>
  <si>
    <t>Náklady na vynaložené zboží</t>
  </si>
  <si>
    <t>Obchodní marže</t>
  </si>
  <si>
    <t>Výkony</t>
  </si>
  <si>
    <t>Výkonová spotřeba</t>
  </si>
  <si>
    <t>Přidaná hodnota</t>
  </si>
  <si>
    <t>Osobní náklady</t>
  </si>
  <si>
    <t>Daně a poplatky</t>
  </si>
  <si>
    <t>Tržby z dlouhodobého majetku a materiálu</t>
  </si>
  <si>
    <t>Změna stavu rezerv a opr.položek</t>
  </si>
  <si>
    <t>Ostatní provozní výnosy</t>
  </si>
  <si>
    <t>Ostatní provozní náklady</t>
  </si>
  <si>
    <t>Výnosové úroky</t>
  </si>
  <si>
    <t>Ostatní finanční náklady</t>
  </si>
  <si>
    <t>Finanční výsledek hospodaření</t>
  </si>
  <si>
    <t>Výsledek hospodaření za běžnou činnost</t>
  </si>
  <si>
    <t>Mimořadné výnosy</t>
  </si>
  <si>
    <t>Mimořadné náklady</t>
  </si>
  <si>
    <t>Mimořádný výsledek hospodaření</t>
  </si>
  <si>
    <t>Výsledek hospodaření za účetní období</t>
  </si>
  <si>
    <t>Výsledek hospodaření před zdaněním</t>
  </si>
  <si>
    <t xml:space="preserve">Finanční hospodaření PO k 31. 12.2005  </t>
  </si>
  <si>
    <t>(Výpis z výkazu Rozvaha)</t>
  </si>
  <si>
    <t>Finanční maj.</t>
  </si>
  <si>
    <t>Přech.účty akt.</t>
  </si>
  <si>
    <t>z toho HV</t>
  </si>
  <si>
    <t>maj.vč.oprávek</t>
  </si>
  <si>
    <t>+přech. účty pas.</t>
  </si>
  <si>
    <t>Mateřská škola</t>
  </si>
  <si>
    <t>ÚSP M.Al-ce</t>
  </si>
  <si>
    <t>Přerozdělení výsledků hospodaření příspěvkových organizací za rok 2005</t>
  </si>
  <si>
    <t>Po ukončení hospodářského roku je zřizovatel povinen dle vyhl. MF ČR č. 250/2000 Sb.</t>
  </si>
  <si>
    <t>§ 30, §31, §32 odsouhlasit a potvrdit přerozdělení výsledků hospodařní do fondů</t>
  </si>
  <si>
    <t>jednotlivých</t>
  </si>
  <si>
    <t>ch  organizací.</t>
  </si>
  <si>
    <t xml:space="preserve">Schváleno radou města dne 30.3.2006 - usnesení č. </t>
  </si>
  <si>
    <t>stav k 31.12.2005</t>
  </si>
  <si>
    <t>hospod. výsledek</t>
  </si>
  <si>
    <t>stav po přerozděl.</t>
  </si>
  <si>
    <t xml:space="preserve">  Fond odměn</t>
  </si>
  <si>
    <t xml:space="preserve">  Fond reprodukce</t>
  </si>
  <si>
    <t xml:space="preserve">  Fond rezervní</t>
  </si>
  <si>
    <t xml:space="preserve">  Celkem</t>
  </si>
  <si>
    <t>Hospodářský výsledek rok 2005</t>
  </si>
  <si>
    <t>ÚSP Město Albrechtice</t>
  </si>
  <si>
    <t>Hospodářský výsledek za rok 2005</t>
  </si>
  <si>
    <t>Mateřská škola Město Albrechtice</t>
  </si>
  <si>
    <t xml:space="preserve">V souladu se  zákonem  O obcích č. 128/2000 Sb.,  § 16, odst. 2, písmeno d,  a  zákonem  O rozpočtových </t>
  </si>
  <si>
    <t xml:space="preserve">pravidlech územních rozpočtů č. 250/2000 Sb., §17, odst. 6 mohou občané své připomínky k závěrečnému </t>
  </si>
  <si>
    <t xml:space="preserve">účtu uplatnit   p í s e m n ě   do  24.května  2006 na MěÚ město Město Albrechtice odbor finanční a plánovací  </t>
  </si>
  <si>
    <t>nebo ústně na zastupitelstvu města dne 25.května  2006.</t>
  </si>
  <si>
    <t>Závěrečný účet města Město Albrechtice je zveřejněn na webových stránkách města.</t>
  </si>
  <si>
    <t>Podrobný rozpis závěrečného účtu a všechny přílohy jsou založeny na finančním a plánovacím odboru MěÚ Město Albrechtice.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</si>
</sst>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"/>
    <numFmt numFmtId="166" formatCode="#,##0.00"/>
    <numFmt numFmtId="167" formatCode="#,##0.0"/>
    <numFmt numFmtId="168" formatCode="#,##0.000"/>
    <numFmt numFmtId="169" formatCode="0.00%"/>
    <numFmt numFmtId="170" formatCode="0.000"/>
    <numFmt numFmtId="171" formatCode="0.00"/>
    <numFmt numFmtId="172" formatCode="D/M/YYYY"/>
    <numFmt numFmtId="173" formatCode="0"/>
  </numFmts>
  <fonts count="37">
    <font>
      <sz val="10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8"/>
      <name val="Arial"/>
      <family val="2"/>
    </font>
    <font>
      <b/>
      <u val="single"/>
      <sz val="8"/>
      <color indexed="8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0"/>
      <name val="Lucida Sans Unicode"/>
      <family val="2"/>
    </font>
    <font>
      <i/>
      <sz val="10"/>
      <name val="Arial"/>
      <family val="2"/>
    </font>
    <font>
      <i/>
      <u val="single"/>
      <sz val="8"/>
      <name val="Arial"/>
      <family val="2"/>
    </font>
    <font>
      <u val="single"/>
      <sz val="14"/>
      <name val="Arial"/>
      <family val="2"/>
    </font>
    <font>
      <i/>
      <u val="single"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6"/>
      <name val="Arial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 horizontal="left"/>
    </xf>
    <xf numFmtId="164" fontId="3" fillId="0" borderId="0" xfId="0" applyFont="1" applyAlignment="1">
      <alignment/>
    </xf>
    <xf numFmtId="164" fontId="4" fillId="0" borderId="0" xfId="0" applyFont="1" applyAlignment="1">
      <alignment horizontal="left"/>
    </xf>
    <xf numFmtId="164" fontId="4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4" fillId="0" borderId="0" xfId="0" applyFont="1" applyAlignment="1">
      <alignment horizontal="right"/>
    </xf>
    <xf numFmtId="164" fontId="3" fillId="0" borderId="0" xfId="0" applyFont="1" applyAlignment="1">
      <alignment horizontal="left"/>
    </xf>
    <xf numFmtId="164" fontId="0" fillId="0" borderId="0" xfId="0" applyAlignment="1">
      <alignment horizontal="left"/>
    </xf>
    <xf numFmtId="165" fontId="6" fillId="2" borderId="0" xfId="0" applyNumberFormat="1" applyFont="1" applyFill="1" applyAlignment="1">
      <alignment/>
    </xf>
    <xf numFmtId="165" fontId="6" fillId="0" borderId="0" xfId="0" applyNumberFormat="1" applyFont="1" applyAlignment="1">
      <alignment/>
    </xf>
    <xf numFmtId="165" fontId="6" fillId="3" borderId="0" xfId="0" applyNumberFormat="1" applyFont="1" applyFill="1" applyAlignment="1">
      <alignment/>
    </xf>
    <xf numFmtId="165" fontId="6" fillId="2" borderId="0" xfId="0" applyNumberFormat="1" applyFont="1" applyFill="1" applyAlignment="1">
      <alignment horizontal="right"/>
    </xf>
    <xf numFmtId="165" fontId="0" fillId="0" borderId="0" xfId="0" applyNumberFormat="1" applyAlignment="1">
      <alignment/>
    </xf>
    <xf numFmtId="164" fontId="6" fillId="0" borderId="0" xfId="0" applyFont="1" applyAlignment="1">
      <alignment horizontal="center"/>
    </xf>
    <xf numFmtId="166" fontId="0" fillId="2" borderId="0" xfId="0" applyNumberFormat="1" applyFill="1" applyAlignment="1">
      <alignment/>
    </xf>
    <xf numFmtId="164" fontId="7" fillId="0" borderId="0" xfId="0" applyFont="1" applyAlignment="1">
      <alignment horizontal="center"/>
    </xf>
    <xf numFmtId="164" fontId="6" fillId="0" borderId="0" xfId="0" applyFont="1" applyAlignment="1">
      <alignment/>
    </xf>
    <xf numFmtId="164" fontId="8" fillId="0" borderId="0" xfId="0" applyFont="1" applyAlignment="1">
      <alignment/>
    </xf>
    <xf numFmtId="164" fontId="9" fillId="2" borderId="0" xfId="0" applyFont="1" applyFill="1" applyAlignment="1">
      <alignment/>
    </xf>
    <xf numFmtId="165" fontId="3" fillId="0" borderId="0" xfId="0" applyNumberFormat="1" applyFont="1" applyAlignment="1">
      <alignment/>
    </xf>
    <xf numFmtId="166" fontId="3" fillId="2" borderId="0" xfId="0" applyNumberFormat="1" applyFont="1" applyFill="1" applyAlignment="1">
      <alignment/>
    </xf>
    <xf numFmtId="164" fontId="10" fillId="0" borderId="0" xfId="0" applyFont="1" applyAlignment="1">
      <alignment/>
    </xf>
    <xf numFmtId="165" fontId="7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6" fillId="2" borderId="0" xfId="0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4" fontId="8" fillId="0" borderId="0" xfId="0" applyFont="1" applyAlignment="1">
      <alignment horizontal="left"/>
    </xf>
    <xf numFmtId="164" fontId="1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7" fillId="2" borderId="0" xfId="0" applyNumberFormat="1" applyFont="1" applyFill="1" applyAlignment="1">
      <alignment horizontal="center"/>
    </xf>
    <xf numFmtId="165" fontId="7" fillId="2" borderId="0" xfId="0" applyNumberFormat="1" applyFont="1" applyFill="1" applyAlignment="1">
      <alignment horizontal="right"/>
    </xf>
    <xf numFmtId="166" fontId="7" fillId="2" borderId="0" xfId="0" applyNumberFormat="1" applyFont="1" applyFill="1" applyAlignment="1">
      <alignment horizontal="center"/>
    </xf>
    <xf numFmtId="164" fontId="11" fillId="0" borderId="0" xfId="0" applyFont="1" applyBorder="1" applyAlignment="1">
      <alignment horizontal="left"/>
    </xf>
    <xf numFmtId="164" fontId="10" fillId="0" borderId="0" xfId="0" applyFont="1" applyBorder="1" applyAlignment="1">
      <alignment/>
    </xf>
    <xf numFmtId="165" fontId="7" fillId="0" borderId="0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165" fontId="7" fillId="2" borderId="0" xfId="0" applyNumberFormat="1" applyFont="1" applyFill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9" fillId="0" borderId="0" xfId="0" applyFont="1" applyAlignment="1">
      <alignment/>
    </xf>
    <xf numFmtId="164" fontId="1" fillId="0" borderId="1" xfId="0" applyFont="1" applyBorder="1" applyAlignment="1">
      <alignment horizontal="left"/>
    </xf>
    <xf numFmtId="164" fontId="1" fillId="0" borderId="1" xfId="0" applyFont="1" applyBorder="1" applyAlignment="1">
      <alignment/>
    </xf>
    <xf numFmtId="165" fontId="7" fillId="0" borderId="1" xfId="0" applyNumberFormat="1" applyFont="1" applyBorder="1" applyAlignment="1">
      <alignment horizontal="right"/>
    </xf>
    <xf numFmtId="164" fontId="1" fillId="2" borderId="1" xfId="0" applyFont="1" applyFill="1" applyBorder="1" applyAlignment="1">
      <alignment/>
    </xf>
    <xf numFmtId="165" fontId="12" fillId="0" borderId="1" xfId="0" applyNumberFormat="1" applyFont="1" applyBorder="1" applyAlignment="1">
      <alignment/>
    </xf>
    <xf numFmtId="167" fontId="13" fillId="2" borderId="1" xfId="0" applyNumberFormat="1" applyFont="1" applyFill="1" applyBorder="1" applyAlignment="1">
      <alignment/>
    </xf>
    <xf numFmtId="168" fontId="7" fillId="2" borderId="1" xfId="0" applyNumberFormat="1" applyFont="1" applyFill="1" applyBorder="1" applyAlignment="1">
      <alignment/>
    </xf>
    <xf numFmtId="165" fontId="7" fillId="0" borderId="1" xfId="0" applyNumberFormat="1" applyFont="1" applyBorder="1" applyAlignment="1">
      <alignment/>
    </xf>
    <xf numFmtId="166" fontId="7" fillId="2" borderId="1" xfId="0" applyNumberFormat="1" applyFont="1" applyFill="1" applyBorder="1" applyAlignment="1">
      <alignment/>
    </xf>
    <xf numFmtId="168" fontId="7" fillId="2" borderId="1" xfId="0" applyNumberFormat="1" applyFont="1" applyFill="1" applyBorder="1" applyAlignment="1">
      <alignment horizontal="right"/>
    </xf>
    <xf numFmtId="168" fontId="5" fillId="0" borderId="1" xfId="0" applyNumberFormat="1" applyFont="1" applyBorder="1" applyAlignment="1">
      <alignment/>
    </xf>
    <xf numFmtId="164" fontId="7" fillId="0" borderId="1" xfId="0" applyFont="1" applyBorder="1" applyAlignment="1">
      <alignment horizontal="center"/>
    </xf>
    <xf numFmtId="166" fontId="5" fillId="2" borderId="1" xfId="0" applyNumberFormat="1" applyFont="1" applyFill="1" applyBorder="1" applyAlignment="1">
      <alignment/>
    </xf>
    <xf numFmtId="169" fontId="13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1" fillId="0" borderId="0" xfId="0" applyFont="1" applyAlignment="1">
      <alignment/>
    </xf>
    <xf numFmtId="164" fontId="14" fillId="0" borderId="0" xfId="0" applyFont="1" applyAlignment="1">
      <alignment/>
    </xf>
    <xf numFmtId="165" fontId="0" fillId="0" borderId="0" xfId="0" applyNumberFormat="1" applyAlignment="1">
      <alignment horizontal="right"/>
    </xf>
    <xf numFmtId="164" fontId="10" fillId="2" borderId="0" xfId="0" applyFont="1" applyFill="1" applyAlignment="1">
      <alignment/>
    </xf>
    <xf numFmtId="165" fontId="14" fillId="0" borderId="0" xfId="0" applyNumberFormat="1" applyFont="1" applyAlignment="1">
      <alignment/>
    </xf>
    <xf numFmtId="165" fontId="13" fillId="2" borderId="0" xfId="0" applyNumberFormat="1" applyFont="1" applyFill="1" applyAlignment="1">
      <alignment/>
    </xf>
    <xf numFmtId="166" fontId="6" fillId="2" borderId="0" xfId="0" applyNumberFormat="1" applyFont="1" applyFill="1" applyAlignment="1">
      <alignment/>
    </xf>
    <xf numFmtId="168" fontId="6" fillId="2" borderId="0" xfId="0" applyNumberFormat="1" applyFont="1" applyFill="1" applyAlignment="1">
      <alignment horizontal="right"/>
    </xf>
    <xf numFmtId="168" fontId="0" fillId="0" borderId="0" xfId="0" applyNumberFormat="1" applyFont="1" applyAlignment="1">
      <alignment/>
    </xf>
    <xf numFmtId="166" fontId="0" fillId="2" borderId="0" xfId="0" applyNumberFormat="1" applyFont="1" applyFill="1" applyAlignment="1">
      <alignment/>
    </xf>
    <xf numFmtId="169" fontId="15" fillId="0" borderId="0" xfId="0" applyNumberFormat="1" applyFont="1" applyAlignment="1">
      <alignment/>
    </xf>
    <xf numFmtId="168" fontId="6" fillId="2" borderId="0" xfId="0" applyNumberFormat="1" applyFont="1" applyFill="1" applyAlignment="1">
      <alignment/>
    </xf>
    <xf numFmtId="165" fontId="7" fillId="2" borderId="0" xfId="0" applyNumberFormat="1" applyFont="1" applyFill="1" applyAlignment="1">
      <alignment/>
    </xf>
    <xf numFmtId="166" fontId="6" fillId="2" borderId="0" xfId="0" applyNumberFormat="1" applyFont="1" applyFill="1" applyAlignment="1">
      <alignment horizontal="right"/>
    </xf>
    <xf numFmtId="165" fontId="6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165" fontId="15" fillId="2" borderId="0" xfId="0" applyNumberFormat="1" applyFont="1" applyFill="1" applyAlignment="1">
      <alignment/>
    </xf>
    <xf numFmtId="165" fontId="1" fillId="0" borderId="1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/>
    </xf>
    <xf numFmtId="165" fontId="14" fillId="0" borderId="0" xfId="0" applyNumberFormat="1" applyFont="1" applyAlignment="1">
      <alignment horizontal="right"/>
    </xf>
    <xf numFmtId="167" fontId="13" fillId="2" borderId="0" xfId="0" applyNumberFormat="1" applyFont="1" applyFill="1" applyAlignment="1">
      <alignment horizontal="right"/>
    </xf>
    <xf numFmtId="166" fontId="6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67" fontId="13" fillId="2" borderId="0" xfId="0" applyNumberFormat="1" applyFont="1" applyFill="1" applyAlignment="1">
      <alignment/>
    </xf>
    <xf numFmtId="164" fontId="5" fillId="0" borderId="2" xfId="0" applyFont="1" applyBorder="1" applyAlignment="1">
      <alignment horizontal="left"/>
    </xf>
    <xf numFmtId="164" fontId="0" fillId="0" borderId="2" xfId="0" applyBorder="1" applyAlignment="1">
      <alignment/>
    </xf>
    <xf numFmtId="164" fontId="10" fillId="2" borderId="2" xfId="0" applyFont="1" applyFill="1" applyBorder="1" applyAlignment="1">
      <alignment/>
    </xf>
    <xf numFmtId="165" fontId="14" fillId="0" borderId="2" xfId="0" applyNumberFormat="1" applyFont="1" applyBorder="1" applyAlignment="1">
      <alignment/>
    </xf>
    <xf numFmtId="166" fontId="13" fillId="2" borderId="2" xfId="0" applyNumberFormat="1" applyFont="1" applyFill="1" applyBorder="1" applyAlignment="1">
      <alignment/>
    </xf>
    <xf numFmtId="166" fontId="5" fillId="0" borderId="2" xfId="0" applyNumberFormat="1" applyFont="1" applyBorder="1" applyAlignment="1">
      <alignment/>
    </xf>
    <xf numFmtId="168" fontId="7" fillId="2" borderId="2" xfId="0" applyNumberFormat="1" applyFont="1" applyFill="1" applyBorder="1" applyAlignment="1">
      <alignment/>
    </xf>
    <xf numFmtId="166" fontId="7" fillId="0" borderId="2" xfId="0" applyNumberFormat="1" applyFont="1" applyBorder="1" applyAlignment="1">
      <alignment/>
    </xf>
    <xf numFmtId="165" fontId="7" fillId="0" borderId="2" xfId="0" applyNumberFormat="1" applyFont="1" applyBorder="1" applyAlignment="1">
      <alignment/>
    </xf>
    <xf numFmtId="168" fontId="7" fillId="2" borderId="2" xfId="0" applyNumberFormat="1" applyFont="1" applyFill="1" applyBorder="1" applyAlignment="1">
      <alignment horizontal="right"/>
    </xf>
    <xf numFmtId="168" fontId="16" fillId="2" borderId="2" xfId="0" applyNumberFormat="1" applyFont="1" applyFill="1" applyBorder="1" applyAlignment="1">
      <alignment/>
    </xf>
    <xf numFmtId="164" fontId="6" fillId="0" borderId="2" xfId="0" applyFont="1" applyBorder="1" applyAlignment="1">
      <alignment horizontal="center"/>
    </xf>
    <xf numFmtId="166" fontId="5" fillId="2" borderId="2" xfId="0" applyNumberFormat="1" applyFont="1" applyFill="1" applyBorder="1" applyAlignment="1">
      <alignment/>
    </xf>
    <xf numFmtId="164" fontId="0" fillId="2" borderId="0" xfId="0" applyFill="1" applyAlignment="1">
      <alignment horizontal="right"/>
    </xf>
    <xf numFmtId="164" fontId="0" fillId="2" borderId="0" xfId="0" applyFill="1" applyAlignment="1">
      <alignment/>
    </xf>
    <xf numFmtId="164" fontId="6" fillId="2" borderId="0" xfId="0" applyFont="1" applyFill="1" applyAlignment="1">
      <alignment horizontal="right"/>
    </xf>
    <xf numFmtId="164" fontId="6" fillId="2" borderId="0" xfId="0" applyFont="1" applyFill="1" applyAlignment="1">
      <alignment/>
    </xf>
    <xf numFmtId="164" fontId="6" fillId="2" borderId="0" xfId="0" applyNumberFormat="1" applyFont="1" applyFill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right"/>
    </xf>
    <xf numFmtId="166" fontId="7" fillId="2" borderId="3" xfId="0" applyNumberFormat="1" applyFont="1" applyFill="1" applyBorder="1" applyAlignment="1">
      <alignment/>
    </xf>
    <xf numFmtId="166" fontId="7" fillId="2" borderId="0" xfId="0" applyNumberFormat="1" applyFont="1" applyFill="1" applyBorder="1" applyAlignment="1">
      <alignment/>
    </xf>
    <xf numFmtId="164" fontId="0" fillId="0" borderId="1" xfId="0" applyBorder="1" applyAlignment="1">
      <alignment/>
    </xf>
    <xf numFmtId="164" fontId="10" fillId="0" borderId="1" xfId="0" applyFont="1" applyBorder="1" applyAlignment="1">
      <alignment/>
    </xf>
    <xf numFmtId="168" fontId="13" fillId="2" borderId="1" xfId="0" applyNumberFormat="1" applyFont="1" applyFill="1" applyBorder="1" applyAlignment="1">
      <alignment/>
    </xf>
    <xf numFmtId="166" fontId="0" fillId="0" borderId="1" xfId="0" applyNumberFormat="1" applyBorder="1" applyAlignment="1">
      <alignment/>
    </xf>
    <xf numFmtId="164" fontId="6" fillId="0" borderId="1" xfId="0" applyFont="1" applyBorder="1" applyAlignment="1">
      <alignment horizontal="center"/>
    </xf>
    <xf numFmtId="164" fontId="5" fillId="0" borderId="0" xfId="0" applyFont="1" applyAlignment="1">
      <alignment horizontal="left"/>
    </xf>
    <xf numFmtId="166" fontId="0" fillId="0" borderId="0" xfId="0" applyNumberFormat="1" applyAlignment="1">
      <alignment/>
    </xf>
    <xf numFmtId="165" fontId="5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165" fontId="15" fillId="2" borderId="0" xfId="0" applyNumberFormat="1" applyFont="1" applyFill="1" applyAlignment="1">
      <alignment horizontal="right"/>
    </xf>
    <xf numFmtId="165" fontId="0" fillId="0" borderId="0" xfId="0" applyNumberFormat="1" applyFont="1" applyAlignment="1">
      <alignment/>
    </xf>
    <xf numFmtId="165" fontId="13" fillId="2" borderId="0" xfId="0" applyNumberFormat="1" applyFont="1" applyFill="1" applyAlignment="1">
      <alignment horizontal="right"/>
    </xf>
    <xf numFmtId="168" fontId="13" fillId="2" borderId="0" xfId="0" applyNumberFormat="1" applyFont="1" applyFill="1" applyAlignment="1">
      <alignment/>
    </xf>
    <xf numFmtId="165" fontId="0" fillId="0" borderId="0" xfId="0" applyNumberFormat="1" applyFont="1" applyAlignment="1">
      <alignment horizontal="right"/>
    </xf>
    <xf numFmtId="164" fontId="6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4" fontId="1" fillId="2" borderId="0" xfId="0" applyFont="1" applyFill="1" applyAlignment="1">
      <alignment horizontal="center"/>
    </xf>
    <xf numFmtId="165" fontId="16" fillId="0" borderId="0" xfId="0" applyNumberFormat="1" applyFont="1" applyAlignment="1">
      <alignment horizontal="center"/>
    </xf>
    <xf numFmtId="165" fontId="13" fillId="2" borderId="0" xfId="0" applyNumberFormat="1" applyFont="1" applyFill="1" applyAlignment="1">
      <alignment horizontal="center"/>
    </xf>
    <xf numFmtId="166" fontId="7" fillId="0" borderId="0" xfId="0" applyNumberFormat="1" applyFont="1" applyAlignment="1">
      <alignment horizontal="center"/>
    </xf>
    <xf numFmtId="166" fontId="7" fillId="2" borderId="0" xfId="0" applyNumberFormat="1" applyFont="1" applyFill="1" applyAlignment="1">
      <alignment horizontal="right"/>
    </xf>
    <xf numFmtId="166" fontId="5" fillId="2" borderId="0" xfId="0" applyNumberFormat="1" applyFont="1" applyFill="1" applyAlignment="1">
      <alignment horizontal="center"/>
    </xf>
    <xf numFmtId="167" fontId="7" fillId="2" borderId="0" xfId="0" applyNumberFormat="1" applyFont="1" applyFill="1" applyAlignment="1">
      <alignment/>
    </xf>
    <xf numFmtId="166" fontId="13" fillId="2" borderId="0" xfId="0" applyNumberFormat="1" applyFont="1" applyFill="1" applyAlignment="1">
      <alignment horizontal="right"/>
    </xf>
    <xf numFmtId="166" fontId="15" fillId="2" borderId="0" xfId="0" applyNumberFormat="1" applyFont="1" applyFill="1" applyAlignment="1">
      <alignment horizontal="right"/>
    </xf>
    <xf numFmtId="166" fontId="7" fillId="2" borderId="0" xfId="0" applyNumberFormat="1" applyFont="1" applyFill="1" applyAlignment="1">
      <alignment/>
    </xf>
    <xf numFmtId="166" fontId="5" fillId="2" borderId="0" xfId="0" applyNumberFormat="1" applyFont="1" applyFill="1" applyAlignment="1">
      <alignment/>
    </xf>
    <xf numFmtId="165" fontId="17" fillId="0" borderId="0" xfId="0" applyNumberFormat="1" applyFont="1" applyAlignment="1">
      <alignment/>
    </xf>
    <xf numFmtId="166" fontId="15" fillId="2" borderId="0" xfId="0" applyNumberFormat="1" applyFont="1" applyFill="1" applyAlignment="1">
      <alignment/>
    </xf>
    <xf numFmtId="166" fontId="13" fillId="2" borderId="0" xfId="0" applyNumberFormat="1" applyFont="1" applyFill="1" applyAlignment="1">
      <alignment horizontal="center"/>
    </xf>
    <xf numFmtId="166" fontId="5" fillId="0" borderId="0" xfId="0" applyNumberFormat="1" applyFont="1" applyAlignment="1">
      <alignment horizontal="center"/>
    </xf>
    <xf numFmtId="164" fontId="7" fillId="2" borderId="0" xfId="0" applyFont="1" applyFill="1" applyAlignment="1">
      <alignment/>
    </xf>
    <xf numFmtId="165" fontId="16" fillId="0" borderId="0" xfId="0" applyNumberFormat="1" applyFont="1" applyAlignment="1">
      <alignment horizontal="right"/>
    </xf>
    <xf numFmtId="166" fontId="5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166" fontId="0" fillId="2" borderId="0" xfId="0" applyNumberFormat="1" applyFill="1" applyAlignment="1">
      <alignment horizontal="right"/>
    </xf>
    <xf numFmtId="164" fontId="0" fillId="2" borderId="0" xfId="0" applyFont="1" applyFill="1" applyAlignment="1">
      <alignment/>
    </xf>
    <xf numFmtId="166" fontId="13" fillId="2" borderId="1" xfId="0" applyNumberFormat="1" applyFont="1" applyFill="1" applyBorder="1" applyAlignment="1">
      <alignment/>
    </xf>
    <xf numFmtId="166" fontId="10" fillId="0" borderId="1" xfId="0" applyNumberFormat="1" applyFont="1" applyBorder="1" applyAlignment="1">
      <alignment/>
    </xf>
    <xf numFmtId="166" fontId="7" fillId="2" borderId="1" xfId="0" applyNumberFormat="1" applyFont="1" applyFill="1" applyBorder="1" applyAlignment="1">
      <alignment horizontal="right"/>
    </xf>
    <xf numFmtId="164" fontId="8" fillId="0" borderId="1" xfId="0" applyFont="1" applyBorder="1" applyAlignment="1">
      <alignment/>
    </xf>
    <xf numFmtId="165" fontId="9" fillId="0" borderId="1" xfId="0" applyNumberFormat="1" applyFont="1" applyBorder="1" applyAlignment="1">
      <alignment horizontal="right"/>
    </xf>
    <xf numFmtId="166" fontId="16" fillId="2" borderId="1" xfId="0" applyNumberFormat="1" applyFont="1" applyFill="1" applyBorder="1" applyAlignment="1">
      <alignment/>
    </xf>
    <xf numFmtId="168" fontId="13" fillId="2" borderId="1" xfId="0" applyNumberFormat="1" applyFont="1" applyFill="1" applyBorder="1" applyAlignment="1">
      <alignment horizontal="right"/>
    </xf>
    <xf numFmtId="168" fontId="16" fillId="2" borderId="1" xfId="0" applyNumberFormat="1" applyFont="1" applyFill="1" applyBorder="1" applyAlignment="1">
      <alignment/>
    </xf>
    <xf numFmtId="168" fontId="7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166" fontId="13" fillId="2" borderId="0" xfId="0" applyNumberFormat="1" applyFont="1" applyFill="1" applyAlignment="1">
      <alignment/>
    </xf>
    <xf numFmtId="164" fontId="6" fillId="0" borderId="0" xfId="0" applyFont="1" applyAlignment="1">
      <alignment horizontal="right"/>
    </xf>
    <xf numFmtId="164" fontId="7" fillId="0" borderId="0" xfId="0" applyFont="1" applyAlignment="1">
      <alignment horizontal="right"/>
    </xf>
    <xf numFmtId="166" fontId="6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/>
    </xf>
    <xf numFmtId="166" fontId="6" fillId="2" borderId="0" xfId="0" applyNumberFormat="1" applyFont="1" applyFill="1" applyBorder="1" applyAlignment="1">
      <alignment/>
    </xf>
    <xf numFmtId="166" fontId="6" fillId="0" borderId="4" xfId="0" applyNumberFormat="1" applyFont="1" applyBorder="1" applyAlignment="1">
      <alignment/>
    </xf>
    <xf numFmtId="164" fontId="6" fillId="0" borderId="0" xfId="0" applyFont="1" applyBorder="1" applyAlignment="1">
      <alignment/>
    </xf>
    <xf numFmtId="166" fontId="6" fillId="0" borderId="0" xfId="0" applyNumberFormat="1" applyFont="1" applyBorder="1" applyAlignment="1">
      <alignment/>
    </xf>
    <xf numFmtId="166" fontId="6" fillId="2" borderId="0" xfId="0" applyNumberFormat="1" applyFont="1" applyFill="1" applyBorder="1" applyAlignment="1">
      <alignment horizontal="right"/>
    </xf>
    <xf numFmtId="164" fontId="1" fillId="0" borderId="5" xfId="0" applyFont="1" applyBorder="1" applyAlignment="1">
      <alignment horizontal="left"/>
    </xf>
    <xf numFmtId="164" fontId="10" fillId="0" borderId="5" xfId="0" applyFont="1" applyBorder="1" applyAlignment="1">
      <alignment/>
    </xf>
    <xf numFmtId="165" fontId="10" fillId="0" borderId="5" xfId="0" applyNumberFormat="1" applyFont="1" applyBorder="1" applyAlignment="1">
      <alignment horizontal="right"/>
    </xf>
    <xf numFmtId="164" fontId="1" fillId="2" borderId="5" xfId="0" applyFont="1" applyFill="1" applyBorder="1" applyAlignment="1">
      <alignment/>
    </xf>
    <xf numFmtId="166" fontId="12" fillId="0" borderId="5" xfId="0" applyNumberFormat="1" applyFont="1" applyBorder="1" applyAlignment="1">
      <alignment horizontal="right"/>
    </xf>
    <xf numFmtId="168" fontId="13" fillId="2" borderId="5" xfId="0" applyNumberFormat="1" applyFont="1" applyFill="1" applyBorder="1" applyAlignment="1">
      <alignment horizontal="right"/>
    </xf>
    <xf numFmtId="166" fontId="16" fillId="2" borderId="5" xfId="0" applyNumberFormat="1" applyFont="1" applyFill="1" applyBorder="1" applyAlignment="1">
      <alignment horizontal="right"/>
    </xf>
    <xf numFmtId="166" fontId="13" fillId="2" borderId="5" xfId="0" applyNumberFormat="1" applyFont="1" applyFill="1" applyBorder="1" applyAlignment="1">
      <alignment horizontal="right"/>
    </xf>
    <xf numFmtId="165" fontId="13" fillId="2" borderId="5" xfId="0" applyNumberFormat="1" applyFont="1" applyFill="1" applyBorder="1" applyAlignment="1">
      <alignment horizontal="right"/>
    </xf>
    <xf numFmtId="166" fontId="13" fillId="2" borderId="5" xfId="0" applyNumberFormat="1" applyFont="1" applyFill="1" applyBorder="1" applyAlignment="1">
      <alignment horizontal="center"/>
    </xf>
    <xf numFmtId="169" fontId="19" fillId="0" borderId="0" xfId="0" applyNumberFormat="1" applyFont="1" applyAlignment="1">
      <alignment/>
    </xf>
    <xf numFmtId="165" fontId="16" fillId="0" borderId="0" xfId="0" applyNumberFormat="1" applyFont="1" applyAlignment="1">
      <alignment/>
    </xf>
    <xf numFmtId="167" fontId="6" fillId="2" borderId="0" xfId="0" applyNumberFormat="1" applyFont="1" applyFill="1" applyAlignment="1">
      <alignment horizontal="right"/>
    </xf>
    <xf numFmtId="167" fontId="6" fillId="2" borderId="0" xfId="0" applyNumberFormat="1" applyFont="1" applyFill="1" applyAlignment="1">
      <alignment/>
    </xf>
    <xf numFmtId="164" fontId="20" fillId="0" borderId="0" xfId="0" applyFont="1" applyAlignment="1">
      <alignment horizontal="center"/>
    </xf>
    <xf numFmtId="164" fontId="1" fillId="0" borderId="5" xfId="0" applyFont="1" applyBorder="1" applyAlignment="1">
      <alignment/>
    </xf>
    <xf numFmtId="165" fontId="1" fillId="0" borderId="5" xfId="0" applyNumberFormat="1" applyFont="1" applyBorder="1" applyAlignment="1">
      <alignment/>
    </xf>
    <xf numFmtId="167" fontId="7" fillId="2" borderId="5" xfId="0" applyNumberFormat="1" applyFont="1" applyFill="1" applyBorder="1" applyAlignment="1">
      <alignment/>
    </xf>
    <xf numFmtId="165" fontId="5" fillId="2" borderId="5" xfId="0" applyNumberFormat="1" applyFont="1" applyFill="1" applyBorder="1" applyAlignment="1">
      <alignment/>
    </xf>
    <xf numFmtId="168" fontId="7" fillId="2" borderId="5" xfId="0" applyNumberFormat="1" applyFont="1" applyFill="1" applyBorder="1" applyAlignment="1">
      <alignment/>
    </xf>
    <xf numFmtId="165" fontId="7" fillId="2" borderId="5" xfId="0" applyNumberFormat="1" applyFont="1" applyFill="1" applyBorder="1" applyAlignment="1">
      <alignment/>
    </xf>
    <xf numFmtId="166" fontId="7" fillId="2" borderId="5" xfId="0" applyNumberFormat="1" applyFont="1" applyFill="1" applyBorder="1" applyAlignment="1">
      <alignment/>
    </xf>
    <xf numFmtId="166" fontId="7" fillId="2" borderId="5" xfId="0" applyNumberFormat="1" applyFont="1" applyFill="1" applyBorder="1" applyAlignment="1">
      <alignment horizontal="right"/>
    </xf>
    <xf numFmtId="168" fontId="5" fillId="2" borderId="5" xfId="0" applyNumberFormat="1" applyFont="1" applyFill="1" applyBorder="1" applyAlignment="1">
      <alignment/>
    </xf>
    <xf numFmtId="165" fontId="6" fillId="2" borderId="5" xfId="0" applyNumberFormat="1" applyFont="1" applyFill="1" applyBorder="1" applyAlignment="1">
      <alignment horizontal="center"/>
    </xf>
    <xf numFmtId="166" fontId="5" fillId="2" borderId="5" xfId="0" applyNumberFormat="1" applyFont="1" applyFill="1" applyBorder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/>
    </xf>
    <xf numFmtId="165" fontId="12" fillId="2" borderId="1" xfId="0" applyNumberFormat="1" applyFont="1" applyFill="1" applyBorder="1" applyAlignment="1">
      <alignment/>
    </xf>
    <xf numFmtId="165" fontId="16" fillId="2" borderId="1" xfId="0" applyNumberFormat="1" applyFont="1" applyFill="1" applyBorder="1" applyAlignment="1">
      <alignment/>
    </xf>
    <xf numFmtId="165" fontId="13" fillId="2" borderId="1" xfId="0" applyNumberFormat="1" applyFont="1" applyFill="1" applyBorder="1" applyAlignment="1">
      <alignment/>
    </xf>
    <xf numFmtId="165" fontId="13" fillId="2" borderId="1" xfId="0" applyNumberFormat="1" applyFont="1" applyFill="1" applyBorder="1" applyAlignment="1">
      <alignment horizontal="center"/>
    </xf>
    <xf numFmtId="164" fontId="1" fillId="2" borderId="0" xfId="0" applyFont="1" applyFill="1" applyAlignment="1">
      <alignment/>
    </xf>
    <xf numFmtId="169" fontId="15" fillId="2" borderId="0" xfId="0" applyNumberFormat="1" applyFont="1" applyFill="1" applyAlignment="1">
      <alignment/>
    </xf>
    <xf numFmtId="164" fontId="4" fillId="0" borderId="5" xfId="0" applyFont="1" applyBorder="1" applyAlignment="1">
      <alignment horizontal="left"/>
    </xf>
    <xf numFmtId="164" fontId="4" fillId="0" borderId="5" xfId="0" applyFont="1" applyBorder="1" applyAlignment="1">
      <alignment/>
    </xf>
    <xf numFmtId="165" fontId="4" fillId="0" borderId="5" xfId="0" applyNumberFormat="1" applyFont="1" applyBorder="1" applyAlignment="1">
      <alignment horizontal="right"/>
    </xf>
    <xf numFmtId="165" fontId="1" fillId="2" borderId="5" xfId="0" applyNumberFormat="1" applyFont="1" applyFill="1" applyBorder="1" applyAlignment="1">
      <alignment/>
    </xf>
    <xf numFmtId="168" fontId="7" fillId="2" borderId="5" xfId="0" applyNumberFormat="1" applyFont="1" applyFill="1" applyBorder="1" applyAlignment="1">
      <alignment horizontal="right"/>
    </xf>
    <xf numFmtId="164" fontId="1" fillId="2" borderId="6" xfId="0" applyFont="1" applyFill="1" applyBorder="1" applyAlignment="1">
      <alignment horizontal="left"/>
    </xf>
    <xf numFmtId="164" fontId="0" fillId="2" borderId="5" xfId="0" applyFill="1" applyBorder="1" applyAlignment="1">
      <alignment/>
    </xf>
    <xf numFmtId="164" fontId="10" fillId="2" borderId="5" xfId="0" applyFont="1" applyFill="1" applyBorder="1" applyAlignment="1">
      <alignment/>
    </xf>
    <xf numFmtId="165" fontId="7" fillId="2" borderId="5" xfId="0" applyNumberFormat="1" applyFont="1" applyFill="1" applyBorder="1" applyAlignment="1">
      <alignment horizontal="right"/>
    </xf>
    <xf numFmtId="164" fontId="4" fillId="2" borderId="5" xfId="0" applyFont="1" applyFill="1" applyBorder="1" applyAlignment="1">
      <alignment/>
    </xf>
    <xf numFmtId="165" fontId="7" fillId="2" borderId="5" xfId="0" applyNumberFormat="1" applyFont="1" applyFill="1" applyBorder="1" applyAlignment="1">
      <alignment horizontal="center"/>
    </xf>
    <xf numFmtId="164" fontId="7" fillId="0" borderId="7" xfId="0" applyFont="1" applyBorder="1" applyAlignment="1">
      <alignment horizontal="center"/>
    </xf>
    <xf numFmtId="164" fontId="1" fillId="2" borderId="0" xfId="0" applyFont="1" applyFill="1" applyBorder="1" applyAlignment="1">
      <alignment horizontal="left"/>
    </xf>
    <xf numFmtId="164" fontId="0" fillId="2" borderId="0" xfId="0" applyFill="1" applyBorder="1" applyAlignment="1">
      <alignment/>
    </xf>
    <xf numFmtId="164" fontId="10" fillId="2" borderId="0" xfId="0" applyFont="1" applyFill="1" applyBorder="1" applyAlignment="1">
      <alignment/>
    </xf>
    <xf numFmtId="165" fontId="7" fillId="2" borderId="0" xfId="0" applyNumberFormat="1" applyFont="1" applyFill="1" applyBorder="1" applyAlignment="1">
      <alignment horizontal="right"/>
    </xf>
    <xf numFmtId="164" fontId="4" fillId="2" borderId="0" xfId="0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65" fontId="7" fillId="2" borderId="0" xfId="0" applyNumberFormat="1" applyFont="1" applyFill="1" applyBorder="1" applyAlignment="1">
      <alignment/>
    </xf>
    <xf numFmtId="164" fontId="7" fillId="2" borderId="0" xfId="0" applyNumberFormat="1" applyFont="1" applyFill="1" applyBorder="1" applyAlignment="1">
      <alignment/>
    </xf>
    <xf numFmtId="164" fontId="7" fillId="2" borderId="0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/>
    </xf>
    <xf numFmtId="166" fontId="5" fillId="2" borderId="0" xfId="0" applyNumberFormat="1" applyFont="1" applyFill="1" applyBorder="1" applyAlignment="1">
      <alignment/>
    </xf>
    <xf numFmtId="164" fontId="5" fillId="2" borderId="0" xfId="0" applyFont="1" applyFill="1" applyAlignment="1">
      <alignment horizontal="left"/>
    </xf>
    <xf numFmtId="164" fontId="5" fillId="0" borderId="0" xfId="0" applyFont="1" applyBorder="1" applyAlignment="1">
      <alignment horizontal="left"/>
    </xf>
    <xf numFmtId="164" fontId="6" fillId="2" borderId="0" xfId="0" applyFont="1" applyFill="1" applyBorder="1" applyAlignment="1">
      <alignment/>
    </xf>
    <xf numFmtId="164" fontId="6" fillId="0" borderId="0" xfId="0" applyFont="1" applyBorder="1" applyAlignment="1">
      <alignment horizontal="center"/>
    </xf>
    <xf numFmtId="169" fontId="7" fillId="0" borderId="0" xfId="0" applyNumberFormat="1" applyFont="1" applyBorder="1" applyAlignment="1">
      <alignment/>
    </xf>
    <xf numFmtId="169" fontId="7" fillId="0" borderId="0" xfId="0" applyNumberFormat="1" applyFont="1" applyAlignment="1">
      <alignment/>
    </xf>
    <xf numFmtId="164" fontId="7" fillId="2" borderId="0" xfId="0" applyFont="1" applyFill="1" applyBorder="1" applyAlignment="1">
      <alignment horizontal="center"/>
    </xf>
    <xf numFmtId="164" fontId="7" fillId="2" borderId="0" xfId="0" applyFont="1" applyFill="1" applyAlignment="1">
      <alignment horizontal="center"/>
    </xf>
    <xf numFmtId="164" fontId="21" fillId="0" borderId="0" xfId="0" applyFont="1" applyAlignment="1">
      <alignment horizontal="left"/>
    </xf>
    <xf numFmtId="166" fontId="0" fillId="2" borderId="0" xfId="0" applyNumberFormat="1" applyFont="1" applyFill="1" applyBorder="1" applyAlignment="1">
      <alignment/>
    </xf>
    <xf numFmtId="165" fontId="6" fillId="2" borderId="0" xfId="0" applyNumberFormat="1" applyFont="1" applyFill="1" applyBorder="1" applyAlignment="1">
      <alignment/>
    </xf>
    <xf numFmtId="164" fontId="5" fillId="0" borderId="0" xfId="0" applyFont="1" applyBorder="1" applyAlignment="1">
      <alignment/>
    </xf>
    <xf numFmtId="164" fontId="0" fillId="0" borderId="0" xfId="0" applyBorder="1" applyAlignment="1">
      <alignment horizontal="left"/>
    </xf>
    <xf numFmtId="164" fontId="6" fillId="2" borderId="0" xfId="0" applyNumberFormat="1" applyFont="1" applyFill="1" applyBorder="1" applyAlignment="1">
      <alignment/>
    </xf>
    <xf numFmtId="164" fontId="0" fillId="2" borderId="0" xfId="0" applyNumberFormat="1" applyFont="1" applyFill="1" applyAlignment="1">
      <alignment horizontal="right"/>
    </xf>
    <xf numFmtId="164" fontId="7" fillId="2" borderId="0" xfId="0" applyNumberFormat="1" applyFont="1" applyFill="1" applyBorder="1" applyAlignment="1">
      <alignment horizontal="left"/>
    </xf>
    <xf numFmtId="164" fontId="5" fillId="0" borderId="1" xfId="0" applyFont="1" applyBorder="1" applyAlignment="1">
      <alignment horizontal="center"/>
    </xf>
    <xf numFmtId="164" fontId="1" fillId="2" borderId="1" xfId="0" applyFont="1" applyFill="1" applyBorder="1" applyAlignment="1">
      <alignment horizontal="right"/>
    </xf>
    <xf numFmtId="166" fontId="5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right"/>
    </xf>
    <xf numFmtId="168" fontId="5" fillId="0" borderId="1" xfId="0" applyNumberFormat="1" applyFont="1" applyBorder="1" applyAlignment="1">
      <alignment horizontal="right"/>
    </xf>
    <xf numFmtId="166" fontId="5" fillId="2" borderId="1" xfId="0" applyNumberFormat="1" applyFont="1" applyFill="1" applyBorder="1" applyAlignment="1">
      <alignment horizontal="right"/>
    </xf>
    <xf numFmtId="164" fontId="7" fillId="0" borderId="0" xfId="0" applyFont="1" applyAlignment="1">
      <alignment horizontal="left"/>
    </xf>
    <xf numFmtId="167" fontId="7" fillId="2" borderId="0" xfId="0" applyNumberFormat="1" applyFont="1" applyFill="1" applyAlignment="1">
      <alignment horizontal="right"/>
    </xf>
    <xf numFmtId="165" fontId="7" fillId="0" borderId="0" xfId="0" applyNumberFormat="1" applyFont="1" applyAlignment="1">
      <alignment horizontal="center"/>
    </xf>
    <xf numFmtId="168" fontId="6" fillId="2" borderId="0" xfId="0" applyNumberFormat="1" applyFont="1" applyFill="1" applyAlignment="1">
      <alignment/>
    </xf>
    <xf numFmtId="165" fontId="6" fillId="0" borderId="0" xfId="0" applyNumberFormat="1" applyFont="1" applyAlignment="1">
      <alignment horizontal="left"/>
    </xf>
    <xf numFmtId="168" fontId="0" fillId="0" borderId="0" xfId="0" applyNumberFormat="1" applyFont="1" applyAlignment="1">
      <alignment horizontal="right"/>
    </xf>
    <xf numFmtId="166" fontId="0" fillId="2" borderId="0" xfId="0" applyNumberFormat="1" applyFont="1" applyFill="1" applyAlignment="1">
      <alignment horizontal="right"/>
    </xf>
    <xf numFmtId="166" fontId="6" fillId="2" borderId="0" xfId="0" applyNumberFormat="1" applyFont="1" applyFill="1" applyAlignment="1">
      <alignment horizontal="center"/>
    </xf>
    <xf numFmtId="165" fontId="7" fillId="2" borderId="0" xfId="0" applyNumberFormat="1" applyFont="1" applyFill="1" applyAlignment="1">
      <alignment/>
    </xf>
    <xf numFmtId="167" fontId="6" fillId="2" borderId="0" xfId="0" applyNumberFormat="1" applyFont="1" applyFill="1" applyAlignment="1">
      <alignment/>
    </xf>
    <xf numFmtId="165" fontId="6" fillId="2" borderId="0" xfId="0" applyNumberFormat="1" applyFont="1" applyFill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/>
    </xf>
    <xf numFmtId="166" fontId="7" fillId="2" borderId="1" xfId="0" applyNumberFormat="1" applyFont="1" applyFill="1" applyBorder="1" applyAlignment="1">
      <alignment/>
    </xf>
    <xf numFmtId="166" fontId="5" fillId="0" borderId="1" xfId="0" applyNumberFormat="1" applyFont="1" applyBorder="1" applyAlignment="1">
      <alignment horizontal="right"/>
    </xf>
    <xf numFmtId="166" fontId="0" fillId="0" borderId="0" xfId="0" applyNumberFormat="1" applyFont="1" applyAlignment="1">
      <alignment horizontal="right"/>
    </xf>
    <xf numFmtId="164" fontId="0" fillId="0" borderId="0" xfId="0" applyFont="1" applyAlignment="1">
      <alignment/>
    </xf>
    <xf numFmtId="166" fontId="6" fillId="0" borderId="0" xfId="0" applyNumberFormat="1" applyFont="1" applyAlignment="1">
      <alignment horizontal="left"/>
    </xf>
    <xf numFmtId="168" fontId="6" fillId="0" borderId="0" xfId="0" applyNumberFormat="1" applyFont="1" applyAlignment="1">
      <alignment/>
    </xf>
    <xf numFmtId="164" fontId="9" fillId="0" borderId="0" xfId="0" applyFont="1" applyAlignment="1">
      <alignment horizontal="left"/>
    </xf>
    <xf numFmtId="168" fontId="0" fillId="2" borderId="0" xfId="0" applyNumberFormat="1" applyFont="1" applyFill="1" applyAlignment="1">
      <alignment/>
    </xf>
    <xf numFmtId="166" fontId="7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5" fontId="5" fillId="2" borderId="0" xfId="0" applyNumberFormat="1" applyFont="1" applyFill="1" applyAlignment="1">
      <alignment horizontal="center"/>
    </xf>
    <xf numFmtId="168" fontId="5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8" fontId="0" fillId="2" borderId="0" xfId="0" applyNumberFormat="1" applyFont="1" applyFill="1" applyAlignment="1">
      <alignment horizontal="right"/>
    </xf>
    <xf numFmtId="164" fontId="7" fillId="0" borderId="3" xfId="0" applyFont="1" applyBorder="1" applyAlignment="1">
      <alignment/>
    </xf>
    <xf numFmtId="166" fontId="5" fillId="2" borderId="3" xfId="0" applyNumberFormat="1" applyFont="1" applyFill="1" applyBorder="1" applyAlignment="1">
      <alignment/>
    </xf>
    <xf numFmtId="165" fontId="7" fillId="0" borderId="3" xfId="0" applyNumberFormat="1" applyFont="1" applyBorder="1" applyAlignment="1">
      <alignment/>
    </xf>
    <xf numFmtId="166" fontId="6" fillId="2" borderId="3" xfId="0" applyNumberFormat="1" applyFont="1" applyFill="1" applyBorder="1" applyAlignment="1">
      <alignment/>
    </xf>
    <xf numFmtId="166" fontId="0" fillId="0" borderId="3" xfId="0" applyNumberFormat="1" applyBorder="1" applyAlignment="1">
      <alignment/>
    </xf>
    <xf numFmtId="164" fontId="0" fillId="0" borderId="0" xfId="0" applyNumberFormat="1" applyAlignment="1">
      <alignment/>
    </xf>
    <xf numFmtId="168" fontId="7" fillId="2" borderId="0" xfId="0" applyNumberFormat="1" applyFont="1" applyFill="1" applyAlignment="1">
      <alignment/>
    </xf>
    <xf numFmtId="165" fontId="0" fillId="0" borderId="0" xfId="0" applyNumberFormat="1" applyAlignment="1" applyProtection="1">
      <alignment horizontal="right" wrapText="1"/>
      <protection locked="0"/>
    </xf>
    <xf numFmtId="166" fontId="7" fillId="2" borderId="0" xfId="0" applyNumberFormat="1" applyFont="1" applyFill="1" applyAlignment="1" applyProtection="1">
      <alignment horizontal="right" wrapText="1"/>
      <protection locked="0"/>
    </xf>
    <xf numFmtId="169" fontId="6" fillId="0" borderId="0" xfId="0" applyNumberFormat="1" applyFont="1" applyAlignment="1">
      <alignment/>
    </xf>
    <xf numFmtId="165" fontId="0" fillId="2" borderId="0" xfId="0" applyNumberFormat="1" applyFont="1" applyFill="1" applyAlignment="1">
      <alignment horizontal="center"/>
    </xf>
    <xf numFmtId="164" fontId="0" fillId="0" borderId="0" xfId="0" applyFont="1" applyAlignment="1">
      <alignment horizontal="left"/>
    </xf>
    <xf numFmtId="164" fontId="22" fillId="0" borderId="0" xfId="0" applyFont="1" applyAlignment="1">
      <alignment/>
    </xf>
    <xf numFmtId="168" fontId="6" fillId="2" borderId="0" xfId="0" applyNumberFormat="1" applyFont="1" applyFill="1" applyBorder="1" applyAlignment="1">
      <alignment horizontal="right"/>
    </xf>
    <xf numFmtId="168" fontId="6" fillId="2" borderId="0" xfId="0" applyNumberFormat="1" applyFont="1" applyFill="1" applyBorder="1" applyAlignment="1">
      <alignment/>
    </xf>
    <xf numFmtId="168" fontId="6" fillId="0" borderId="0" xfId="0" applyNumberFormat="1" applyFont="1" applyBorder="1" applyAlignment="1">
      <alignment/>
    </xf>
    <xf numFmtId="168" fontId="6" fillId="0" borderId="0" xfId="0" applyNumberFormat="1" applyFont="1" applyAlignment="1">
      <alignment horizontal="center"/>
    </xf>
    <xf numFmtId="166" fontId="7" fillId="2" borderId="0" xfId="0" applyNumberFormat="1" applyFont="1" applyFill="1" applyBorder="1" applyAlignment="1">
      <alignment horizontal="right"/>
    </xf>
    <xf numFmtId="166" fontId="7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8" fontId="7" fillId="2" borderId="0" xfId="0" applyNumberFormat="1" applyFont="1" applyFill="1" applyAlignment="1">
      <alignment horizontal="right"/>
    </xf>
    <xf numFmtId="164" fontId="5" fillId="0" borderId="1" xfId="0" applyFont="1" applyBorder="1" applyAlignment="1">
      <alignment horizontal="left"/>
    </xf>
    <xf numFmtId="164" fontId="0" fillId="0" borderId="0" xfId="0" applyAlignment="1">
      <alignment horizontal="right"/>
    </xf>
    <xf numFmtId="166" fontId="7" fillId="0" borderId="0" xfId="0" applyNumberFormat="1" applyFont="1" applyAlignment="1">
      <alignment horizontal="right"/>
    </xf>
    <xf numFmtId="164" fontId="5" fillId="2" borderId="0" xfId="0" applyFont="1" applyFill="1" applyAlignment="1">
      <alignment/>
    </xf>
    <xf numFmtId="164" fontId="6" fillId="0" borderId="0" xfId="0" applyFont="1" applyBorder="1" applyAlignment="1">
      <alignment horizontal="right"/>
    </xf>
    <xf numFmtId="166" fontId="6" fillId="0" borderId="0" xfId="0" applyNumberFormat="1" applyFont="1" applyBorder="1" applyAlignment="1">
      <alignment horizontal="right"/>
    </xf>
    <xf numFmtId="164" fontId="23" fillId="0" borderId="0" xfId="0" applyFont="1" applyAlignment="1">
      <alignment/>
    </xf>
    <xf numFmtId="164" fontId="7" fillId="0" borderId="0" xfId="0" applyFont="1" applyBorder="1" applyAlignment="1">
      <alignment horizontal="right"/>
    </xf>
    <xf numFmtId="164" fontId="0" fillId="0" borderId="1" xfId="0" applyBorder="1" applyAlignment="1">
      <alignment horizontal="center"/>
    </xf>
    <xf numFmtId="169" fontId="7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5" fontId="7" fillId="0" borderId="0" xfId="0" applyNumberFormat="1" applyFont="1" applyAlignment="1">
      <alignment/>
    </xf>
    <xf numFmtId="165" fontId="7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166" fontId="6" fillId="0" borderId="1" xfId="0" applyNumberFormat="1" applyFont="1" applyBorder="1" applyAlignment="1">
      <alignment/>
    </xf>
    <xf numFmtId="168" fontId="5" fillId="2" borderId="1" xfId="0" applyNumberFormat="1" applyFont="1" applyFill="1" applyBorder="1" applyAlignment="1">
      <alignment horizontal="right"/>
    </xf>
    <xf numFmtId="165" fontId="0" fillId="0" borderId="0" xfId="0" applyNumberFormat="1" applyAlignment="1">
      <alignment horizontal="right" wrapText="1"/>
    </xf>
    <xf numFmtId="166" fontId="7" fillId="2" borderId="0" xfId="0" applyNumberFormat="1" applyFont="1" applyFill="1" applyAlignment="1">
      <alignment horizontal="right" wrapText="1"/>
    </xf>
    <xf numFmtId="164" fontId="0" fillId="0" borderId="0" xfId="0" applyBorder="1" applyAlignment="1">
      <alignment horizontal="right"/>
    </xf>
    <xf numFmtId="165" fontId="6" fillId="0" borderId="0" xfId="0" applyNumberFormat="1" applyFont="1" applyBorder="1" applyAlignment="1">
      <alignment/>
    </xf>
    <xf numFmtId="168" fontId="7" fillId="2" borderId="0" xfId="0" applyNumberFormat="1" applyFont="1" applyFill="1" applyBorder="1" applyAlignment="1">
      <alignment horizontal="right"/>
    </xf>
    <xf numFmtId="166" fontId="0" fillId="2" borderId="0" xfId="0" applyNumberFormat="1" applyFill="1" applyBorder="1" applyAlignment="1">
      <alignment/>
    </xf>
    <xf numFmtId="166" fontId="6" fillId="0" borderId="0" xfId="0" applyNumberFormat="1" applyFont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4" fontId="0" fillId="0" borderId="0" xfId="0" applyNumberFormat="1" applyAlignment="1">
      <alignment horizontal="left"/>
    </xf>
    <xf numFmtId="165" fontId="6" fillId="2" borderId="0" xfId="0" applyNumberFormat="1" applyFont="1" applyFill="1" applyBorder="1" applyAlignment="1">
      <alignment horizontal="right"/>
    </xf>
    <xf numFmtId="165" fontId="5" fillId="0" borderId="1" xfId="0" applyNumberFormat="1" applyFont="1" applyBorder="1" applyAlignment="1">
      <alignment horizontal="right" wrapText="1"/>
    </xf>
    <xf numFmtId="164" fontId="24" fillId="0" borderId="0" xfId="0" applyFont="1" applyAlignment="1">
      <alignment horizontal="left"/>
    </xf>
    <xf numFmtId="165" fontId="0" fillId="0" borderId="1" xfId="0" applyNumberForma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wrapText="1"/>
    </xf>
    <xf numFmtId="166" fontId="20" fillId="2" borderId="0" xfId="0" applyNumberFormat="1" applyFont="1" applyFill="1" applyBorder="1" applyAlignment="1">
      <alignment/>
    </xf>
    <xf numFmtId="166" fontId="20" fillId="2" borderId="0" xfId="0" applyNumberFormat="1" applyFont="1" applyFill="1" applyAlignment="1">
      <alignment/>
    </xf>
    <xf numFmtId="165" fontId="7" fillId="0" borderId="3" xfId="0" applyNumberFormat="1" applyFont="1" applyBorder="1" applyAlignment="1">
      <alignment horizontal="right"/>
    </xf>
    <xf numFmtId="166" fontId="7" fillId="0" borderId="3" xfId="0" applyNumberFormat="1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2" borderId="0" xfId="0" applyFont="1" applyFill="1" applyBorder="1" applyAlignment="1">
      <alignment/>
    </xf>
    <xf numFmtId="165" fontId="1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/>
    </xf>
    <xf numFmtId="169" fontId="6" fillId="0" borderId="0" xfId="0" applyNumberFormat="1" applyFont="1" applyBorder="1" applyAlignment="1">
      <alignment/>
    </xf>
    <xf numFmtId="164" fontId="7" fillId="0" borderId="0" xfId="0" applyFont="1" applyBorder="1" applyAlignment="1">
      <alignment/>
    </xf>
    <xf numFmtId="164" fontId="6" fillId="0" borderId="0" xfId="0" applyFont="1" applyBorder="1" applyAlignment="1">
      <alignment horizontal="left"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/>
    </xf>
    <xf numFmtId="164" fontId="6" fillId="2" borderId="0" xfId="0" applyNumberFormat="1" applyFont="1" applyFill="1" applyAlignment="1">
      <alignment horizontal="right"/>
    </xf>
    <xf numFmtId="166" fontId="6" fillId="2" borderId="0" xfId="0" applyNumberFormat="1" applyFont="1" applyFill="1" applyAlignment="1">
      <alignment horizontal="left"/>
    </xf>
    <xf numFmtId="168" fontId="5" fillId="0" borderId="0" xfId="0" applyNumberFormat="1" applyFont="1" applyAlignment="1">
      <alignment horizontal="right"/>
    </xf>
    <xf numFmtId="168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4" fontId="25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5" fontId="15" fillId="0" borderId="0" xfId="0" applyNumberFormat="1" applyFont="1" applyAlignment="1">
      <alignment horizontal="left"/>
    </xf>
    <xf numFmtId="164" fontId="7" fillId="2" borderId="0" xfId="0" applyFont="1" applyFill="1" applyBorder="1" applyAlignment="1">
      <alignment horizontal="right"/>
    </xf>
    <xf numFmtId="164" fontId="6" fillId="2" borderId="0" xfId="0" applyFont="1" applyFill="1" applyBorder="1" applyAlignment="1">
      <alignment horizontal="right"/>
    </xf>
    <xf numFmtId="165" fontId="20" fillId="2" borderId="0" xfId="0" applyNumberFormat="1" applyFont="1" applyFill="1" applyBorder="1" applyAlignment="1">
      <alignment/>
    </xf>
    <xf numFmtId="165" fontId="20" fillId="2" borderId="0" xfId="0" applyNumberFormat="1" applyFont="1" applyFill="1" applyBorder="1" applyAlignment="1">
      <alignment horizontal="right"/>
    </xf>
    <xf numFmtId="164" fontId="7" fillId="0" borderId="3" xfId="0" applyFont="1" applyBorder="1" applyAlignment="1">
      <alignment horizontal="right"/>
    </xf>
    <xf numFmtId="165" fontId="20" fillId="2" borderId="0" xfId="0" applyNumberFormat="1" applyFont="1" applyFill="1" applyAlignment="1">
      <alignment/>
    </xf>
    <xf numFmtId="164" fontId="10" fillId="2" borderId="1" xfId="0" applyFont="1" applyFill="1" applyBorder="1" applyAlignment="1">
      <alignment/>
    </xf>
    <xf numFmtId="165" fontId="6" fillId="0" borderId="0" xfId="0" applyNumberFormat="1" applyFont="1" applyAlignment="1">
      <alignment/>
    </xf>
    <xf numFmtId="164" fontId="24" fillId="0" borderId="0" xfId="0" applyFont="1" applyAlignment="1">
      <alignment/>
    </xf>
    <xf numFmtId="164" fontId="5" fillId="0" borderId="5" xfId="0" applyFont="1" applyBorder="1" applyAlignment="1">
      <alignment horizontal="left"/>
    </xf>
    <xf numFmtId="164" fontId="0" fillId="0" borderId="5" xfId="0" applyFont="1" applyBorder="1" applyAlignment="1">
      <alignment/>
    </xf>
    <xf numFmtId="165" fontId="5" fillId="0" borderId="5" xfId="0" applyNumberFormat="1" applyFont="1" applyBorder="1" applyAlignment="1">
      <alignment/>
    </xf>
    <xf numFmtId="164" fontId="5" fillId="2" borderId="5" xfId="0" applyFont="1" applyFill="1" applyBorder="1" applyAlignment="1">
      <alignment/>
    </xf>
    <xf numFmtId="165" fontId="5" fillId="0" borderId="5" xfId="0" applyNumberFormat="1" applyFont="1" applyBorder="1" applyAlignment="1">
      <alignment horizontal="right"/>
    </xf>
    <xf numFmtId="167" fontId="5" fillId="2" borderId="5" xfId="0" applyNumberFormat="1" applyFont="1" applyFill="1" applyBorder="1" applyAlignment="1">
      <alignment horizontal="right"/>
    </xf>
    <xf numFmtId="168" fontId="5" fillId="2" borderId="5" xfId="0" applyNumberFormat="1" applyFont="1" applyFill="1" applyBorder="1" applyAlignment="1">
      <alignment horizontal="right"/>
    </xf>
    <xf numFmtId="165" fontId="5" fillId="2" borderId="5" xfId="0" applyNumberFormat="1" applyFont="1" applyFill="1" applyBorder="1" applyAlignment="1">
      <alignment horizontal="center"/>
    </xf>
    <xf numFmtId="169" fontId="0" fillId="0" borderId="0" xfId="0" applyNumberFormat="1" applyFont="1" applyAlignment="1">
      <alignment/>
    </xf>
    <xf numFmtId="165" fontId="11" fillId="0" borderId="0" xfId="0" applyNumberFormat="1" applyFont="1" applyAlignment="1">
      <alignment horizontal="left"/>
    </xf>
    <xf numFmtId="164" fontId="26" fillId="0" borderId="0" xfId="0" applyFont="1" applyAlignment="1">
      <alignment/>
    </xf>
    <xf numFmtId="164" fontId="26" fillId="0" borderId="0" xfId="0" applyFont="1" applyAlignment="1">
      <alignment horizontal="right"/>
    </xf>
    <xf numFmtId="165" fontId="18" fillId="2" borderId="0" xfId="0" applyNumberFormat="1" applyFont="1" applyFill="1" applyAlignment="1">
      <alignment horizontal="right"/>
    </xf>
    <xf numFmtId="165" fontId="12" fillId="0" borderId="0" xfId="0" applyNumberFormat="1" applyFont="1" applyAlignment="1">
      <alignment/>
    </xf>
    <xf numFmtId="164" fontId="18" fillId="0" borderId="0" xfId="0" applyFont="1" applyAlignment="1">
      <alignment/>
    </xf>
    <xf numFmtId="164" fontId="0" fillId="0" borderId="1" xfId="0" applyBorder="1" applyAlignment="1">
      <alignment horizontal="right"/>
    </xf>
    <xf numFmtId="171" fontId="6" fillId="0" borderId="0" xfId="0" applyNumberFormat="1" applyFont="1" applyAlignment="1">
      <alignment/>
    </xf>
    <xf numFmtId="164" fontId="5" fillId="0" borderId="1" xfId="0" applyFont="1" applyBorder="1" applyAlignment="1">
      <alignment horizontal="right"/>
    </xf>
    <xf numFmtId="168" fontId="5" fillId="2" borderId="1" xfId="0" applyNumberFormat="1" applyFont="1" applyFill="1" applyBorder="1" applyAlignment="1">
      <alignment/>
    </xf>
    <xf numFmtId="164" fontId="0" fillId="0" borderId="0" xfId="0" applyFont="1" applyBorder="1" applyAlignment="1">
      <alignment/>
    </xf>
    <xf numFmtId="165" fontId="6" fillId="0" borderId="1" xfId="0" applyNumberFormat="1" applyFont="1" applyBorder="1" applyAlignment="1">
      <alignment horizontal="center"/>
    </xf>
    <xf numFmtId="168" fontId="0" fillId="0" borderId="1" xfId="0" applyNumberFormat="1" applyBorder="1" applyAlignment="1">
      <alignment/>
    </xf>
    <xf numFmtId="166" fontId="6" fillId="2" borderId="1" xfId="0" applyNumberFormat="1" applyFont="1" applyFill="1" applyBorder="1" applyAlignment="1">
      <alignment/>
    </xf>
    <xf numFmtId="165" fontId="6" fillId="2" borderId="1" xfId="0" applyNumberFormat="1" applyFont="1" applyFill="1" applyBorder="1" applyAlignment="1">
      <alignment horizontal="center"/>
    </xf>
    <xf numFmtId="164" fontId="6" fillId="0" borderId="1" xfId="0" applyFont="1" applyBorder="1" applyAlignment="1">
      <alignment/>
    </xf>
    <xf numFmtId="166" fontId="6" fillId="2" borderId="1" xfId="0" applyNumberFormat="1" applyFont="1" applyFill="1" applyBorder="1" applyAlignment="1">
      <alignment horizontal="right"/>
    </xf>
    <xf numFmtId="164" fontId="1" fillId="2" borderId="5" xfId="0" applyFont="1" applyFill="1" applyBorder="1" applyAlignment="1">
      <alignment horizontal="left"/>
    </xf>
    <xf numFmtId="164" fontId="0" fillId="2" borderId="5" xfId="0" applyFill="1" applyBorder="1" applyAlignment="1">
      <alignment horizontal="right"/>
    </xf>
    <xf numFmtId="166" fontId="1" fillId="2" borderId="5" xfId="0" applyNumberFormat="1" applyFont="1" applyFill="1" applyBorder="1" applyAlignment="1">
      <alignment/>
    </xf>
    <xf numFmtId="168" fontId="6" fillId="2" borderId="0" xfId="0" applyNumberFormat="1" applyFont="1" applyFill="1" applyAlignment="1">
      <alignment horizontal="center"/>
    </xf>
    <xf numFmtId="168" fontId="7" fillId="2" borderId="0" xfId="0" applyNumberFormat="1" applyFont="1" applyFill="1" applyAlignment="1">
      <alignment horizontal="center"/>
    </xf>
    <xf numFmtId="166" fontId="27" fillId="0" borderId="0" xfId="0" applyNumberFormat="1" applyFont="1" applyAlignment="1">
      <alignment/>
    </xf>
    <xf numFmtId="166" fontId="25" fillId="2" borderId="0" xfId="0" applyNumberFormat="1" applyFont="1" applyFill="1" applyAlignment="1">
      <alignment/>
    </xf>
    <xf numFmtId="164" fontId="1" fillId="0" borderId="6" xfId="0" applyFont="1" applyBorder="1" applyAlignment="1">
      <alignment horizontal="left"/>
    </xf>
    <xf numFmtId="164" fontId="0" fillId="0" borderId="5" xfId="0" applyBorder="1" applyAlignment="1">
      <alignment/>
    </xf>
    <xf numFmtId="164" fontId="6" fillId="0" borderId="5" xfId="0" applyFont="1" applyBorder="1" applyAlignment="1">
      <alignment/>
    </xf>
    <xf numFmtId="164" fontId="0" fillId="0" borderId="5" xfId="0" applyBorder="1" applyAlignment="1">
      <alignment horizontal="right"/>
    </xf>
    <xf numFmtId="166" fontId="28" fillId="0" borderId="5" xfId="0" applyNumberFormat="1" applyFont="1" applyBorder="1" applyAlignment="1">
      <alignment/>
    </xf>
    <xf numFmtId="168" fontId="28" fillId="2" borderId="5" xfId="0" applyNumberFormat="1" applyFont="1" applyFill="1" applyBorder="1" applyAlignment="1">
      <alignment/>
    </xf>
    <xf numFmtId="166" fontId="5" fillId="0" borderId="5" xfId="0" applyNumberFormat="1" applyFont="1" applyBorder="1" applyAlignment="1">
      <alignment/>
    </xf>
    <xf numFmtId="168" fontId="5" fillId="0" borderId="5" xfId="0" applyNumberFormat="1" applyFont="1" applyBorder="1" applyAlignment="1">
      <alignment/>
    </xf>
    <xf numFmtId="164" fontId="5" fillId="0" borderId="5" xfId="0" applyFont="1" applyBorder="1" applyAlignment="1">
      <alignment horizontal="center"/>
    </xf>
    <xf numFmtId="166" fontId="6" fillId="2" borderId="5" xfId="0" applyNumberFormat="1" applyFont="1" applyFill="1" applyBorder="1" applyAlignment="1">
      <alignment horizontal="right"/>
    </xf>
    <xf numFmtId="166" fontId="0" fillId="0" borderId="5" xfId="0" applyNumberFormat="1" applyBorder="1" applyAlignment="1">
      <alignment/>
    </xf>
    <xf numFmtId="166" fontId="6" fillId="2" borderId="5" xfId="0" applyNumberFormat="1" applyFont="1" applyFill="1" applyBorder="1" applyAlignment="1">
      <alignment/>
    </xf>
    <xf numFmtId="166" fontId="6" fillId="0" borderId="5" xfId="0" applyNumberFormat="1" applyFont="1" applyBorder="1" applyAlignment="1">
      <alignment/>
    </xf>
    <xf numFmtId="164" fontId="6" fillId="0" borderId="5" xfId="0" applyFont="1" applyBorder="1" applyAlignment="1">
      <alignment horizontal="center"/>
    </xf>
    <xf numFmtId="166" fontId="0" fillId="2" borderId="7" xfId="0" applyNumberFormat="1" applyFill="1" applyBorder="1" applyAlignment="1">
      <alignment/>
    </xf>
    <xf numFmtId="164" fontId="0" fillId="2" borderId="0" xfId="0" applyFill="1" applyBorder="1" applyAlignment="1">
      <alignment horizontal="right"/>
    </xf>
    <xf numFmtId="166" fontId="1" fillId="2" borderId="0" xfId="0" applyNumberFormat="1" applyFont="1" applyFill="1" applyBorder="1" applyAlignment="1">
      <alignment/>
    </xf>
    <xf numFmtId="168" fontId="7" fillId="2" borderId="0" xfId="0" applyNumberFormat="1" applyFont="1" applyFill="1" applyBorder="1" applyAlignment="1">
      <alignment/>
    </xf>
    <xf numFmtId="168" fontId="5" fillId="2" borderId="0" xfId="0" applyNumberFormat="1" applyFont="1" applyFill="1" applyBorder="1" applyAlignment="1">
      <alignment/>
    </xf>
    <xf numFmtId="168" fontId="7" fillId="2" borderId="0" xfId="0" applyNumberFormat="1" applyFont="1" applyFill="1" applyBorder="1" applyAlignment="1">
      <alignment horizontal="center"/>
    </xf>
    <xf numFmtId="164" fontId="10" fillId="0" borderId="0" xfId="0" applyFont="1" applyAlignment="1">
      <alignment horizontal="right"/>
    </xf>
    <xf numFmtId="166" fontId="10" fillId="0" borderId="0" xfId="0" applyNumberFormat="1" applyFont="1" applyAlignment="1">
      <alignment/>
    </xf>
    <xf numFmtId="166" fontId="10" fillId="2" borderId="0" xfId="0" applyNumberFormat="1" applyFont="1" applyFill="1" applyAlignment="1">
      <alignment/>
    </xf>
    <xf numFmtId="164" fontId="5" fillId="0" borderId="0" xfId="0" applyFont="1" applyAlignment="1">
      <alignment horizontal="right"/>
    </xf>
    <xf numFmtId="166" fontId="1" fillId="0" borderId="0" xfId="0" applyNumberFormat="1" applyFont="1" applyAlignment="1">
      <alignment/>
    </xf>
    <xf numFmtId="166" fontId="6" fillId="3" borderId="0" xfId="0" applyNumberFormat="1" applyFont="1" applyFill="1" applyAlignment="1">
      <alignment/>
    </xf>
    <xf numFmtId="164" fontId="7" fillId="2" borderId="0" xfId="0" applyNumberFormat="1" applyFont="1" applyFill="1" applyAlignment="1">
      <alignment horizontal="center"/>
    </xf>
    <xf numFmtId="166" fontId="7" fillId="0" borderId="0" xfId="0" applyNumberFormat="1" applyFont="1" applyAlignment="1">
      <alignment horizontal="left"/>
    </xf>
    <xf numFmtId="166" fontId="5" fillId="3" borderId="8" xfId="0" applyNumberFormat="1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center" wrapText="1"/>
    </xf>
    <xf numFmtId="164" fontId="5" fillId="2" borderId="1" xfId="0" applyFont="1" applyFill="1" applyBorder="1" applyAlignment="1">
      <alignment/>
    </xf>
    <xf numFmtId="164" fontId="5" fillId="2" borderId="1" xfId="0" applyNumberFormat="1" applyFont="1" applyFill="1" applyBorder="1" applyAlignment="1">
      <alignment wrapText="1"/>
    </xf>
    <xf numFmtId="166" fontId="16" fillId="0" borderId="9" xfId="0" applyNumberFormat="1" applyFont="1" applyBorder="1" applyAlignment="1">
      <alignment horizontal="center"/>
    </xf>
    <xf numFmtId="164" fontId="14" fillId="0" borderId="1" xfId="0" applyFont="1" applyBorder="1" applyAlignment="1">
      <alignment/>
    </xf>
    <xf numFmtId="166" fontId="16" fillId="3" borderId="1" xfId="0" applyNumberFormat="1" applyFont="1" applyFill="1" applyBorder="1" applyAlignment="1">
      <alignment horizontal="center" wrapText="1"/>
    </xf>
    <xf numFmtId="164" fontId="16" fillId="2" borderId="1" xfId="0" applyFont="1" applyFill="1" applyBorder="1" applyAlignment="1">
      <alignment/>
    </xf>
    <xf numFmtId="165" fontId="16" fillId="2" borderId="1" xfId="0" applyNumberFormat="1" applyFont="1" applyFill="1" applyBorder="1" applyAlignment="1">
      <alignment wrapText="1"/>
    </xf>
    <xf numFmtId="166" fontId="16" fillId="3" borderId="1" xfId="0" applyNumberFormat="1" applyFont="1" applyFill="1" applyBorder="1" applyAlignment="1">
      <alignment wrapText="1"/>
    </xf>
    <xf numFmtId="164" fontId="16" fillId="0" borderId="1" xfId="0" applyFont="1" applyBorder="1" applyAlignment="1">
      <alignment/>
    </xf>
    <xf numFmtId="164" fontId="16" fillId="0" borderId="1" xfId="0" applyFont="1" applyBorder="1" applyAlignment="1">
      <alignment wrapText="1"/>
    </xf>
    <xf numFmtId="166" fontId="16" fillId="3" borderId="10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/>
    </xf>
    <xf numFmtId="166" fontId="0" fillId="0" borderId="11" xfId="0" applyNumberFormat="1" applyBorder="1" applyAlignment="1">
      <alignment/>
    </xf>
    <xf numFmtId="165" fontId="5" fillId="2" borderId="0" xfId="0" applyNumberFormat="1" applyFont="1" applyFill="1" applyAlignment="1">
      <alignment/>
    </xf>
    <xf numFmtId="166" fontId="0" fillId="0" borderId="8" xfId="0" applyNumberFormat="1" applyBorder="1" applyAlignment="1">
      <alignment/>
    </xf>
    <xf numFmtId="168" fontId="5" fillId="2" borderId="0" xfId="0" applyNumberFormat="1" applyFont="1" applyFill="1" applyAlignment="1">
      <alignment horizontal="right"/>
    </xf>
    <xf numFmtId="168" fontId="5" fillId="2" borderId="0" xfId="0" applyNumberFormat="1" applyFont="1" applyFill="1" applyAlignment="1">
      <alignment/>
    </xf>
    <xf numFmtId="168" fontId="0" fillId="0" borderId="4" xfId="0" applyNumberFormat="1" applyBorder="1" applyAlignment="1">
      <alignment/>
    </xf>
    <xf numFmtId="168" fontId="0" fillId="0" borderId="12" xfId="0" applyNumberFormat="1" applyBorder="1" applyAlignment="1">
      <alignment/>
    </xf>
    <xf numFmtId="164" fontId="5" fillId="0" borderId="13" xfId="0" applyFont="1" applyBorder="1" applyAlignment="1">
      <alignment horizontal="left"/>
    </xf>
    <xf numFmtId="164" fontId="0" fillId="0" borderId="13" xfId="0" applyBorder="1" applyAlignment="1">
      <alignment/>
    </xf>
    <xf numFmtId="164" fontId="7" fillId="0" borderId="13" xfId="0" applyFont="1" applyBorder="1" applyAlignment="1">
      <alignment/>
    </xf>
    <xf numFmtId="168" fontId="5" fillId="2" borderId="13" xfId="0" applyNumberFormat="1" applyFont="1" applyFill="1" applyBorder="1" applyAlignment="1">
      <alignment/>
    </xf>
    <xf numFmtId="164" fontId="5" fillId="2" borderId="13" xfId="0" applyNumberFormat="1" applyFont="1" applyFill="1" applyBorder="1" applyAlignment="1">
      <alignment/>
    </xf>
    <xf numFmtId="166" fontId="0" fillId="0" borderId="14" xfId="0" applyNumberFormat="1" applyBorder="1" applyAlignment="1">
      <alignment/>
    </xf>
    <xf numFmtId="168" fontId="0" fillId="0" borderId="13" xfId="0" applyNumberFormat="1" applyBorder="1" applyAlignment="1">
      <alignment/>
    </xf>
    <xf numFmtId="168" fontId="0" fillId="0" borderId="15" xfId="0" applyNumberFormat="1" applyBorder="1" applyAlignment="1">
      <alignment/>
    </xf>
    <xf numFmtId="166" fontId="5" fillId="0" borderId="16" xfId="0" applyNumberFormat="1" applyFont="1" applyBorder="1" applyAlignment="1">
      <alignment/>
    </xf>
    <xf numFmtId="164" fontId="7" fillId="2" borderId="0" xfId="0" applyNumberFormat="1" applyFont="1" applyFill="1" applyAlignment="1">
      <alignment/>
    </xf>
    <xf numFmtId="168" fontId="1" fillId="2" borderId="0" xfId="0" applyNumberFormat="1" applyFont="1" applyFill="1" applyAlignment="1">
      <alignment/>
    </xf>
    <xf numFmtId="168" fontId="0" fillId="2" borderId="0" xfId="0" applyNumberFormat="1" applyFill="1" applyAlignment="1">
      <alignment/>
    </xf>
    <xf numFmtId="164" fontId="21" fillId="0" borderId="0" xfId="0" applyFont="1" applyAlignment="1">
      <alignment/>
    </xf>
    <xf numFmtId="164" fontId="0" fillId="2" borderId="0" xfId="0" applyNumberFormat="1" applyFill="1" applyAlignment="1">
      <alignment/>
    </xf>
    <xf numFmtId="164" fontId="5" fillId="0" borderId="5" xfId="0" applyFont="1" applyBorder="1" applyAlignment="1">
      <alignment/>
    </xf>
    <xf numFmtId="164" fontId="5" fillId="2" borderId="5" xfId="0" applyNumberFormat="1" applyFont="1" applyFill="1" applyBorder="1" applyAlignment="1">
      <alignment/>
    </xf>
    <xf numFmtId="164" fontId="1" fillId="3" borderId="17" xfId="0" applyFont="1" applyFill="1" applyBorder="1" applyAlignment="1">
      <alignment/>
    </xf>
    <xf numFmtId="164" fontId="0" fillId="3" borderId="17" xfId="0" applyFill="1" applyBorder="1" applyAlignment="1">
      <alignment/>
    </xf>
    <xf numFmtId="164" fontId="0" fillId="2" borderId="17" xfId="0" applyFill="1" applyBorder="1" applyAlignment="1">
      <alignment/>
    </xf>
    <xf numFmtId="168" fontId="5" fillId="2" borderId="17" xfId="0" applyNumberFormat="1" applyFont="1" applyFill="1" applyBorder="1" applyAlignment="1">
      <alignment/>
    </xf>
    <xf numFmtId="164" fontId="5" fillId="2" borderId="17" xfId="0" applyNumberFormat="1" applyFont="1" applyFill="1" applyBorder="1" applyAlignment="1">
      <alignment/>
    </xf>
    <xf numFmtId="166" fontId="5" fillId="2" borderId="17" xfId="0" applyNumberFormat="1" applyFont="1" applyFill="1" applyBorder="1" applyAlignment="1">
      <alignment/>
    </xf>
    <xf numFmtId="164" fontId="5" fillId="2" borderId="17" xfId="0" applyFont="1" applyFill="1" applyBorder="1" applyAlignment="1">
      <alignment/>
    </xf>
    <xf numFmtId="165" fontId="5" fillId="2" borderId="17" xfId="0" applyNumberFormat="1" applyFont="1" applyFill="1" applyBorder="1" applyAlignment="1">
      <alignment/>
    </xf>
    <xf numFmtId="166" fontId="5" fillId="2" borderId="17" xfId="0" applyNumberFormat="1" applyFont="1" applyFill="1" applyBorder="1" applyAlignment="1">
      <alignment horizontal="right"/>
    </xf>
    <xf numFmtId="166" fontId="5" fillId="3" borderId="17" xfId="0" applyNumberFormat="1" applyFont="1" applyFill="1" applyBorder="1" applyAlignment="1">
      <alignment/>
    </xf>
    <xf numFmtId="166" fontId="7" fillId="0" borderId="18" xfId="0" applyNumberFormat="1" applyFont="1" applyBorder="1" applyAlignment="1">
      <alignment/>
    </xf>
    <xf numFmtId="164" fontId="21" fillId="3" borderId="0" xfId="0" applyFont="1" applyFill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4" fontId="1" fillId="2" borderId="19" xfId="0" applyFont="1" applyFill="1" applyBorder="1" applyAlignment="1">
      <alignment/>
    </xf>
    <xf numFmtId="164" fontId="0" fillId="2" borderId="20" xfId="0" applyFill="1" applyBorder="1" applyAlignment="1">
      <alignment/>
    </xf>
    <xf numFmtId="168" fontId="5" fillId="3" borderId="20" xfId="0" applyNumberFormat="1" applyFont="1" applyFill="1" applyBorder="1" applyAlignment="1">
      <alignment/>
    </xf>
    <xf numFmtId="168" fontId="0" fillId="2" borderId="20" xfId="0" applyNumberFormat="1" applyFill="1" applyBorder="1" applyAlignment="1">
      <alignment/>
    </xf>
    <xf numFmtId="168" fontId="5" fillId="3" borderId="21" xfId="0" applyNumberFormat="1" applyFont="1" applyFill="1" applyBorder="1" applyAlignment="1">
      <alignment/>
    </xf>
    <xf numFmtId="164" fontId="29" fillId="2" borderId="0" xfId="0" applyFont="1" applyFill="1" applyAlignment="1">
      <alignment/>
    </xf>
    <xf numFmtId="166" fontId="29" fillId="2" borderId="0" xfId="0" applyNumberFormat="1" applyFont="1" applyFill="1" applyAlignment="1">
      <alignment/>
    </xf>
    <xf numFmtId="164" fontId="28" fillId="0" borderId="0" xfId="0" applyFont="1" applyAlignment="1">
      <alignment/>
    </xf>
    <xf numFmtId="166" fontId="5" fillId="0" borderId="0" xfId="0" applyNumberFormat="1" applyFont="1" applyAlignment="1">
      <alignment horizontal="right"/>
    </xf>
    <xf numFmtId="164" fontId="4" fillId="0" borderId="0" xfId="0" applyFont="1" applyBorder="1" applyAlignment="1">
      <alignment/>
    </xf>
    <xf numFmtId="166" fontId="4" fillId="0" borderId="0" xfId="0" applyNumberFormat="1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4" xfId="0" applyBorder="1" applyAlignment="1">
      <alignment/>
    </xf>
    <xf numFmtId="166" fontId="0" fillId="0" borderId="4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6" fontId="0" fillId="0" borderId="4" xfId="0" applyNumberFormat="1" applyBorder="1" applyAlignment="1">
      <alignment/>
    </xf>
    <xf numFmtId="164" fontId="8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164" fontId="30" fillId="0" borderId="0" xfId="0" applyFont="1" applyBorder="1" applyAlignment="1">
      <alignment/>
    </xf>
    <xf numFmtId="166" fontId="0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/>
    </xf>
    <xf numFmtId="166" fontId="29" fillId="0" borderId="0" xfId="0" applyNumberFormat="1" applyFont="1" applyBorder="1" applyAlignment="1">
      <alignment/>
    </xf>
    <xf numFmtId="164" fontId="0" fillId="0" borderId="22" xfId="0" applyBorder="1" applyAlignment="1">
      <alignment/>
    </xf>
    <xf numFmtId="166" fontId="6" fillId="0" borderId="5" xfId="0" applyNumberFormat="1" applyFont="1" applyBorder="1" applyAlignment="1">
      <alignment horizontal="center"/>
    </xf>
    <xf numFmtId="166" fontId="7" fillId="0" borderId="7" xfId="0" applyNumberFormat="1" applyFont="1" applyBorder="1" applyAlignment="1">
      <alignment horizontal="center"/>
    </xf>
    <xf numFmtId="164" fontId="7" fillId="0" borderId="23" xfId="0" applyFont="1" applyBorder="1" applyAlignment="1">
      <alignment horizontal="center"/>
    </xf>
    <xf numFmtId="166" fontId="6" fillId="0" borderId="24" xfId="0" applyNumberFormat="1" applyFont="1" applyBorder="1" applyAlignment="1">
      <alignment horizontal="center"/>
    </xf>
    <xf numFmtId="166" fontId="6" fillId="0" borderId="25" xfId="0" applyNumberFormat="1" applyFont="1" applyBorder="1" applyAlignment="1">
      <alignment horizontal="left"/>
    </xf>
    <xf numFmtId="166" fontId="6" fillId="0" borderId="26" xfId="0" applyNumberFormat="1" applyFont="1" applyBorder="1" applyAlignment="1">
      <alignment horizontal="center"/>
    </xf>
    <xf numFmtId="166" fontId="7" fillId="0" borderId="27" xfId="0" applyNumberFormat="1" applyFont="1" applyBorder="1" applyAlignment="1">
      <alignment horizontal="center"/>
    </xf>
    <xf numFmtId="166" fontId="7" fillId="3" borderId="24" xfId="0" applyNumberFormat="1" applyFont="1" applyFill="1" applyBorder="1" applyAlignment="1">
      <alignment horizontal="center"/>
    </xf>
    <xf numFmtId="164" fontId="6" fillId="0" borderId="28" xfId="0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166" fontId="6" fillId="0" borderId="15" xfId="0" applyNumberFormat="1" applyFont="1" applyBorder="1" applyAlignment="1">
      <alignment horizontal="center"/>
    </xf>
    <xf numFmtId="166" fontId="7" fillId="0" borderId="9" xfId="0" applyNumberFormat="1" applyFont="1" applyBorder="1" applyAlignment="1">
      <alignment horizontal="center"/>
    </xf>
    <xf numFmtId="166" fontId="6" fillId="3" borderId="10" xfId="0" applyNumberFormat="1" applyFont="1" applyFill="1" applyBorder="1" applyAlignment="1">
      <alignment horizontal="center"/>
    </xf>
    <xf numFmtId="164" fontId="7" fillId="0" borderId="29" xfId="0" applyFont="1" applyBorder="1" applyAlignment="1">
      <alignment horizontal="center"/>
    </xf>
    <xf numFmtId="166" fontId="6" fillId="0" borderId="30" xfId="0" applyNumberFormat="1" applyFont="1" applyBorder="1" applyAlignment="1">
      <alignment/>
    </xf>
    <xf numFmtId="166" fontId="6" fillId="0" borderId="19" xfId="0" applyNumberFormat="1" applyFont="1" applyBorder="1" applyAlignment="1">
      <alignment/>
    </xf>
    <xf numFmtId="166" fontId="6" fillId="0" borderId="31" xfId="0" applyNumberFormat="1" applyFont="1" applyBorder="1" applyAlignment="1">
      <alignment/>
    </xf>
    <xf numFmtId="166" fontId="7" fillId="0" borderId="32" xfId="0" applyNumberFormat="1" applyFont="1" applyBorder="1" applyAlignment="1">
      <alignment/>
    </xf>
    <xf numFmtId="166" fontId="6" fillId="3" borderId="30" xfId="0" applyNumberFormat="1" applyFont="1" applyFill="1" applyBorder="1" applyAlignment="1">
      <alignment/>
    </xf>
    <xf numFmtId="164" fontId="6" fillId="0" borderId="29" xfId="0" applyFont="1" applyBorder="1" applyAlignment="1">
      <alignment wrapText="1"/>
    </xf>
    <xf numFmtId="166" fontId="7" fillId="3" borderId="30" xfId="0" applyNumberFormat="1" applyFont="1" applyFill="1" applyBorder="1" applyAlignment="1">
      <alignment/>
    </xf>
    <xf numFmtId="164" fontId="7" fillId="0" borderId="33" xfId="0" applyFont="1" applyBorder="1" applyAlignment="1">
      <alignment wrapText="1"/>
    </xf>
    <xf numFmtId="166" fontId="6" fillId="0" borderId="16" xfId="0" applyNumberFormat="1" applyFont="1" applyBorder="1" applyAlignment="1">
      <alignment/>
    </xf>
    <xf numFmtId="166" fontId="6" fillId="0" borderId="34" xfId="0" applyNumberFormat="1" applyFont="1" applyBorder="1" applyAlignment="1">
      <alignment/>
    </xf>
    <xf numFmtId="166" fontId="6" fillId="0" borderId="35" xfId="0" applyNumberFormat="1" applyFont="1" applyBorder="1" applyAlignment="1">
      <alignment/>
    </xf>
    <xf numFmtId="166" fontId="7" fillId="0" borderId="14" xfId="0" applyNumberFormat="1" applyFont="1" applyBorder="1" applyAlignment="1">
      <alignment/>
    </xf>
    <xf numFmtId="166" fontId="7" fillId="3" borderId="16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6" fontId="6" fillId="0" borderId="3" xfId="0" applyNumberFormat="1" applyFont="1" applyBorder="1" applyAlignment="1">
      <alignment/>
    </xf>
    <xf numFmtId="164" fontId="31" fillId="0" borderId="0" xfId="0" applyFont="1" applyAlignment="1">
      <alignment/>
    </xf>
    <xf numFmtId="164" fontId="0" fillId="0" borderId="30" xfId="0" applyFont="1" applyBorder="1" applyAlignment="1">
      <alignment/>
    </xf>
    <xf numFmtId="166" fontId="0" fillId="0" borderId="30" xfId="0" applyNumberFormat="1" applyBorder="1" applyAlignment="1">
      <alignment/>
    </xf>
    <xf numFmtId="164" fontId="5" fillId="0" borderId="30" xfId="0" applyFont="1" applyBorder="1" applyAlignment="1">
      <alignment/>
    </xf>
    <xf numFmtId="166" fontId="5" fillId="0" borderId="30" xfId="0" applyNumberFormat="1" applyFont="1" applyBorder="1" applyAlignment="1">
      <alignment/>
    </xf>
    <xf numFmtId="166" fontId="31" fillId="0" borderId="0" xfId="0" applyNumberFormat="1" applyFont="1" applyAlignment="1">
      <alignment/>
    </xf>
    <xf numFmtId="166" fontId="28" fillId="0" borderId="0" xfId="0" applyNumberFormat="1" applyFont="1" applyAlignment="1">
      <alignment/>
    </xf>
    <xf numFmtId="164" fontId="32" fillId="0" borderId="0" xfId="0" applyFont="1" applyAlignment="1">
      <alignment/>
    </xf>
    <xf numFmtId="164" fontId="33" fillId="0" borderId="22" xfId="0" applyFont="1" applyBorder="1" applyAlignment="1">
      <alignment/>
    </xf>
    <xf numFmtId="172" fontId="34" fillId="0" borderId="22" xfId="0" applyNumberFormat="1" applyFont="1" applyBorder="1" applyAlignment="1">
      <alignment/>
    </xf>
    <xf numFmtId="164" fontId="0" fillId="0" borderId="36" xfId="0" applyFont="1" applyBorder="1" applyAlignment="1">
      <alignment/>
    </xf>
    <xf numFmtId="166" fontId="0" fillId="0" borderId="30" xfId="0" applyNumberFormat="1" applyBorder="1" applyAlignment="1">
      <alignment horizontal="right"/>
    </xf>
    <xf numFmtId="166" fontId="0" fillId="0" borderId="32" xfId="0" applyNumberFormat="1" applyBorder="1" applyAlignment="1">
      <alignment horizontal="right"/>
    </xf>
    <xf numFmtId="164" fontId="23" fillId="0" borderId="36" xfId="0" applyFont="1" applyBorder="1" applyAlignment="1">
      <alignment/>
    </xf>
    <xf numFmtId="164" fontId="0" fillId="0" borderId="37" xfId="0" applyFont="1" applyBorder="1" applyAlignment="1">
      <alignment/>
    </xf>
    <xf numFmtId="166" fontId="0" fillId="0" borderId="16" xfId="0" applyNumberFormat="1" applyBorder="1" applyAlignment="1">
      <alignment horizontal="right"/>
    </xf>
    <xf numFmtId="166" fontId="0" fillId="0" borderId="14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4" fontId="34" fillId="0" borderId="30" xfId="0" applyFont="1" applyBorder="1" applyAlignment="1">
      <alignment/>
    </xf>
    <xf numFmtId="166" fontId="34" fillId="0" borderId="30" xfId="0" applyNumberFormat="1" applyFont="1" applyBorder="1" applyAlignment="1">
      <alignment horizontal="right"/>
    </xf>
    <xf numFmtId="164" fontId="34" fillId="0" borderId="38" xfId="0" applyFont="1" applyBorder="1" applyAlignment="1">
      <alignment/>
    </xf>
    <xf numFmtId="164" fontId="7" fillId="0" borderId="0" xfId="0" applyFont="1" applyBorder="1" applyAlignment="1">
      <alignment horizontal="left"/>
    </xf>
    <xf numFmtId="166" fontId="7" fillId="0" borderId="0" xfId="0" applyNumberFormat="1" applyFont="1" applyBorder="1" applyAlignment="1">
      <alignment horizontal="right"/>
    </xf>
    <xf numFmtId="164" fontId="35" fillId="0" borderId="0" xfId="0" applyFont="1" applyAlignment="1">
      <alignment/>
    </xf>
    <xf numFmtId="164" fontId="36" fillId="0" borderId="0" xfId="0" applyFont="1" applyAlignment="1">
      <alignment/>
    </xf>
    <xf numFmtId="164" fontId="11" fillId="0" borderId="0" xfId="0" applyFont="1" applyAlignment="1">
      <alignment/>
    </xf>
    <xf numFmtId="164" fontId="30" fillId="0" borderId="0" xfId="0" applyFont="1" applyAlignment="1">
      <alignment/>
    </xf>
    <xf numFmtId="164" fontId="5" fillId="0" borderId="24" xfId="0" applyFont="1" applyBorder="1" applyAlignment="1">
      <alignment horizontal="right"/>
    </xf>
    <xf numFmtId="164" fontId="5" fillId="0" borderId="30" xfId="0" applyFont="1" applyBorder="1" applyAlignment="1">
      <alignment horizontal="right"/>
    </xf>
    <xf numFmtId="164" fontId="5" fillId="0" borderId="19" xfId="0" applyFont="1" applyBorder="1" applyAlignment="1">
      <alignment/>
    </xf>
    <xf numFmtId="166" fontId="0" fillId="0" borderId="24" xfId="0" applyNumberFormat="1" applyBorder="1" applyAlignment="1">
      <alignment/>
    </xf>
    <xf numFmtId="164" fontId="0" fillId="0" borderId="24" xfId="0" applyBorder="1" applyAlignment="1">
      <alignment/>
    </xf>
    <xf numFmtId="164" fontId="1" fillId="0" borderId="30" xfId="0" applyFont="1" applyBorder="1" applyAlignment="1">
      <alignment/>
    </xf>
    <xf numFmtId="166" fontId="1" fillId="0" borderId="30" xfId="0" applyNumberFormat="1" applyFont="1" applyBorder="1" applyAlignment="1">
      <alignment/>
    </xf>
    <xf numFmtId="164" fontId="10" fillId="0" borderId="30" xfId="0" applyFont="1" applyBorder="1" applyAlignment="1">
      <alignment/>
    </xf>
    <xf numFmtId="173" fontId="21" fillId="0" borderId="0" xfId="0" applyNumberFormat="1" applyFont="1" applyAlignment="1">
      <alignment/>
    </xf>
    <xf numFmtId="164" fontId="11" fillId="0" borderId="0" xfId="0" applyFont="1" applyBorder="1" applyAlignment="1">
      <alignment/>
    </xf>
    <xf numFmtId="164" fontId="5" fillId="0" borderId="0" xfId="0" applyFont="1" applyBorder="1" applyAlignment="1">
      <alignment horizontal="right"/>
    </xf>
    <xf numFmtId="164" fontId="5" fillId="0" borderId="38" xfId="0" applyFont="1" applyBorder="1" applyAlignment="1">
      <alignment/>
    </xf>
    <xf numFmtId="166" fontId="5" fillId="0" borderId="39" xfId="0" applyNumberFormat="1" applyFont="1" applyBorder="1" applyAlignment="1">
      <alignment/>
    </xf>
    <xf numFmtId="173" fontId="4" fillId="0" borderId="0" xfId="0" applyNumberFormat="1" applyFont="1" applyBorder="1" applyAlignment="1">
      <alignment horizontal="right"/>
    </xf>
    <xf numFmtId="164" fontId="4" fillId="0" borderId="0" xfId="0" applyFont="1" applyBorder="1" applyAlignment="1">
      <alignment horizontal="right"/>
    </xf>
    <xf numFmtId="164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6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2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 horizontal="right"/>
    </xf>
    <xf numFmtId="164" fontId="5" fillId="0" borderId="2" xfId="0" applyFont="1" applyBorder="1" applyAlignment="1">
      <alignment/>
    </xf>
    <xf numFmtId="166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0" fillId="0" borderId="0" xfId="0" applyAlignment="1">
      <alignment/>
    </xf>
    <xf numFmtId="165" fontId="3" fillId="0" borderId="0" xfId="0" applyNumberFormat="1" applyFont="1" applyAlignment="1">
      <alignment horizontal="right"/>
    </xf>
    <xf numFmtId="165" fontId="0" fillId="2" borderId="0" xfId="0" applyNumberFormat="1" applyFont="1" applyFill="1" applyAlignment="1">
      <alignment horizontal="right"/>
    </xf>
    <xf numFmtId="165" fontId="0" fillId="2" borderId="0" xfId="0" applyNumberFormat="1" applyFont="1" applyFill="1" applyAlignment="1">
      <alignment/>
    </xf>
    <xf numFmtId="166" fontId="7" fillId="3" borderId="10" xfId="0" applyNumberFormat="1" applyFont="1" applyFill="1" applyBorder="1" applyAlignment="1">
      <alignment horizontal="center"/>
    </xf>
    <xf numFmtId="164" fontId="7" fillId="0" borderId="40" xfId="0" applyFont="1" applyBorder="1" applyAlignment="1">
      <alignment horizontal="center"/>
    </xf>
    <xf numFmtId="166" fontId="6" fillId="0" borderId="41" xfId="0" applyNumberFormat="1" applyFont="1" applyBorder="1" applyAlignment="1">
      <alignment/>
    </xf>
    <xf numFmtId="166" fontId="7" fillId="0" borderId="42" xfId="0" applyNumberFormat="1" applyFont="1" applyBorder="1" applyAlignment="1">
      <alignment/>
    </xf>
    <xf numFmtId="166" fontId="6" fillId="3" borderId="41" xfId="0" applyNumberFormat="1" applyFont="1" applyFill="1" applyBorder="1" applyAlignment="1">
      <alignment/>
    </xf>
    <xf numFmtId="164" fontId="6" fillId="0" borderId="29" xfId="0" applyFont="1" applyBorder="1" applyAlignment="1">
      <alignment/>
    </xf>
    <xf numFmtId="164" fontId="6" fillId="0" borderId="29" xfId="0" applyFont="1" applyBorder="1" applyAlignment="1">
      <alignment horizontal="center"/>
    </xf>
    <xf numFmtId="164" fontId="6" fillId="0" borderId="43" xfId="0" applyFont="1" applyBorder="1" applyAlignment="1">
      <alignment/>
    </xf>
    <xf numFmtId="166" fontId="6" fillId="0" borderId="24" xfId="0" applyNumberFormat="1" applyFont="1" applyBorder="1" applyAlignment="1">
      <alignment/>
    </xf>
    <xf numFmtId="166" fontId="7" fillId="0" borderId="27" xfId="0" applyNumberFormat="1" applyFont="1" applyBorder="1" applyAlignment="1">
      <alignment/>
    </xf>
    <xf numFmtId="166" fontId="7" fillId="3" borderId="24" xfId="0" applyNumberFormat="1" applyFont="1" applyFill="1" applyBorder="1" applyAlignment="1">
      <alignment/>
    </xf>
    <xf numFmtId="164" fontId="6" fillId="0" borderId="30" xfId="0" applyFont="1" applyBorder="1" applyAlignment="1">
      <alignment/>
    </xf>
    <xf numFmtId="166" fontId="7" fillId="0" borderId="30" xfId="0" applyNumberFormat="1" applyFont="1" applyBorder="1" applyAlignment="1">
      <alignment/>
    </xf>
    <xf numFmtId="166" fontId="7" fillId="3" borderId="0" xfId="0" applyNumberFormat="1" applyFont="1" applyFill="1" applyBorder="1" applyAlignment="1">
      <alignment/>
    </xf>
    <xf numFmtId="166" fontId="8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6" fontId="1" fillId="0" borderId="6" xfId="0" applyNumberFormat="1" applyFont="1" applyBorder="1" applyAlignment="1">
      <alignment horizontal="right"/>
    </xf>
    <xf numFmtId="166" fontId="1" fillId="0" borderId="21" xfId="0" applyNumberFormat="1" applyFont="1" applyBorder="1" applyAlignment="1">
      <alignment horizontal="right"/>
    </xf>
    <xf numFmtId="166" fontId="1" fillId="0" borderId="7" xfId="0" applyNumberFormat="1" applyFont="1" applyBorder="1" applyAlignment="1">
      <alignment horizontal="right"/>
    </xf>
    <xf numFmtId="164" fontId="1" fillId="0" borderId="3" xfId="0" applyFont="1" applyBorder="1" applyAlignment="1">
      <alignment/>
    </xf>
    <xf numFmtId="166" fontId="1" fillId="0" borderId="3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4" fontId="2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FFFB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22" sqref="A22"/>
    </sheetView>
  </sheetViews>
  <sheetFormatPr defaultColWidth="9.140625" defaultRowHeight="12.75"/>
  <sheetData>
    <row r="1" ht="12.75">
      <c r="B1" s="1"/>
    </row>
    <row r="2" ht="12.75">
      <c r="B2" s="2" t="s">
        <v>0</v>
      </c>
    </row>
    <row r="3" spans="2:3" ht="12.75">
      <c r="B3" s="1"/>
      <c r="C3" t="s">
        <v>1</v>
      </c>
    </row>
    <row r="5" ht="12.75">
      <c r="B5" s="1"/>
    </row>
    <row r="6" spans="1:13" ht="12.75">
      <c r="A6" s="3"/>
      <c r="B6" s="4">
        <v>1</v>
      </c>
      <c r="C6" s="3"/>
      <c r="D6" s="5" t="s">
        <v>2</v>
      </c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4"/>
      <c r="C7" s="3"/>
      <c r="D7" s="5" t="s">
        <v>3</v>
      </c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4">
        <v>2</v>
      </c>
      <c r="C9" s="6"/>
      <c r="D9" s="5" t="s">
        <v>4</v>
      </c>
      <c r="E9" s="6"/>
      <c r="F9" s="3"/>
      <c r="G9" s="3"/>
      <c r="H9" s="3"/>
      <c r="I9" s="3"/>
      <c r="J9" s="3"/>
      <c r="K9" s="3"/>
      <c r="L9" s="3"/>
      <c r="M9" s="3"/>
    </row>
    <row r="10" spans="1:13" ht="12.75">
      <c r="A10" s="3"/>
      <c r="B10" s="4"/>
      <c r="C10" s="3"/>
      <c r="D10" s="5"/>
      <c r="E10" s="3"/>
      <c r="F10" s="3"/>
      <c r="G10" s="3"/>
      <c r="H10" s="3"/>
      <c r="I10" s="3"/>
      <c r="J10" s="3"/>
      <c r="K10" s="3"/>
      <c r="L10" s="3"/>
      <c r="M10" s="3"/>
    </row>
    <row r="11" spans="2:9" ht="18.75" customHeight="1">
      <c r="B11" s="4">
        <v>3</v>
      </c>
      <c r="D11" s="5" t="s">
        <v>5</v>
      </c>
      <c r="E11" s="5"/>
      <c r="F11" s="5"/>
      <c r="G11" s="5"/>
      <c r="H11" s="7"/>
      <c r="I11" s="7"/>
    </row>
    <row r="12" ht="18.75" customHeight="1">
      <c r="B12" s="4"/>
    </row>
    <row r="13" spans="1:13" ht="12.75">
      <c r="A13" s="3"/>
      <c r="B13" s="4">
        <v>4</v>
      </c>
      <c r="C13" s="3"/>
      <c r="D13" s="5" t="s">
        <v>6</v>
      </c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8"/>
      <c r="C14" s="3"/>
      <c r="D14" s="5" t="s">
        <v>7</v>
      </c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/>
      <c r="B15" s="8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2:14" ht="20.25" customHeight="1">
      <c r="B16" s="9">
        <v>5</v>
      </c>
      <c r="D16" s="5" t="s">
        <v>8</v>
      </c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4:14" ht="12.75">
      <c r="D17" s="5" t="s">
        <v>9</v>
      </c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4:14" ht="12.7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4:14" ht="12.75"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4:14" ht="12.75"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4:14" ht="12.75"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</sheetData>
  <sheetProtection selectLockedCells="1" selectUnlockedCells="1"/>
  <printOptions/>
  <pageMargins left="0.5902777777777778" right="0.7083333333333334" top="1" bottom="1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165"/>
  <sheetViews>
    <sheetView workbookViewId="0" topLeftCell="A1">
      <selection activeCell="A24" sqref="A24"/>
    </sheetView>
  </sheetViews>
  <sheetFormatPr defaultColWidth="9.140625" defaultRowHeight="12.75"/>
  <cols>
    <col min="2" max="2" width="41.7109375" style="0" customWidth="1"/>
    <col min="4" max="4" width="22.140625" style="0" customWidth="1"/>
    <col min="6" max="6" width="17.140625" style="0" customWidth="1"/>
    <col min="7" max="7" width="21.140625" style="0" customWidth="1"/>
  </cols>
  <sheetData>
    <row r="3" ht="12.75">
      <c r="B3" s="520" t="s">
        <v>778</v>
      </c>
    </row>
    <row r="5" spans="1:7" ht="12.75">
      <c r="A5" s="412" t="s">
        <v>779</v>
      </c>
      <c r="D5" s="293" t="s">
        <v>692</v>
      </c>
      <c r="F5" t="s">
        <v>780</v>
      </c>
      <c r="G5" t="s">
        <v>781</v>
      </c>
    </row>
    <row r="6" spans="1:7" ht="12.75">
      <c r="A6">
        <v>3322</v>
      </c>
      <c r="B6" t="s">
        <v>782</v>
      </c>
      <c r="D6" s="75">
        <v>7808481</v>
      </c>
      <c r="F6" s="112">
        <v>4593000</v>
      </c>
      <c r="G6" s="112"/>
    </row>
    <row r="7" spans="1:7" ht="12.75">
      <c r="A7">
        <v>2310</v>
      </c>
      <c r="B7" t="s">
        <v>783</v>
      </c>
      <c r="D7" s="75">
        <v>2123728.16</v>
      </c>
      <c r="F7" s="112">
        <v>564000</v>
      </c>
      <c r="G7" s="112"/>
    </row>
    <row r="8" spans="1:7" ht="12.75">
      <c r="A8">
        <v>2310</v>
      </c>
      <c r="B8" t="s">
        <v>784</v>
      </c>
      <c r="D8" s="75">
        <v>35506.7</v>
      </c>
      <c r="F8" s="112"/>
      <c r="G8" s="112"/>
    </row>
    <row r="9" spans="1:7" ht="12.75">
      <c r="A9">
        <v>2310</v>
      </c>
      <c r="B9" t="s">
        <v>785</v>
      </c>
      <c r="D9" s="75">
        <v>20800</v>
      </c>
      <c r="F9" s="112"/>
      <c r="G9" s="112"/>
    </row>
    <row r="10" spans="1:7" ht="12.75">
      <c r="A10">
        <v>2212</v>
      </c>
      <c r="B10" t="s">
        <v>786</v>
      </c>
      <c r="D10" s="75">
        <v>71400</v>
      </c>
      <c r="F10" s="112"/>
      <c r="G10" s="112"/>
    </row>
    <row r="11" spans="1:7" ht="12.75">
      <c r="A11">
        <v>2321</v>
      </c>
      <c r="B11" t="s">
        <v>787</v>
      </c>
      <c r="D11" s="75">
        <v>2033314.42</v>
      </c>
      <c r="F11" s="112">
        <v>766462</v>
      </c>
      <c r="G11" s="112">
        <v>851626</v>
      </c>
    </row>
    <row r="12" spans="1:7" ht="12.75">
      <c r="A12">
        <v>2321</v>
      </c>
      <c r="B12" t="s">
        <v>788</v>
      </c>
      <c r="D12" s="75">
        <v>37930</v>
      </c>
      <c r="F12" s="112"/>
      <c r="G12" s="112"/>
    </row>
    <row r="13" spans="1:7" ht="12.75">
      <c r="A13">
        <v>2321</v>
      </c>
      <c r="B13" t="s">
        <v>789</v>
      </c>
      <c r="D13" s="75">
        <v>22600</v>
      </c>
      <c r="F13" s="112"/>
      <c r="G13" s="112"/>
    </row>
    <row r="14" spans="1:7" ht="12.75">
      <c r="A14">
        <v>3111</v>
      </c>
      <c r="B14" t="s">
        <v>790</v>
      </c>
      <c r="D14" s="75">
        <v>27978.1</v>
      </c>
      <c r="F14" s="112"/>
      <c r="G14" s="112"/>
    </row>
    <row r="15" spans="1:7" ht="12.75">
      <c r="A15">
        <v>3141</v>
      </c>
      <c r="B15" t="s">
        <v>791</v>
      </c>
      <c r="D15" s="75">
        <v>58254.31</v>
      </c>
      <c r="F15" s="112"/>
      <c r="G15" s="112"/>
    </row>
    <row r="16" spans="1:7" ht="12.75">
      <c r="A16">
        <v>3421</v>
      </c>
      <c r="B16" t="s">
        <v>792</v>
      </c>
      <c r="D16" s="75">
        <v>22610</v>
      </c>
      <c r="F16" s="112"/>
      <c r="G16" s="112"/>
    </row>
    <row r="17" spans="1:7" ht="12.75">
      <c r="A17">
        <v>3612</v>
      </c>
      <c r="B17" t="s">
        <v>793</v>
      </c>
      <c r="D17" s="75">
        <v>23800</v>
      </c>
      <c r="F17" s="112"/>
      <c r="G17" s="112"/>
    </row>
    <row r="18" spans="1:7" ht="12.75">
      <c r="A18">
        <v>3612</v>
      </c>
      <c r="B18" t="s">
        <v>794</v>
      </c>
      <c r="D18" s="75">
        <v>22655.4</v>
      </c>
      <c r="F18" s="112"/>
      <c r="G18" s="112"/>
    </row>
    <row r="19" spans="1:7" ht="12.75">
      <c r="A19">
        <v>3612</v>
      </c>
      <c r="B19" t="s">
        <v>795</v>
      </c>
      <c r="D19" s="75">
        <v>30489</v>
      </c>
      <c r="F19" s="112"/>
      <c r="G19" s="112"/>
    </row>
    <row r="20" spans="1:7" ht="12.75">
      <c r="A20">
        <v>3612</v>
      </c>
      <c r="B20" t="s">
        <v>796</v>
      </c>
      <c r="D20" s="75">
        <v>14721.5</v>
      </c>
      <c r="F20" s="112"/>
      <c r="G20" s="112"/>
    </row>
    <row r="21" spans="1:7" ht="12.75">
      <c r="A21">
        <v>3631</v>
      </c>
      <c r="B21" t="s">
        <v>797</v>
      </c>
      <c r="D21" s="75">
        <v>168681.9</v>
      </c>
      <c r="F21" s="112"/>
      <c r="G21" s="112"/>
    </row>
    <row r="22" spans="1:7" ht="12.75">
      <c r="A22">
        <v>6171</v>
      </c>
      <c r="B22" t="s">
        <v>798</v>
      </c>
      <c r="D22" s="75">
        <v>52181.5</v>
      </c>
      <c r="F22" s="112"/>
      <c r="G22" s="112"/>
    </row>
    <row r="23" spans="1:7" ht="12.75">
      <c r="A23">
        <v>3429</v>
      </c>
      <c r="B23" t="s">
        <v>799</v>
      </c>
      <c r="D23" s="75">
        <v>14280</v>
      </c>
      <c r="F23" s="112"/>
      <c r="G23" s="112"/>
    </row>
    <row r="24" spans="1:7" ht="12.75">
      <c r="A24">
        <v>3429</v>
      </c>
      <c r="B24" t="s">
        <v>800</v>
      </c>
      <c r="D24" s="75">
        <v>628977.1</v>
      </c>
      <c r="F24" s="112">
        <v>200000</v>
      </c>
      <c r="G24" s="112"/>
    </row>
    <row r="25" spans="4:7" ht="12.75">
      <c r="D25" s="112"/>
      <c r="F25" s="112"/>
      <c r="G25" s="112"/>
    </row>
    <row r="26" spans="2:7" ht="12.75">
      <c r="B26" s="7" t="s">
        <v>532</v>
      </c>
      <c r="C26" s="7"/>
      <c r="D26" s="139">
        <f>SUM(D6:D25)</f>
        <v>13218389.09</v>
      </c>
      <c r="F26" s="112"/>
      <c r="G26" s="112"/>
    </row>
    <row r="27" spans="4:7" ht="12.75">
      <c r="D27" s="112"/>
      <c r="F27" s="112"/>
      <c r="G27" s="112"/>
    </row>
    <row r="28" spans="2:7" ht="12.75">
      <c r="B28" s="7" t="s">
        <v>801</v>
      </c>
      <c r="D28" s="112"/>
      <c r="F28" s="112"/>
      <c r="G28" s="112"/>
    </row>
    <row r="29" spans="1:7" ht="12.75">
      <c r="A29">
        <v>3635</v>
      </c>
      <c r="B29" t="s">
        <v>802</v>
      </c>
      <c r="D29" s="112">
        <v>133280</v>
      </c>
      <c r="F29" s="112"/>
      <c r="G29" s="112"/>
    </row>
    <row r="30" spans="1:7" ht="12.75">
      <c r="A30">
        <v>2310</v>
      </c>
      <c r="B30" t="s">
        <v>803</v>
      </c>
      <c r="D30" s="112">
        <v>471590</v>
      </c>
      <c r="F30" s="112"/>
      <c r="G30" s="112"/>
    </row>
    <row r="31" spans="1:7" ht="12.75">
      <c r="A31">
        <v>6171</v>
      </c>
      <c r="B31" t="s">
        <v>804</v>
      </c>
      <c r="D31" s="112">
        <v>450000</v>
      </c>
      <c r="F31" s="112"/>
      <c r="G31" s="112"/>
    </row>
    <row r="32" spans="1:7" ht="12.75">
      <c r="A32">
        <v>6409</v>
      </c>
      <c r="B32" t="s">
        <v>805</v>
      </c>
      <c r="D32" s="112">
        <v>253987.47</v>
      </c>
      <c r="F32" s="112"/>
      <c r="G32" s="112"/>
    </row>
    <row r="33" spans="1:7" ht="12.75">
      <c r="A33">
        <v>2321</v>
      </c>
      <c r="B33" t="s">
        <v>806</v>
      </c>
      <c r="D33" s="112">
        <v>2513762.24</v>
      </c>
      <c r="F33" s="112"/>
      <c r="G33" s="112">
        <v>500000</v>
      </c>
    </row>
    <row r="34" spans="2:4" ht="12.75">
      <c r="B34" t="s">
        <v>807</v>
      </c>
      <c r="D34" s="112"/>
    </row>
    <row r="35" spans="1:4" ht="12.75">
      <c r="A35">
        <v>3113</v>
      </c>
      <c r="B35" t="s">
        <v>808</v>
      </c>
      <c r="D35" s="112">
        <v>145202</v>
      </c>
    </row>
    <row r="36" ht="12.75">
      <c r="D36" s="112"/>
    </row>
    <row r="37" spans="2:7" ht="29.25" customHeight="1">
      <c r="B37" s="60" t="s">
        <v>809</v>
      </c>
      <c r="C37" s="60"/>
      <c r="D37" s="413">
        <f>SUM(D26:D36)</f>
        <v>17186210.8</v>
      </c>
      <c r="F37" s="413">
        <f>SUM(F6:F36)</f>
        <v>6123462</v>
      </c>
      <c r="G37" s="413">
        <f>SUM(G6:G36)</f>
        <v>1351626</v>
      </c>
    </row>
    <row r="38" ht="12.75">
      <c r="D38" s="112"/>
    </row>
    <row r="39" ht="12.75">
      <c r="D39" s="112"/>
    </row>
    <row r="40" ht="12.75">
      <c r="D40" s="112"/>
    </row>
    <row r="41" ht="12.75">
      <c r="D41" s="112"/>
    </row>
    <row r="42" ht="12.75">
      <c r="D42" s="112"/>
    </row>
    <row r="43" ht="12.75">
      <c r="D43" s="112"/>
    </row>
    <row r="44" ht="12.75">
      <c r="D44" s="112"/>
    </row>
    <row r="45" ht="12.75">
      <c r="D45" s="112"/>
    </row>
    <row r="46" ht="12.75">
      <c r="D46" s="112"/>
    </row>
    <row r="47" ht="12.75">
      <c r="D47" s="112"/>
    </row>
    <row r="48" ht="12.75">
      <c r="D48" s="112"/>
    </row>
    <row r="49" ht="12.75">
      <c r="D49" s="112"/>
    </row>
    <row r="50" ht="12.75">
      <c r="D50" s="112"/>
    </row>
    <row r="51" ht="12.75">
      <c r="D51" s="112"/>
    </row>
    <row r="52" ht="12.75">
      <c r="D52" s="112"/>
    </row>
    <row r="53" ht="12.75">
      <c r="D53" s="112"/>
    </row>
    <row r="54" ht="12.75">
      <c r="D54" s="112"/>
    </row>
    <row r="55" ht="12.75">
      <c r="D55" s="112"/>
    </row>
    <row r="56" ht="12.75">
      <c r="D56" s="112"/>
    </row>
    <row r="57" ht="12.75">
      <c r="D57" s="112"/>
    </row>
    <row r="58" ht="12.75">
      <c r="D58" s="112"/>
    </row>
    <row r="59" ht="12.75">
      <c r="D59" s="112"/>
    </row>
    <row r="60" ht="12.75">
      <c r="D60" s="112"/>
    </row>
    <row r="61" ht="12.75">
      <c r="D61" s="112"/>
    </row>
    <row r="62" ht="12.75">
      <c r="D62" s="112"/>
    </row>
    <row r="63" ht="12.75">
      <c r="D63" s="112"/>
    </row>
    <row r="64" ht="12.75">
      <c r="D64" s="112"/>
    </row>
    <row r="65" ht="12.75">
      <c r="D65" s="112"/>
    </row>
    <row r="66" ht="12.75">
      <c r="D66" s="112"/>
    </row>
    <row r="67" ht="12.75">
      <c r="D67" s="112"/>
    </row>
    <row r="68" ht="12.75">
      <c r="D68" s="112"/>
    </row>
    <row r="69" ht="12.75">
      <c r="D69" s="112"/>
    </row>
    <row r="70" ht="12.75">
      <c r="D70" s="112"/>
    </row>
    <row r="71" ht="12.75">
      <c r="D71" s="112"/>
    </row>
    <row r="72" ht="12.75">
      <c r="D72" s="112"/>
    </row>
    <row r="73" ht="12.75">
      <c r="D73" s="112"/>
    </row>
    <row r="74" ht="12.75">
      <c r="D74" s="112"/>
    </row>
    <row r="75" ht="12.75">
      <c r="D75" s="112"/>
    </row>
    <row r="76" ht="12.75">
      <c r="D76" s="112"/>
    </row>
    <row r="77" ht="12.75">
      <c r="D77" s="112"/>
    </row>
    <row r="78" ht="12.75">
      <c r="D78" s="112"/>
    </row>
    <row r="79" ht="12.75">
      <c r="D79" s="112"/>
    </row>
    <row r="80" ht="12.75">
      <c r="D80" s="112"/>
    </row>
    <row r="81" ht="12.75">
      <c r="D81" s="112"/>
    </row>
    <row r="82" ht="12.75">
      <c r="D82" s="112"/>
    </row>
    <row r="83" ht="12.75">
      <c r="D83" s="112"/>
    </row>
    <row r="84" ht="12.75">
      <c r="D84" s="112"/>
    </row>
    <row r="85" ht="12.75">
      <c r="D85" s="112"/>
    </row>
    <row r="86" ht="12.75">
      <c r="D86" s="112"/>
    </row>
    <row r="87" ht="12.75">
      <c r="D87" s="112"/>
    </row>
    <row r="88" ht="12.75">
      <c r="D88" s="112"/>
    </row>
    <row r="89" ht="12.75">
      <c r="D89" s="112"/>
    </row>
    <row r="90" ht="12.75">
      <c r="D90" s="112"/>
    </row>
    <row r="91" ht="12.75">
      <c r="D91" s="112"/>
    </row>
    <row r="92" ht="12.75">
      <c r="D92" s="112"/>
    </row>
    <row r="93" ht="12.75">
      <c r="D93" s="112"/>
    </row>
    <row r="94" ht="12.75">
      <c r="D94" s="112"/>
    </row>
    <row r="95" ht="12.75">
      <c r="D95" s="112"/>
    </row>
    <row r="96" ht="12.75">
      <c r="D96" s="112"/>
    </row>
    <row r="97" ht="12.75">
      <c r="D97" s="112"/>
    </row>
    <row r="98" ht="12.75">
      <c r="D98" s="112"/>
    </row>
    <row r="99" ht="12.75">
      <c r="D99" s="112"/>
    </row>
    <row r="100" ht="12.75">
      <c r="D100" s="112"/>
    </row>
    <row r="101" ht="12.75">
      <c r="D101" s="112"/>
    </row>
    <row r="102" ht="12.75">
      <c r="D102" s="112"/>
    </row>
    <row r="103" ht="12.75">
      <c r="D103" s="112"/>
    </row>
    <row r="104" ht="12.75">
      <c r="D104" s="112"/>
    </row>
    <row r="105" ht="12.75">
      <c r="D105" s="112"/>
    </row>
    <row r="106" ht="12.75">
      <c r="D106" s="112"/>
    </row>
    <row r="107" ht="12.75">
      <c r="D107" s="112"/>
    </row>
    <row r="108" ht="12.75">
      <c r="D108" s="112"/>
    </row>
    <row r="109" ht="12.75">
      <c r="D109" s="112"/>
    </row>
    <row r="110" ht="12.75">
      <c r="D110" s="112"/>
    </row>
    <row r="111" ht="12.75">
      <c r="D111" s="112"/>
    </row>
    <row r="112" ht="12.75">
      <c r="D112" s="112"/>
    </row>
    <row r="113" ht="12.75">
      <c r="D113" s="112"/>
    </row>
    <row r="114" ht="12.75">
      <c r="D114" s="112"/>
    </row>
    <row r="115" ht="12.75">
      <c r="D115" s="112"/>
    </row>
    <row r="116" ht="12.75">
      <c r="D116" s="112"/>
    </row>
    <row r="117" ht="12.75">
      <c r="D117" s="112"/>
    </row>
    <row r="118" ht="12.75">
      <c r="D118" s="112"/>
    </row>
    <row r="119" ht="12.75">
      <c r="D119" s="112"/>
    </row>
    <row r="120" ht="12.75">
      <c r="D120" s="112"/>
    </row>
    <row r="121" ht="12.75">
      <c r="D121" s="112"/>
    </row>
    <row r="122" ht="12.75">
      <c r="D122" s="112"/>
    </row>
    <row r="123" ht="12.75">
      <c r="D123" s="112"/>
    </row>
    <row r="124" ht="12.75">
      <c r="D124" s="112"/>
    </row>
    <row r="125" ht="12.75">
      <c r="D125" s="112"/>
    </row>
    <row r="126" ht="12.75">
      <c r="D126" s="112"/>
    </row>
    <row r="127" ht="12.75">
      <c r="D127" s="112"/>
    </row>
    <row r="128" ht="12.75">
      <c r="D128" s="112"/>
    </row>
    <row r="129" ht="12.75">
      <c r="D129" s="112"/>
    </row>
    <row r="130" ht="12.75">
      <c r="D130" s="112"/>
    </row>
    <row r="131" ht="12.75">
      <c r="D131" s="112"/>
    </row>
    <row r="132" ht="12.75">
      <c r="D132" s="112"/>
    </row>
    <row r="133" ht="12.75">
      <c r="D133" s="112"/>
    </row>
    <row r="134" ht="12.75">
      <c r="D134" s="112"/>
    </row>
    <row r="135" ht="12.75">
      <c r="D135" s="112"/>
    </row>
    <row r="136" ht="12.75">
      <c r="D136" s="112"/>
    </row>
    <row r="137" ht="12.75">
      <c r="D137" s="112"/>
    </row>
    <row r="138" ht="12.75">
      <c r="D138" s="112"/>
    </row>
    <row r="139" ht="12.75">
      <c r="D139" s="112"/>
    </row>
    <row r="140" ht="12.75">
      <c r="D140" s="112"/>
    </row>
    <row r="141" ht="12.75">
      <c r="D141" s="112"/>
    </row>
    <row r="142" ht="12.75">
      <c r="D142" s="112"/>
    </row>
    <row r="143" ht="12.75">
      <c r="D143" s="112"/>
    </row>
    <row r="144" ht="12.75">
      <c r="D144" s="112"/>
    </row>
    <row r="145" ht="12.75">
      <c r="D145" s="112"/>
    </row>
    <row r="146" ht="12.75">
      <c r="D146" s="112"/>
    </row>
    <row r="147" ht="12.75">
      <c r="D147" s="112"/>
    </row>
    <row r="148" ht="12.75">
      <c r="D148" s="112"/>
    </row>
    <row r="149" ht="12.75">
      <c r="D149" s="112"/>
    </row>
    <row r="150" ht="12.75">
      <c r="D150" s="112"/>
    </row>
    <row r="151" ht="12.75">
      <c r="D151" s="112"/>
    </row>
    <row r="152" ht="12.75">
      <c r="D152" s="112"/>
    </row>
    <row r="153" ht="12.75">
      <c r="D153" s="112"/>
    </row>
    <row r="154" ht="12.75">
      <c r="D154" s="112"/>
    </row>
    <row r="155" ht="12.75">
      <c r="D155" s="112"/>
    </row>
    <row r="156" ht="12.75">
      <c r="D156" s="112"/>
    </row>
    <row r="157" ht="12.75">
      <c r="D157" s="112"/>
    </row>
    <row r="158" ht="12.75">
      <c r="D158" s="112"/>
    </row>
    <row r="159" ht="12.75">
      <c r="D159" s="112"/>
    </row>
    <row r="160" ht="12.75">
      <c r="D160" s="112"/>
    </row>
    <row r="161" ht="12.75">
      <c r="D161" s="112"/>
    </row>
    <row r="162" ht="12.75">
      <c r="D162" s="112"/>
    </row>
    <row r="163" ht="12.75">
      <c r="D163" s="112"/>
    </row>
    <row r="164" ht="12.75">
      <c r="D164" s="112"/>
    </row>
    <row r="165" ht="12.75">
      <c r="D165" s="112"/>
    </row>
  </sheetData>
  <sheetProtection selectLockedCells="1" selectUnlockedCells="1"/>
  <printOptions/>
  <pageMargins left="0.7479166666666667" right="0.7479166666666667" top="0.24027777777777778" bottom="0.98402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B26" sqref="B26"/>
    </sheetView>
  </sheetViews>
  <sheetFormatPr defaultColWidth="9.140625" defaultRowHeight="12.75"/>
  <cols>
    <col min="2" max="2" width="44.421875" style="0" customWidth="1"/>
    <col min="3" max="3" width="5.8515625" style="0" customWidth="1"/>
    <col min="4" max="4" width="22.8515625" style="0" customWidth="1"/>
    <col min="6" max="6" width="12.7109375" style="0" customWidth="1"/>
    <col min="7" max="7" width="10.7109375" style="0" customWidth="1"/>
    <col min="8" max="8" width="30.57421875" style="0" customWidth="1"/>
  </cols>
  <sheetData>
    <row r="1" spans="1:9" ht="12.75">
      <c r="A1" s="43"/>
      <c r="B1" s="541"/>
      <c r="C1" s="43"/>
      <c r="D1" s="542"/>
      <c r="E1" s="542"/>
      <c r="F1" s="542"/>
      <c r="G1" s="542"/>
      <c r="H1" s="335"/>
      <c r="I1" s="59"/>
    </row>
    <row r="2" spans="1:8" ht="12.75">
      <c r="A2" s="302"/>
      <c r="B2" s="10"/>
      <c r="D2" s="537"/>
      <c r="E2" s="537"/>
      <c r="F2" s="112"/>
      <c r="G2" s="112"/>
      <c r="H2" s="19"/>
    </row>
    <row r="3" spans="1:8" ht="12.75">
      <c r="A3" s="302"/>
      <c r="B3" s="10"/>
      <c r="D3" s="537"/>
      <c r="E3" s="537"/>
      <c r="F3" s="112"/>
      <c r="G3" s="112"/>
      <c r="H3" s="19"/>
    </row>
    <row r="4" spans="1:8" ht="12.75">
      <c r="A4" s="302"/>
      <c r="B4" s="29" t="s">
        <v>810</v>
      </c>
      <c r="D4" s="537"/>
      <c r="E4" s="537"/>
      <c r="F4" s="112"/>
      <c r="G4" s="112"/>
      <c r="H4" s="19"/>
    </row>
    <row r="5" spans="1:8" ht="12.75">
      <c r="A5" s="302"/>
      <c r="B5" s="10"/>
      <c r="D5" s="537"/>
      <c r="E5" s="537"/>
      <c r="F5" s="112"/>
      <c r="G5" s="112"/>
      <c r="H5" s="19"/>
    </row>
    <row r="6" spans="1:8" ht="12.75">
      <c r="A6" s="302"/>
      <c r="B6" s="10" t="s">
        <v>811</v>
      </c>
      <c r="D6" s="537">
        <v>727778</v>
      </c>
      <c r="E6" s="537"/>
      <c r="F6" s="112"/>
      <c r="G6" s="112"/>
      <c r="H6" s="19"/>
    </row>
    <row r="7" spans="1:8" ht="12.75">
      <c r="A7" s="302"/>
      <c r="B7" s="10" t="s">
        <v>812</v>
      </c>
      <c r="D7" s="537">
        <v>1012324.63</v>
      </c>
      <c r="E7" s="537"/>
      <c r="F7" s="112"/>
      <c r="G7" s="112"/>
      <c r="H7" s="19"/>
    </row>
    <row r="8" spans="1:8" ht="12.75">
      <c r="A8" s="302"/>
      <c r="B8" s="10" t="s">
        <v>813</v>
      </c>
      <c r="D8" s="537">
        <v>2159214.53</v>
      </c>
      <c r="E8" s="537"/>
      <c r="F8" s="112"/>
      <c r="G8" s="112"/>
      <c r="H8" s="19"/>
    </row>
    <row r="9" spans="1:8" ht="12.75">
      <c r="A9" s="302"/>
      <c r="B9" s="10" t="s">
        <v>814</v>
      </c>
      <c r="D9" s="537">
        <v>211342</v>
      </c>
      <c r="E9" s="537"/>
      <c r="F9" s="112"/>
      <c r="G9" s="112"/>
      <c r="H9" s="19"/>
    </row>
    <row r="10" spans="1:8" ht="12.75">
      <c r="A10" s="302"/>
      <c r="B10" s="10" t="s">
        <v>815</v>
      </c>
      <c r="D10" s="537">
        <v>76500</v>
      </c>
      <c r="E10" s="537"/>
      <c r="F10" s="112"/>
      <c r="G10" s="112"/>
      <c r="H10" s="19"/>
    </row>
    <row r="11" spans="1:8" ht="12.75">
      <c r="A11" s="302"/>
      <c r="B11" s="10" t="s">
        <v>816</v>
      </c>
      <c r="D11" s="537">
        <v>156737</v>
      </c>
      <c r="E11" s="537"/>
      <c r="F11" s="112"/>
      <c r="G11" s="112"/>
      <c r="H11" s="19"/>
    </row>
    <row r="12" spans="1:8" ht="12.75">
      <c r="A12" s="302"/>
      <c r="B12" s="10" t="s">
        <v>817</v>
      </c>
      <c r="D12" s="537">
        <v>76716753.14</v>
      </c>
      <c r="E12" s="537"/>
      <c r="F12" s="112"/>
      <c r="G12" s="112"/>
      <c r="H12" s="19"/>
    </row>
    <row r="13" ht="12.75">
      <c r="B13" t="s">
        <v>818</v>
      </c>
    </row>
    <row r="15" spans="2:4" ht="12.75">
      <c r="B15" s="7" t="s">
        <v>532</v>
      </c>
      <c r="C15" s="7"/>
      <c r="D15" s="139">
        <f>SUM(D6:D14)</f>
        <v>81060649.3</v>
      </c>
    </row>
  </sheetData>
  <sheetProtection selectLockedCells="1" selectUnlockedCells="1"/>
  <printOptions/>
  <pageMargins left="0.75" right="0.75" top="0.7875" bottom="0.78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2:M15"/>
  <sheetViews>
    <sheetView tabSelected="1" workbookViewId="0" topLeftCell="A1">
      <selection activeCell="O11" sqref="O11"/>
    </sheetView>
  </sheetViews>
  <sheetFormatPr defaultColWidth="9.140625" defaultRowHeight="12.75"/>
  <cols>
    <col min="3" max="3" width="11.00390625" style="0" customWidth="1"/>
  </cols>
  <sheetData>
    <row r="12" spans="2:13" ht="12.75">
      <c r="B12" s="543" t="s">
        <v>819</v>
      </c>
      <c r="C12" s="544"/>
      <c r="D12" s="544"/>
      <c r="E12" s="544"/>
      <c r="F12" s="544"/>
      <c r="G12" s="544"/>
      <c r="H12" s="544"/>
      <c r="I12" s="544"/>
      <c r="J12" s="544"/>
      <c r="K12" s="544"/>
      <c r="L12" s="544"/>
      <c r="M12" s="544"/>
    </row>
    <row r="13" ht="12.75">
      <c r="F13" s="543"/>
    </row>
    <row r="15" spans="2:13" ht="12.75">
      <c r="B15" s="544"/>
      <c r="C15" s="544"/>
      <c r="D15" s="544"/>
      <c r="E15" s="543"/>
      <c r="F15" s="543" t="s">
        <v>820</v>
      </c>
      <c r="G15" s="544"/>
      <c r="H15" s="544"/>
      <c r="I15" s="544"/>
      <c r="J15" s="544"/>
      <c r="K15" s="544"/>
      <c r="L15" s="544"/>
      <c r="M15" s="54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H365"/>
  <sheetViews>
    <sheetView workbookViewId="0" topLeftCell="A205">
      <selection activeCell="G219" sqref="G219"/>
    </sheetView>
  </sheetViews>
  <sheetFormatPr defaultColWidth="9.140625" defaultRowHeight="12.75"/>
  <cols>
    <col min="1" max="1" width="20.57421875" style="0" customWidth="1"/>
    <col min="2" max="2" width="14.57421875" style="0" customWidth="1"/>
    <col min="3" max="3" width="14.421875" style="0" customWidth="1"/>
    <col min="4" max="4" width="34.8515625" style="0" customWidth="1"/>
    <col min="5" max="5" width="3.57421875" style="0" customWidth="1"/>
    <col min="6" max="6" width="15.57421875" style="0" customWidth="1"/>
    <col min="7" max="7" width="14.57421875" style="0" customWidth="1"/>
    <col min="8" max="8" width="28.7109375" style="0" customWidth="1"/>
  </cols>
  <sheetData>
    <row r="3" spans="1:4" ht="12.75">
      <c r="A3" s="545" t="s">
        <v>821</v>
      </c>
      <c r="B3" s="545"/>
      <c r="C3" s="545"/>
      <c r="D3" s="546"/>
    </row>
    <row r="5" spans="2:7" ht="12.75">
      <c r="B5" s="547" t="s">
        <v>822</v>
      </c>
      <c r="C5" s="412"/>
      <c r="F5" s="548" t="s">
        <v>823</v>
      </c>
      <c r="G5" s="7"/>
    </row>
    <row r="6" spans="2:7" ht="12.75">
      <c r="B6" s="548" t="s">
        <v>824</v>
      </c>
      <c r="C6" s="548" t="s">
        <v>825</v>
      </c>
      <c r="F6" s="548" t="s">
        <v>824</v>
      </c>
      <c r="G6" s="548" t="s">
        <v>825</v>
      </c>
    </row>
    <row r="8" spans="1:8" ht="12.75">
      <c r="A8" s="523" t="s">
        <v>341</v>
      </c>
      <c r="B8" s="522">
        <v>27873</v>
      </c>
      <c r="C8" s="522">
        <v>27872.51</v>
      </c>
      <c r="D8" s="521" t="s">
        <v>826</v>
      </c>
      <c r="E8" s="521"/>
      <c r="F8" s="522">
        <v>284554</v>
      </c>
      <c r="G8" s="522">
        <v>284554</v>
      </c>
      <c r="H8" s="521" t="s">
        <v>827</v>
      </c>
    </row>
    <row r="9" spans="2:8" ht="12.75">
      <c r="B9" s="522">
        <v>31832</v>
      </c>
      <c r="C9" s="522">
        <v>31831.44</v>
      </c>
      <c r="D9" s="521" t="s">
        <v>828</v>
      </c>
      <c r="E9" s="521"/>
      <c r="F9" s="522">
        <v>798000</v>
      </c>
      <c r="G9" s="522">
        <v>918887</v>
      </c>
      <c r="H9" s="521" t="s">
        <v>829</v>
      </c>
    </row>
    <row r="10" spans="2:8" ht="12.75">
      <c r="B10" s="522">
        <v>5391</v>
      </c>
      <c r="C10" s="522">
        <v>5390.5</v>
      </c>
      <c r="D10" s="521" t="s">
        <v>830</v>
      </c>
      <c r="E10" s="521"/>
      <c r="F10" s="522">
        <v>2461</v>
      </c>
      <c r="G10" s="522">
        <v>2460.12</v>
      </c>
      <c r="H10" s="521" t="s">
        <v>831</v>
      </c>
    </row>
    <row r="11" spans="2:8" ht="12.75">
      <c r="B11" s="522">
        <v>176627</v>
      </c>
      <c r="C11" s="522">
        <v>176627</v>
      </c>
      <c r="D11" s="521" t="s">
        <v>226</v>
      </c>
      <c r="E11" s="521"/>
      <c r="F11" s="522"/>
      <c r="G11" s="522"/>
      <c r="H11" s="521"/>
    </row>
    <row r="12" spans="2:8" ht="12.75">
      <c r="B12" s="522">
        <v>467</v>
      </c>
      <c r="C12" s="522">
        <v>467</v>
      </c>
      <c r="D12" s="521" t="s">
        <v>832</v>
      </c>
      <c r="E12" s="521"/>
      <c r="F12" s="522"/>
      <c r="G12" s="522"/>
      <c r="H12" s="521"/>
    </row>
    <row r="13" spans="2:8" ht="12.75">
      <c r="B13" s="522">
        <v>307620</v>
      </c>
      <c r="C13" s="522">
        <v>307619.9</v>
      </c>
      <c r="D13" s="521" t="s">
        <v>217</v>
      </c>
      <c r="E13" s="521"/>
      <c r="F13" s="522"/>
      <c r="G13" s="522"/>
      <c r="H13" s="521"/>
    </row>
    <row r="14" spans="2:8" ht="12.75">
      <c r="B14" s="522">
        <v>4810</v>
      </c>
      <c r="C14" s="522">
        <v>4810</v>
      </c>
      <c r="D14" s="521" t="s">
        <v>833</v>
      </c>
      <c r="E14" s="521"/>
      <c r="F14" s="522"/>
      <c r="G14" s="522"/>
      <c r="H14" s="521"/>
    </row>
    <row r="15" spans="2:8" ht="12.75">
      <c r="B15" s="522">
        <v>63645</v>
      </c>
      <c r="C15" s="522">
        <v>63645</v>
      </c>
      <c r="D15" s="521" t="s">
        <v>834</v>
      </c>
      <c r="E15" s="521"/>
      <c r="F15" s="522"/>
      <c r="G15" s="522"/>
      <c r="H15" s="521"/>
    </row>
    <row r="16" spans="2:8" ht="12.75">
      <c r="B16" s="522">
        <v>52483</v>
      </c>
      <c r="C16" s="522">
        <v>52483</v>
      </c>
      <c r="D16" s="521" t="s">
        <v>835</v>
      </c>
      <c r="E16" s="521"/>
      <c r="F16" s="522"/>
      <c r="G16" s="522"/>
      <c r="H16" s="521"/>
    </row>
    <row r="17" spans="2:8" ht="12.75">
      <c r="B17" s="522">
        <v>5525</v>
      </c>
      <c r="C17" s="522">
        <v>5525</v>
      </c>
      <c r="D17" s="521" t="s">
        <v>836</v>
      </c>
      <c r="E17" s="521"/>
      <c r="F17" s="522"/>
      <c r="G17" s="522"/>
      <c r="H17" s="521"/>
    </row>
    <row r="18" spans="2:8" ht="12.75">
      <c r="B18" s="522">
        <v>9181</v>
      </c>
      <c r="C18" s="522">
        <v>9181</v>
      </c>
      <c r="D18" s="521" t="s">
        <v>837</v>
      </c>
      <c r="E18" s="521"/>
      <c r="F18" s="522"/>
      <c r="G18" s="522"/>
      <c r="H18" s="521"/>
    </row>
    <row r="19" spans="2:8" ht="12.75">
      <c r="B19" s="522">
        <v>3668</v>
      </c>
      <c r="C19" s="522">
        <v>3688</v>
      </c>
      <c r="D19" s="521" t="s">
        <v>838</v>
      </c>
      <c r="E19" s="521"/>
      <c r="F19" s="522"/>
      <c r="G19" s="522"/>
      <c r="H19" s="521"/>
    </row>
    <row r="20" spans="2:8" ht="12.75">
      <c r="B20" s="522">
        <v>80762</v>
      </c>
      <c r="C20" s="522">
        <v>80762</v>
      </c>
      <c r="D20" s="521" t="s">
        <v>839</v>
      </c>
      <c r="E20" s="521"/>
      <c r="F20" s="522"/>
      <c r="G20" s="522"/>
      <c r="H20" s="521"/>
    </row>
    <row r="21" spans="2:8" ht="12.75">
      <c r="B21" s="522">
        <v>8561</v>
      </c>
      <c r="C21" s="522">
        <v>8560.5</v>
      </c>
      <c r="D21" s="521" t="s">
        <v>840</v>
      </c>
      <c r="E21" s="521"/>
      <c r="F21" s="522"/>
      <c r="G21" s="522"/>
      <c r="H21" s="521"/>
    </row>
    <row r="22" spans="2:8" ht="12.75">
      <c r="B22" s="522">
        <v>1908</v>
      </c>
      <c r="C22" s="522">
        <v>1908</v>
      </c>
      <c r="D22" s="521" t="s">
        <v>841</v>
      </c>
      <c r="E22" s="521"/>
      <c r="F22" s="522"/>
      <c r="G22" s="522"/>
      <c r="H22" s="521"/>
    </row>
    <row r="23" spans="2:8" ht="12.75">
      <c r="B23" s="522">
        <v>0</v>
      </c>
      <c r="C23" s="522">
        <v>0.02</v>
      </c>
      <c r="D23" s="521" t="s">
        <v>842</v>
      </c>
      <c r="E23" s="521"/>
      <c r="F23" s="522"/>
      <c r="G23" s="522"/>
      <c r="H23" s="521"/>
    </row>
    <row r="24" spans="2:7" ht="12.75">
      <c r="B24" s="112"/>
      <c r="C24" s="112"/>
      <c r="F24" s="112"/>
      <c r="G24" s="112"/>
    </row>
    <row r="25" spans="1:8" ht="12.75">
      <c r="A25" s="521" t="s">
        <v>843</v>
      </c>
      <c r="B25" s="522">
        <f>SUM(B8:B24)</f>
        <v>780353</v>
      </c>
      <c r="C25" s="522">
        <f>SUM(C8:C24)</f>
        <v>780370.8700000001</v>
      </c>
      <c r="D25" s="521"/>
      <c r="E25" s="521"/>
      <c r="F25" s="522">
        <f>SUM(F8:F24)</f>
        <v>1085015</v>
      </c>
      <c r="G25" s="522">
        <f>SUM(G8:G24)</f>
        <v>1205901.12</v>
      </c>
      <c r="H25" s="521"/>
    </row>
    <row r="26" spans="2:7" ht="12.75">
      <c r="B26" s="112"/>
      <c r="C26" s="112"/>
      <c r="F26" s="112"/>
      <c r="G26" s="112"/>
    </row>
    <row r="27" spans="2:7" ht="12.75">
      <c r="B27" s="112"/>
      <c r="C27" s="112"/>
      <c r="F27" s="112"/>
      <c r="G27" s="112"/>
    </row>
    <row r="28" spans="1:8" ht="12.75">
      <c r="A28" s="549" t="s">
        <v>844</v>
      </c>
      <c r="B28" s="522">
        <v>644</v>
      </c>
      <c r="C28" s="522">
        <v>644</v>
      </c>
      <c r="D28" s="521" t="s">
        <v>845</v>
      </c>
      <c r="E28" s="521"/>
      <c r="F28" s="522">
        <v>390370</v>
      </c>
      <c r="G28" s="522">
        <v>390370</v>
      </c>
      <c r="H28" s="521" t="s">
        <v>827</v>
      </c>
    </row>
    <row r="29" spans="2:8" ht="12.75">
      <c r="B29" s="522">
        <v>45824</v>
      </c>
      <c r="C29" s="522">
        <v>45823.28</v>
      </c>
      <c r="D29" s="521" t="s">
        <v>271</v>
      </c>
      <c r="E29" s="521"/>
      <c r="F29" s="522">
        <v>362216</v>
      </c>
      <c r="G29" s="522">
        <v>362216</v>
      </c>
      <c r="H29" s="521" t="s">
        <v>829</v>
      </c>
    </row>
    <row r="30" spans="2:8" ht="12.75">
      <c r="B30" s="522">
        <v>258000</v>
      </c>
      <c r="C30" s="522">
        <v>258000</v>
      </c>
      <c r="D30" s="521" t="s">
        <v>256</v>
      </c>
      <c r="E30" s="521"/>
      <c r="F30" s="522"/>
      <c r="G30" s="522"/>
      <c r="H30" s="521"/>
    </row>
    <row r="31" spans="2:8" ht="12.75">
      <c r="B31" s="522">
        <v>66540</v>
      </c>
      <c r="C31" s="522">
        <v>66540</v>
      </c>
      <c r="D31" s="521" t="s">
        <v>226</v>
      </c>
      <c r="E31" s="521"/>
      <c r="F31" s="522"/>
      <c r="G31" s="522"/>
      <c r="H31" s="521"/>
    </row>
    <row r="32" spans="2:8" ht="12.75">
      <c r="B32" s="522">
        <v>31777</v>
      </c>
      <c r="C32" s="522">
        <v>31776.3</v>
      </c>
      <c r="D32" s="521" t="s">
        <v>217</v>
      </c>
      <c r="E32" s="521"/>
      <c r="F32" s="522"/>
      <c r="G32" s="522"/>
      <c r="H32" s="521"/>
    </row>
    <row r="33" spans="2:8" ht="12.75">
      <c r="B33" s="522">
        <v>13642</v>
      </c>
      <c r="C33" s="522">
        <v>13641.7</v>
      </c>
      <c r="D33" s="521" t="s">
        <v>846</v>
      </c>
      <c r="E33" s="521"/>
      <c r="F33" s="522"/>
      <c r="G33" s="522"/>
      <c r="H33" s="521"/>
    </row>
    <row r="34" spans="2:8" ht="12.75">
      <c r="B34" s="522">
        <v>2269</v>
      </c>
      <c r="C34" s="522">
        <v>2268.9</v>
      </c>
      <c r="D34" s="521" t="s">
        <v>847</v>
      </c>
      <c r="E34" s="521"/>
      <c r="F34" s="522"/>
      <c r="G34" s="522"/>
      <c r="H34" s="521"/>
    </row>
    <row r="35" spans="2:8" ht="12.75">
      <c r="B35" s="522">
        <v>9616</v>
      </c>
      <c r="C35" s="522">
        <v>9616</v>
      </c>
      <c r="D35" s="521" t="s">
        <v>839</v>
      </c>
      <c r="E35" s="521"/>
      <c r="F35" s="522"/>
      <c r="G35" s="522"/>
      <c r="H35" s="521"/>
    </row>
    <row r="36" spans="2:8" ht="12.75">
      <c r="B36" s="522">
        <v>858</v>
      </c>
      <c r="C36" s="522">
        <v>857.1</v>
      </c>
      <c r="D36" s="521" t="s">
        <v>848</v>
      </c>
      <c r="E36" s="521"/>
      <c r="F36" s="522"/>
      <c r="G36" s="522"/>
      <c r="H36" s="521"/>
    </row>
    <row r="37" spans="2:8" ht="12.75">
      <c r="B37" s="522">
        <v>1375</v>
      </c>
      <c r="C37" s="522">
        <v>1374.45</v>
      </c>
      <c r="D37" s="521" t="s">
        <v>849</v>
      </c>
      <c r="E37" s="521"/>
      <c r="F37" s="522"/>
      <c r="G37" s="522"/>
      <c r="H37" s="521"/>
    </row>
    <row r="38" spans="2:8" ht="12.75">
      <c r="B38" s="522">
        <v>21180</v>
      </c>
      <c r="C38" s="522">
        <v>21180</v>
      </c>
      <c r="D38" s="521" t="s">
        <v>850</v>
      </c>
      <c r="E38" s="521"/>
      <c r="F38" s="522"/>
      <c r="G38" s="522"/>
      <c r="H38" s="521"/>
    </row>
    <row r="39" spans="2:8" ht="12.75">
      <c r="B39" s="522">
        <v>16224</v>
      </c>
      <c r="C39" s="522">
        <v>16224</v>
      </c>
      <c r="D39" s="521" t="s">
        <v>851</v>
      </c>
      <c r="E39" s="521"/>
      <c r="F39" s="522"/>
      <c r="G39" s="522"/>
      <c r="H39" s="521"/>
    </row>
    <row r="40" spans="2:8" ht="12.75">
      <c r="B40" s="522">
        <v>0</v>
      </c>
      <c r="C40" s="522">
        <v>0.68</v>
      </c>
      <c r="D40" s="521" t="s">
        <v>852</v>
      </c>
      <c r="E40" s="521"/>
      <c r="F40" s="522"/>
      <c r="G40" s="522"/>
      <c r="H40" s="521"/>
    </row>
    <row r="41" spans="2:7" ht="12.75">
      <c r="B41" s="112"/>
      <c r="C41" s="112"/>
      <c r="F41" s="112"/>
      <c r="G41" s="112"/>
    </row>
    <row r="42" spans="1:8" ht="12.75">
      <c r="A42" s="521" t="s">
        <v>853</v>
      </c>
      <c r="B42" s="522">
        <f>SUM(B28:B41)</f>
        <v>467949</v>
      </c>
      <c r="C42" s="522">
        <f>SUM(C28:C41)</f>
        <v>467946.41000000003</v>
      </c>
      <c r="D42" s="521"/>
      <c r="E42" s="521"/>
      <c r="F42" s="522">
        <f>SUM(F28:F41)</f>
        <v>752586</v>
      </c>
      <c r="G42" s="522">
        <f>SUM(G28:G41)</f>
        <v>752586</v>
      </c>
      <c r="H42" s="521"/>
    </row>
    <row r="43" spans="2:7" ht="12.75">
      <c r="B43" s="112"/>
      <c r="C43" s="112"/>
      <c r="F43" s="112"/>
      <c r="G43" s="112"/>
    </row>
    <row r="44" spans="2:7" ht="12.75">
      <c r="B44" s="112"/>
      <c r="C44" s="112"/>
      <c r="F44" s="112"/>
      <c r="G44" s="112"/>
    </row>
    <row r="45" spans="2:7" ht="12.75">
      <c r="B45" s="112"/>
      <c r="C45" s="112"/>
      <c r="F45" s="112"/>
      <c r="G45" s="112"/>
    </row>
    <row r="46" spans="1:8" ht="12.75">
      <c r="A46" s="523" t="s">
        <v>349</v>
      </c>
      <c r="B46" s="522">
        <v>13969</v>
      </c>
      <c r="C46" s="522">
        <v>13968.82</v>
      </c>
      <c r="D46" s="521" t="s">
        <v>854</v>
      </c>
      <c r="E46" s="521"/>
      <c r="F46" s="522">
        <v>800633</v>
      </c>
      <c r="G46" s="522">
        <v>800632.38</v>
      </c>
      <c r="H46" s="521" t="s">
        <v>855</v>
      </c>
    </row>
    <row r="47" spans="2:8" ht="12.75">
      <c r="B47" s="522">
        <v>47432</v>
      </c>
      <c r="C47" s="522">
        <v>47431.7</v>
      </c>
      <c r="D47" s="521" t="s">
        <v>428</v>
      </c>
      <c r="E47" s="521"/>
      <c r="F47" s="522">
        <v>30</v>
      </c>
      <c r="G47" s="522">
        <v>29.03</v>
      </c>
      <c r="H47" s="521" t="s">
        <v>856</v>
      </c>
    </row>
    <row r="48" spans="2:8" ht="12.75">
      <c r="B48" s="522">
        <v>22697</v>
      </c>
      <c r="C48" s="522">
        <v>22696.05</v>
      </c>
      <c r="D48" s="521" t="s">
        <v>857</v>
      </c>
      <c r="E48" s="521"/>
      <c r="F48" s="522"/>
      <c r="G48" s="522"/>
      <c r="H48" s="521"/>
    </row>
    <row r="49" spans="2:8" ht="12.75">
      <c r="B49" s="522">
        <v>32162</v>
      </c>
      <c r="C49" s="522">
        <v>32161.5</v>
      </c>
      <c r="D49" s="521" t="s">
        <v>256</v>
      </c>
      <c r="E49" s="521"/>
      <c r="F49" s="522"/>
      <c r="G49" s="522"/>
      <c r="H49" s="521"/>
    </row>
    <row r="50" spans="2:8" ht="12.75">
      <c r="B50" s="522">
        <v>1199</v>
      </c>
      <c r="C50" s="522">
        <v>1198.1</v>
      </c>
      <c r="D50" s="521" t="s">
        <v>226</v>
      </c>
      <c r="E50" s="521"/>
      <c r="F50" s="522"/>
      <c r="G50" s="522"/>
      <c r="H50" s="521"/>
    </row>
    <row r="51" spans="2:8" ht="12.75">
      <c r="B51" s="522">
        <v>113661</v>
      </c>
      <c r="C51" s="522">
        <v>113660.07</v>
      </c>
      <c r="D51" s="521" t="s">
        <v>217</v>
      </c>
      <c r="E51" s="521"/>
      <c r="F51" s="522"/>
      <c r="G51" s="522"/>
      <c r="H51" s="521"/>
    </row>
    <row r="52" spans="2:8" ht="12.75">
      <c r="B52" s="522">
        <v>38032</v>
      </c>
      <c r="C52" s="522">
        <v>38031.05</v>
      </c>
      <c r="D52" s="521" t="s">
        <v>858</v>
      </c>
      <c r="E52" s="521"/>
      <c r="F52" s="522"/>
      <c r="G52" s="522"/>
      <c r="H52" s="521"/>
    </row>
    <row r="53" spans="2:8" ht="12.75">
      <c r="B53" s="522">
        <v>8807</v>
      </c>
      <c r="C53" s="522">
        <v>8807</v>
      </c>
      <c r="D53" s="521" t="s">
        <v>859</v>
      </c>
      <c r="E53" s="521"/>
      <c r="F53" s="522"/>
      <c r="G53" s="522"/>
      <c r="H53" s="521"/>
    </row>
    <row r="54" spans="2:8" ht="12.75">
      <c r="B54" s="522">
        <v>2003</v>
      </c>
      <c r="C54" s="522">
        <v>2002.24</v>
      </c>
      <c r="D54" s="521" t="s">
        <v>860</v>
      </c>
      <c r="E54" s="521"/>
      <c r="F54" s="522"/>
      <c r="G54" s="522"/>
      <c r="H54" s="521"/>
    </row>
    <row r="55" spans="2:8" ht="12.75">
      <c r="B55" s="522">
        <v>0</v>
      </c>
      <c r="C55" s="522">
        <v>-5.23</v>
      </c>
      <c r="D55" s="521" t="s">
        <v>852</v>
      </c>
      <c r="E55" s="521"/>
      <c r="F55" s="522"/>
      <c r="G55" s="522"/>
      <c r="H55" s="521"/>
    </row>
    <row r="56" spans="3:7" ht="12.75">
      <c r="C56" s="112"/>
      <c r="F56" s="112"/>
      <c r="G56" s="112"/>
    </row>
    <row r="57" spans="1:8" ht="12.75">
      <c r="A57" s="521" t="s">
        <v>532</v>
      </c>
      <c r="B57" s="522">
        <f>SUM(B46:B56)</f>
        <v>279962</v>
      </c>
      <c r="C57" s="522">
        <f>SUM(C46:C56)</f>
        <v>279951.30000000005</v>
      </c>
      <c r="D57" s="521"/>
      <c r="E57" s="521"/>
      <c r="F57" s="522">
        <f>SUM(F46:F56)</f>
        <v>800663</v>
      </c>
      <c r="G57" s="522">
        <f>SUM(G46:G56)</f>
        <v>800661.41</v>
      </c>
      <c r="H57" s="521"/>
    </row>
    <row r="58" spans="6:7" ht="12.75">
      <c r="F58" s="112"/>
      <c r="G58" s="112"/>
    </row>
    <row r="59" spans="6:7" ht="12.75">
      <c r="F59" s="112"/>
      <c r="G59" s="112"/>
    </row>
    <row r="60" spans="1:8" ht="12.75">
      <c r="A60" s="549" t="s">
        <v>310</v>
      </c>
      <c r="B60" s="522">
        <v>18728</v>
      </c>
      <c r="C60" s="522">
        <v>18727.56</v>
      </c>
      <c r="D60" s="521" t="s">
        <v>845</v>
      </c>
      <c r="E60" s="521"/>
      <c r="F60" s="522">
        <v>629200</v>
      </c>
      <c r="G60" s="522">
        <v>773026.28</v>
      </c>
      <c r="H60" s="521" t="s">
        <v>861</v>
      </c>
    </row>
    <row r="61" spans="2:8" ht="12.75">
      <c r="B61" s="522">
        <v>11578</v>
      </c>
      <c r="C61" s="522">
        <v>11577.32</v>
      </c>
      <c r="D61" s="521" t="s">
        <v>257</v>
      </c>
      <c r="E61" s="521"/>
      <c r="F61" s="522"/>
      <c r="G61" s="522"/>
      <c r="H61" s="521" t="s">
        <v>862</v>
      </c>
    </row>
    <row r="62" spans="2:8" ht="12.75">
      <c r="B62" s="522">
        <v>13284</v>
      </c>
      <c r="C62" s="522">
        <v>13284</v>
      </c>
      <c r="D62" s="521" t="s">
        <v>428</v>
      </c>
      <c r="E62" s="521"/>
      <c r="F62" s="522">
        <v>14</v>
      </c>
      <c r="G62" s="522">
        <v>13.66</v>
      </c>
      <c r="H62" s="521" t="s">
        <v>863</v>
      </c>
    </row>
    <row r="63" spans="2:8" ht="12.75">
      <c r="B63" s="522">
        <v>4587</v>
      </c>
      <c r="C63" s="522">
        <v>4586.49</v>
      </c>
      <c r="D63" s="521" t="s">
        <v>217</v>
      </c>
      <c r="E63" s="521"/>
      <c r="F63" s="522">
        <v>5467</v>
      </c>
      <c r="G63" s="522">
        <v>5466.2</v>
      </c>
      <c r="H63" s="521" t="s">
        <v>864</v>
      </c>
    </row>
    <row r="64" spans="2:8" ht="12.75">
      <c r="B64" s="522">
        <v>501340</v>
      </c>
      <c r="C64" s="522">
        <v>501339.02</v>
      </c>
      <c r="D64" s="521" t="s">
        <v>865</v>
      </c>
      <c r="E64" s="521"/>
      <c r="F64" s="522"/>
      <c r="G64" s="522"/>
      <c r="H64" s="521"/>
    </row>
    <row r="65" spans="2:8" ht="12.75">
      <c r="B65" s="522">
        <v>378</v>
      </c>
      <c r="C65" s="522">
        <v>377.93</v>
      </c>
      <c r="D65" s="521" t="s">
        <v>841</v>
      </c>
      <c r="E65" s="521"/>
      <c r="F65" s="522"/>
      <c r="G65" s="522"/>
      <c r="H65" s="521"/>
    </row>
    <row r="66" spans="2:8" ht="12.75">
      <c r="B66" s="522">
        <v>6302</v>
      </c>
      <c r="C66" s="522">
        <v>6301.38</v>
      </c>
      <c r="D66" s="521" t="s">
        <v>847</v>
      </c>
      <c r="E66" s="521"/>
      <c r="F66" s="522"/>
      <c r="G66" s="522"/>
      <c r="H66" s="521"/>
    </row>
    <row r="67" spans="2:8" ht="12.75">
      <c r="B67" s="522">
        <v>12600</v>
      </c>
      <c r="C67" s="522">
        <v>12600</v>
      </c>
      <c r="D67" s="521" t="s">
        <v>839</v>
      </c>
      <c r="E67" s="521"/>
      <c r="F67" s="522"/>
      <c r="G67" s="522"/>
      <c r="H67" s="521"/>
    </row>
    <row r="68" spans="2:8" ht="12.75">
      <c r="B68" s="522">
        <v>199768</v>
      </c>
      <c r="C68" s="522">
        <v>199768</v>
      </c>
      <c r="D68" s="521" t="s">
        <v>260</v>
      </c>
      <c r="E68" s="521"/>
      <c r="F68" s="522"/>
      <c r="G68" s="522"/>
      <c r="H68" s="521"/>
    </row>
    <row r="69" spans="2:8" ht="12.75">
      <c r="B69" s="522">
        <v>51942</v>
      </c>
      <c r="C69" s="522">
        <v>51942</v>
      </c>
      <c r="D69" s="521" t="s">
        <v>262</v>
      </c>
      <c r="E69" s="521"/>
      <c r="F69" s="522"/>
      <c r="G69" s="522"/>
      <c r="H69" s="521"/>
    </row>
    <row r="70" spans="2:8" ht="12.75">
      <c r="B70" s="522">
        <v>17982</v>
      </c>
      <c r="C70" s="522">
        <v>17982</v>
      </c>
      <c r="D70" s="521" t="s">
        <v>263</v>
      </c>
      <c r="E70" s="521"/>
      <c r="F70" s="522"/>
      <c r="G70" s="522"/>
      <c r="H70" s="521"/>
    </row>
    <row r="71" spans="2:8" ht="12.75">
      <c r="B71" s="522">
        <v>0</v>
      </c>
      <c r="C71" s="522">
        <v>-0.71</v>
      </c>
      <c r="D71" s="521" t="s">
        <v>852</v>
      </c>
      <c r="E71" s="521"/>
      <c r="F71" s="522"/>
      <c r="G71" s="522"/>
      <c r="H71" s="521"/>
    </row>
    <row r="72" spans="2:7" ht="12.75">
      <c r="B72" s="112"/>
      <c r="C72" s="112"/>
      <c r="F72" s="112"/>
      <c r="G72" s="112"/>
    </row>
    <row r="73" spans="1:8" ht="12.75">
      <c r="A73" s="521" t="s">
        <v>532</v>
      </c>
      <c r="B73" s="522">
        <f>SUM(B60:B72)</f>
        <v>838489</v>
      </c>
      <c r="C73" s="522">
        <f>SUM(C60:C72)</f>
        <v>838484.9900000002</v>
      </c>
      <c r="D73" s="521"/>
      <c r="E73" s="521"/>
      <c r="F73" s="522">
        <f>SUM(F60:F72)</f>
        <v>634681</v>
      </c>
      <c r="G73" s="522">
        <f>SUM(G60:G72)</f>
        <v>778506.14</v>
      </c>
      <c r="H73" s="521"/>
    </row>
    <row r="74" spans="2:7" ht="12.75">
      <c r="B74" s="112"/>
      <c r="C74" s="112"/>
      <c r="F74" s="112"/>
      <c r="G74" s="112"/>
    </row>
    <row r="75" spans="1:8" ht="12.75">
      <c r="A75" s="549" t="s">
        <v>362</v>
      </c>
      <c r="B75" s="522">
        <v>35866</v>
      </c>
      <c r="C75" s="522">
        <v>35865.83</v>
      </c>
      <c r="D75" s="521" t="s">
        <v>271</v>
      </c>
      <c r="E75" s="521"/>
      <c r="F75" s="522">
        <v>25373</v>
      </c>
      <c r="G75" s="522">
        <v>25372.7</v>
      </c>
      <c r="H75" s="521" t="s">
        <v>866</v>
      </c>
    </row>
    <row r="76" spans="1:8" ht="12.75">
      <c r="A76" s="7"/>
      <c r="B76" s="522">
        <v>5400</v>
      </c>
      <c r="C76" s="522">
        <v>5400</v>
      </c>
      <c r="D76" s="521" t="s">
        <v>257</v>
      </c>
      <c r="E76" s="521"/>
      <c r="F76" s="522"/>
      <c r="G76" s="522"/>
      <c r="H76" s="521"/>
    </row>
    <row r="77" spans="2:8" ht="12.75">
      <c r="B77" s="522">
        <v>2470</v>
      </c>
      <c r="C77" s="522">
        <v>2469.24</v>
      </c>
      <c r="D77" s="521" t="s">
        <v>226</v>
      </c>
      <c r="E77" s="521"/>
      <c r="F77" s="522"/>
      <c r="G77" s="522"/>
      <c r="H77" s="521"/>
    </row>
    <row r="78" spans="2:8" ht="12.75">
      <c r="B78" s="522">
        <v>38892</v>
      </c>
      <c r="C78" s="522">
        <v>38891.3</v>
      </c>
      <c r="D78" s="521" t="s">
        <v>217</v>
      </c>
      <c r="E78" s="521"/>
      <c r="F78" s="522"/>
      <c r="G78" s="522"/>
      <c r="H78" s="521"/>
    </row>
    <row r="79" spans="2:8" ht="12.75">
      <c r="B79" s="522">
        <v>102216</v>
      </c>
      <c r="C79" s="522">
        <v>102215.1</v>
      </c>
      <c r="D79" s="521" t="s">
        <v>867</v>
      </c>
      <c r="E79" s="521"/>
      <c r="F79" s="522"/>
      <c r="G79" s="522"/>
      <c r="H79" s="521"/>
    </row>
    <row r="80" spans="2:8" ht="12.75">
      <c r="B80" s="522">
        <v>1410</v>
      </c>
      <c r="C80" s="522">
        <v>1409.23</v>
      </c>
      <c r="D80" s="521" t="s">
        <v>868</v>
      </c>
      <c r="E80" s="521"/>
      <c r="F80" s="522"/>
      <c r="G80" s="522"/>
      <c r="H80" s="521"/>
    </row>
    <row r="81" spans="2:8" ht="12.75">
      <c r="B81" s="522">
        <v>1080</v>
      </c>
      <c r="C81" s="522">
        <v>1080</v>
      </c>
      <c r="D81" s="521" t="s">
        <v>859</v>
      </c>
      <c r="E81" s="521"/>
      <c r="F81" s="522"/>
      <c r="G81" s="522"/>
      <c r="H81" s="521"/>
    </row>
    <row r="82" spans="2:8" ht="12.75">
      <c r="B82" s="522">
        <v>0</v>
      </c>
      <c r="C82" s="522">
        <v>4.5</v>
      </c>
      <c r="D82" s="521" t="s">
        <v>852</v>
      </c>
      <c r="E82" s="521"/>
      <c r="F82" s="522"/>
      <c r="G82" s="522"/>
      <c r="H82" s="521"/>
    </row>
    <row r="83" spans="2:7" ht="12.75">
      <c r="B83" s="112"/>
      <c r="C83" s="112"/>
      <c r="F83" s="112"/>
      <c r="G83" s="112"/>
    </row>
    <row r="84" spans="1:8" ht="12.75">
      <c r="A84" s="521" t="s">
        <v>532</v>
      </c>
      <c r="B84" s="522">
        <f>SUM(B75:B83)</f>
        <v>187334</v>
      </c>
      <c r="C84" s="522">
        <f>SUM(C75:C83)</f>
        <v>187335.2</v>
      </c>
      <c r="D84" s="521"/>
      <c r="E84" s="521"/>
      <c r="F84" s="522">
        <f>SUM(F75:F83)</f>
        <v>25373</v>
      </c>
      <c r="G84" s="522">
        <f>SUM(G75:G83)</f>
        <v>25372.7</v>
      </c>
      <c r="H84" s="521"/>
    </row>
    <row r="85" spans="2:7" ht="12.75">
      <c r="B85" s="112"/>
      <c r="C85" s="112"/>
      <c r="F85" s="112"/>
      <c r="G85" s="112"/>
    </row>
    <row r="86" spans="1:8" ht="12.75">
      <c r="A86" s="523" t="s">
        <v>869</v>
      </c>
      <c r="B86" s="522">
        <v>7638</v>
      </c>
      <c r="C86" s="522">
        <v>7637.5</v>
      </c>
      <c r="D86" s="521" t="s">
        <v>845</v>
      </c>
      <c r="E86" s="521"/>
      <c r="F86" s="522">
        <v>6578</v>
      </c>
      <c r="G86" s="522">
        <v>6577.1</v>
      </c>
      <c r="H86" s="521" t="s">
        <v>870</v>
      </c>
    </row>
    <row r="87" spans="2:7" ht="12.75">
      <c r="B87" s="112"/>
      <c r="C87" s="112"/>
      <c r="F87" s="112"/>
      <c r="G87" s="112"/>
    </row>
    <row r="88" spans="1:8" ht="12.75">
      <c r="A88" s="549" t="s">
        <v>871</v>
      </c>
      <c r="B88" s="522">
        <v>100</v>
      </c>
      <c r="C88" s="522">
        <v>99.2</v>
      </c>
      <c r="D88" s="521" t="s">
        <v>845</v>
      </c>
      <c r="E88" s="521"/>
      <c r="F88" s="522">
        <v>81047</v>
      </c>
      <c r="G88" s="522">
        <v>81047</v>
      </c>
      <c r="H88" s="521" t="s">
        <v>872</v>
      </c>
    </row>
    <row r="89" spans="2:8" ht="12.75">
      <c r="B89" s="522">
        <v>147680</v>
      </c>
      <c r="C89" s="522">
        <v>147680</v>
      </c>
      <c r="D89" s="521" t="s">
        <v>873</v>
      </c>
      <c r="E89" s="521"/>
      <c r="F89" s="522">
        <v>142</v>
      </c>
      <c r="G89" s="522">
        <v>141.2</v>
      </c>
      <c r="H89" s="521" t="s">
        <v>874</v>
      </c>
    </row>
    <row r="90" spans="2:8" ht="12.75">
      <c r="B90" s="522">
        <v>256</v>
      </c>
      <c r="C90" s="522">
        <v>256</v>
      </c>
      <c r="D90" s="521" t="s">
        <v>841</v>
      </c>
      <c r="E90" s="521"/>
      <c r="F90" s="522"/>
      <c r="G90" s="522"/>
      <c r="H90" s="521"/>
    </row>
    <row r="91" spans="2:7" ht="12.75">
      <c r="B91" s="112"/>
      <c r="C91" s="112"/>
      <c r="F91" s="112"/>
      <c r="G91" s="112"/>
    </row>
    <row r="92" spans="1:8" ht="12.75">
      <c r="A92" s="521" t="s">
        <v>532</v>
      </c>
      <c r="B92" s="522">
        <f>SUM(B88:B91)</f>
        <v>148036</v>
      </c>
      <c r="C92" s="522">
        <f>SUM(C88:C91)</f>
        <v>148035.2</v>
      </c>
      <c r="D92" s="521"/>
      <c r="E92" s="521"/>
      <c r="F92" s="522">
        <f>SUM(F88:F91)</f>
        <v>81189</v>
      </c>
      <c r="G92" s="522">
        <f>SUM(G88:G91)</f>
        <v>81188.2</v>
      </c>
      <c r="H92" s="521"/>
    </row>
    <row r="93" spans="2:7" ht="12.75">
      <c r="B93" s="112"/>
      <c r="C93" s="112"/>
      <c r="F93" s="112"/>
      <c r="G93" s="112"/>
    </row>
    <row r="94" spans="1:8" ht="12.75">
      <c r="A94" s="549" t="s">
        <v>875</v>
      </c>
      <c r="B94" s="522">
        <v>572</v>
      </c>
      <c r="C94" s="522">
        <v>571.4</v>
      </c>
      <c r="D94" s="521" t="s">
        <v>845</v>
      </c>
      <c r="E94" s="521"/>
      <c r="F94" s="522">
        <v>1304653</v>
      </c>
      <c r="G94" s="522">
        <v>1495811.09</v>
      </c>
      <c r="H94" s="521" t="s">
        <v>876</v>
      </c>
    </row>
    <row r="95" spans="2:8" ht="12.75">
      <c r="B95" s="522">
        <v>618360</v>
      </c>
      <c r="C95" s="522">
        <v>463879</v>
      </c>
      <c r="D95" s="521" t="s">
        <v>877</v>
      </c>
      <c r="E95" s="521"/>
      <c r="F95" s="522">
        <v>154481</v>
      </c>
      <c r="G95" s="522">
        <v>154481</v>
      </c>
      <c r="H95" s="521" t="s">
        <v>878</v>
      </c>
    </row>
    <row r="96" spans="2:8" ht="12.75">
      <c r="B96" s="522">
        <v>0</v>
      </c>
      <c r="C96" s="522">
        <v>154481</v>
      </c>
      <c r="D96" s="521" t="s">
        <v>879</v>
      </c>
      <c r="E96" s="521"/>
      <c r="F96" s="522">
        <v>7567</v>
      </c>
      <c r="G96" s="522">
        <v>7566.7</v>
      </c>
      <c r="H96" s="521" t="s">
        <v>880</v>
      </c>
    </row>
    <row r="97" spans="2:8" ht="12.75">
      <c r="B97" s="522">
        <v>13122</v>
      </c>
      <c r="C97" s="522">
        <v>13122</v>
      </c>
      <c r="D97" s="521" t="s">
        <v>839</v>
      </c>
      <c r="E97" s="521"/>
      <c r="F97" s="522">
        <v>2</v>
      </c>
      <c r="G97" s="522">
        <v>1.66</v>
      </c>
      <c r="H97" s="521" t="s">
        <v>881</v>
      </c>
    </row>
    <row r="98" spans="2:8" ht="12.75">
      <c r="B98" s="522">
        <v>3185</v>
      </c>
      <c r="C98" s="522">
        <v>3185</v>
      </c>
      <c r="D98" s="521" t="s">
        <v>882</v>
      </c>
      <c r="E98" s="521"/>
      <c r="F98" s="522"/>
      <c r="G98" s="522"/>
      <c r="H98" s="521"/>
    </row>
    <row r="99" spans="2:8" ht="12.75">
      <c r="B99" s="522">
        <v>441589</v>
      </c>
      <c r="C99" s="522">
        <v>506162</v>
      </c>
      <c r="D99" s="521" t="s">
        <v>883</v>
      </c>
      <c r="E99" s="521"/>
      <c r="F99" s="522"/>
      <c r="G99" s="522"/>
      <c r="H99" s="521"/>
    </row>
    <row r="100" spans="2:7" ht="12.75">
      <c r="B100" s="112"/>
      <c r="C100" s="112"/>
      <c r="F100" s="112"/>
      <c r="G100" s="112"/>
    </row>
    <row r="101" spans="1:8" ht="12.75">
      <c r="A101" s="521" t="s">
        <v>532</v>
      </c>
      <c r="B101" s="522">
        <f>SUM(B94:B100)</f>
        <v>1076828</v>
      </c>
      <c r="C101" s="522">
        <f>SUM(C94:C100)</f>
        <v>1141400.4</v>
      </c>
      <c r="D101" s="521"/>
      <c r="E101" s="521"/>
      <c r="F101" s="522">
        <f>SUM(F94:F100)</f>
        <v>1466703</v>
      </c>
      <c r="G101" s="522">
        <f>SUM(G94:G100)</f>
        <v>1657860.4500000002</v>
      </c>
      <c r="H101" s="521"/>
    </row>
    <row r="102" spans="2:7" ht="12.75">
      <c r="B102" s="112"/>
      <c r="C102" s="112"/>
      <c r="F102" s="112"/>
      <c r="G102" s="112"/>
    </row>
    <row r="103" spans="1:8" ht="12.75">
      <c r="A103" s="549" t="s">
        <v>884</v>
      </c>
      <c r="B103" s="522">
        <v>1317</v>
      </c>
      <c r="C103" s="522">
        <v>1316.13</v>
      </c>
      <c r="D103" s="521" t="s">
        <v>271</v>
      </c>
      <c r="E103" s="521"/>
      <c r="F103" s="522">
        <v>8049</v>
      </c>
      <c r="G103" s="522">
        <v>8048.1</v>
      </c>
      <c r="H103" s="521" t="s">
        <v>76</v>
      </c>
    </row>
    <row r="104" spans="2:8" ht="12.75">
      <c r="B104" s="522">
        <v>4565</v>
      </c>
      <c r="C104" s="522">
        <v>4564.83</v>
      </c>
      <c r="D104" s="521" t="s">
        <v>256</v>
      </c>
      <c r="E104" s="521"/>
      <c r="F104" s="522"/>
      <c r="G104" s="522"/>
      <c r="H104" s="521"/>
    </row>
    <row r="105" spans="2:8" ht="12.75">
      <c r="B105" s="522">
        <v>295</v>
      </c>
      <c r="C105" s="522">
        <v>295</v>
      </c>
      <c r="D105" s="521" t="s">
        <v>256</v>
      </c>
      <c r="E105" s="521"/>
      <c r="F105" s="522"/>
      <c r="G105" s="522"/>
      <c r="H105" s="521"/>
    </row>
    <row r="106" spans="2:8" ht="12.75">
      <c r="B106" s="522">
        <v>6978</v>
      </c>
      <c r="C106" s="522">
        <v>6977.8</v>
      </c>
      <c r="D106" s="521" t="s">
        <v>217</v>
      </c>
      <c r="E106" s="521"/>
      <c r="F106" s="522"/>
      <c r="G106" s="522"/>
      <c r="H106" s="521"/>
    </row>
    <row r="107" spans="2:8" ht="12.75">
      <c r="B107" s="522">
        <v>4219</v>
      </c>
      <c r="C107" s="522">
        <v>4218.8</v>
      </c>
      <c r="D107" s="521" t="s">
        <v>885</v>
      </c>
      <c r="E107" s="521"/>
      <c r="F107" s="522"/>
      <c r="G107" s="522"/>
      <c r="H107" s="521"/>
    </row>
    <row r="108" spans="2:8" ht="12.75">
      <c r="B108" s="522">
        <v>496</v>
      </c>
      <c r="C108" s="522">
        <v>496</v>
      </c>
      <c r="D108" s="521" t="s">
        <v>228</v>
      </c>
      <c r="E108" s="521"/>
      <c r="F108" s="522"/>
      <c r="G108" s="522"/>
      <c r="H108" s="521"/>
    </row>
    <row r="109" spans="2:8" ht="12.75">
      <c r="B109" s="522">
        <v>704</v>
      </c>
      <c r="C109" s="522">
        <v>704</v>
      </c>
      <c r="D109" s="521" t="s">
        <v>886</v>
      </c>
      <c r="E109" s="521"/>
      <c r="F109" s="522"/>
      <c r="G109" s="522"/>
      <c r="H109" s="521"/>
    </row>
    <row r="110" spans="2:8" ht="12.75">
      <c r="B110" s="522">
        <v>2520</v>
      </c>
      <c r="C110" s="522">
        <v>2520</v>
      </c>
      <c r="D110" s="521" t="s">
        <v>887</v>
      </c>
      <c r="E110" s="521"/>
      <c r="F110" s="522"/>
      <c r="G110" s="522"/>
      <c r="H110" s="521"/>
    </row>
    <row r="111" spans="2:8" ht="12.75">
      <c r="B111" s="522">
        <v>654</v>
      </c>
      <c r="C111" s="522">
        <v>654</v>
      </c>
      <c r="D111" s="521" t="s">
        <v>262</v>
      </c>
      <c r="E111" s="521"/>
      <c r="F111" s="522"/>
      <c r="G111" s="522"/>
      <c r="H111" s="521"/>
    </row>
    <row r="112" spans="2:8" ht="12.75">
      <c r="B112" s="522">
        <v>230</v>
      </c>
      <c r="C112" s="522">
        <v>230</v>
      </c>
      <c r="D112" s="521" t="s">
        <v>263</v>
      </c>
      <c r="E112" s="521"/>
      <c r="F112" s="522"/>
      <c r="G112" s="522"/>
      <c r="H112" s="521"/>
    </row>
    <row r="113" spans="2:8" ht="12.75">
      <c r="B113" s="522">
        <v>0</v>
      </c>
      <c r="C113" s="522">
        <v>-0.21</v>
      </c>
      <c r="D113" s="521" t="s">
        <v>852</v>
      </c>
      <c r="E113" s="521"/>
      <c r="F113" s="522"/>
      <c r="G113" s="522"/>
      <c r="H113" s="521"/>
    </row>
    <row r="114" spans="2:8" ht="12.75">
      <c r="B114" s="550"/>
      <c r="C114" s="550"/>
      <c r="D114" s="551"/>
      <c r="E114" s="551"/>
      <c r="F114" s="550"/>
      <c r="G114" s="550"/>
      <c r="H114" s="551"/>
    </row>
    <row r="115" spans="1:8" ht="12.75">
      <c r="A115" s="521" t="s">
        <v>532</v>
      </c>
      <c r="B115" s="522">
        <f>SUM(B103:B114)</f>
        <v>21978</v>
      </c>
      <c r="C115" s="522">
        <f>SUM(C103:C114)</f>
        <v>21976.350000000002</v>
      </c>
      <c r="D115" s="521"/>
      <c r="E115" s="521"/>
      <c r="F115" s="522">
        <f>SUM(F103:F114)</f>
        <v>8049</v>
      </c>
      <c r="G115" s="522">
        <f>SUM(G103:G114)</f>
        <v>8048.1</v>
      </c>
      <c r="H115" s="521"/>
    </row>
    <row r="116" spans="2:7" ht="12.75">
      <c r="B116" s="112"/>
      <c r="C116" s="112"/>
      <c r="F116" s="112"/>
      <c r="G116" s="112"/>
    </row>
    <row r="117" spans="1:8" ht="12.75">
      <c r="A117" s="523" t="s">
        <v>888</v>
      </c>
      <c r="B117" s="522"/>
      <c r="C117" s="522"/>
      <c r="D117" s="521"/>
      <c r="E117" s="521"/>
      <c r="F117" s="522">
        <v>96771</v>
      </c>
      <c r="G117" s="522">
        <v>96770.3</v>
      </c>
      <c r="H117" s="521" t="s">
        <v>889</v>
      </c>
    </row>
    <row r="118" spans="2:7" ht="12.75">
      <c r="B118" s="112"/>
      <c r="C118" s="112"/>
      <c r="F118" s="112"/>
      <c r="G118" s="112"/>
    </row>
    <row r="119" spans="1:8" ht="12.75">
      <c r="A119" s="549" t="s">
        <v>890</v>
      </c>
      <c r="B119" s="522">
        <v>1817</v>
      </c>
      <c r="C119" s="522">
        <v>1816.26</v>
      </c>
      <c r="D119" s="521" t="s">
        <v>845</v>
      </c>
      <c r="E119" s="521"/>
      <c r="F119" s="522">
        <v>600</v>
      </c>
      <c r="G119" s="522">
        <v>600</v>
      </c>
      <c r="H119" s="521" t="s">
        <v>891</v>
      </c>
    </row>
    <row r="120" spans="2:8" ht="12.75">
      <c r="B120" s="522">
        <v>25733</v>
      </c>
      <c r="C120" s="522">
        <v>25732.99</v>
      </c>
      <c r="D120" s="521" t="s">
        <v>892</v>
      </c>
      <c r="E120" s="521"/>
      <c r="F120" s="522"/>
      <c r="G120" s="522"/>
      <c r="H120" s="521"/>
    </row>
    <row r="121" spans="2:8" ht="12.75">
      <c r="B121" s="522">
        <v>535</v>
      </c>
      <c r="C121" s="522">
        <v>534.8</v>
      </c>
      <c r="D121" s="521" t="s">
        <v>226</v>
      </c>
      <c r="E121" s="521"/>
      <c r="F121" s="522"/>
      <c r="G121" s="522"/>
      <c r="H121" s="521"/>
    </row>
    <row r="122" spans="2:8" ht="12.75">
      <c r="B122" s="522">
        <v>5104</v>
      </c>
      <c r="C122" s="522">
        <v>5104</v>
      </c>
      <c r="D122" s="521" t="s">
        <v>260</v>
      </c>
      <c r="E122" s="521"/>
      <c r="F122" s="522"/>
      <c r="G122" s="522"/>
      <c r="H122" s="521"/>
    </row>
    <row r="123" spans="2:7" ht="12.75">
      <c r="B123" s="112"/>
      <c r="C123" s="112"/>
      <c r="F123" s="112"/>
      <c r="G123" s="112"/>
    </row>
    <row r="124" spans="1:8" ht="12.75">
      <c r="A124" s="521" t="s">
        <v>532</v>
      </c>
      <c r="B124" s="522">
        <f>SUM(B119:B123)</f>
        <v>33189</v>
      </c>
      <c r="C124" s="522">
        <f>SUM(C119:C123)</f>
        <v>33188.05</v>
      </c>
      <c r="D124" s="521"/>
      <c r="E124" s="521"/>
      <c r="F124" s="522">
        <f>SUM(F119:F123)</f>
        <v>600</v>
      </c>
      <c r="G124" s="522">
        <f>SUM(G119:G123)</f>
        <v>600</v>
      </c>
      <c r="H124" s="521"/>
    </row>
    <row r="125" spans="2:7" ht="12.75">
      <c r="B125" s="112"/>
      <c r="C125" s="112"/>
      <c r="F125" s="112"/>
      <c r="G125" s="112"/>
    </row>
    <row r="126" spans="2:7" ht="12.75">
      <c r="B126" s="112"/>
      <c r="C126" s="112"/>
      <c r="F126" s="112"/>
      <c r="G126" s="112"/>
    </row>
    <row r="127" spans="2:7" ht="12.75">
      <c r="B127" s="112"/>
      <c r="C127" s="112"/>
      <c r="F127" s="112"/>
      <c r="G127" s="112"/>
    </row>
    <row r="128" spans="1:8" ht="12.75">
      <c r="A128" s="549" t="s">
        <v>339</v>
      </c>
      <c r="B128" s="522">
        <v>44920</v>
      </c>
      <c r="C128" s="522">
        <v>44919.9</v>
      </c>
      <c r="D128" s="521" t="s">
        <v>893</v>
      </c>
      <c r="E128" s="521"/>
      <c r="F128" s="522">
        <v>7448</v>
      </c>
      <c r="G128" s="522">
        <v>7448</v>
      </c>
      <c r="H128" s="521" t="s">
        <v>108</v>
      </c>
    </row>
    <row r="129" spans="2:8" ht="12.75">
      <c r="B129" s="522">
        <v>40674</v>
      </c>
      <c r="C129" s="522">
        <v>40673.3</v>
      </c>
      <c r="D129" s="521" t="s">
        <v>894</v>
      </c>
      <c r="E129" s="521"/>
      <c r="F129" s="522">
        <v>0</v>
      </c>
      <c r="G129" s="522">
        <v>-1.2</v>
      </c>
      <c r="H129" s="521" t="s">
        <v>895</v>
      </c>
    </row>
    <row r="130" spans="2:8" ht="12.75">
      <c r="B130" s="522">
        <v>19870</v>
      </c>
      <c r="C130" s="522">
        <v>19869.34</v>
      </c>
      <c r="D130" s="521" t="s">
        <v>892</v>
      </c>
      <c r="E130" s="521"/>
      <c r="F130" s="522"/>
      <c r="G130" s="522"/>
      <c r="H130" s="521"/>
    </row>
    <row r="131" spans="2:8" ht="12.75">
      <c r="B131" s="522">
        <v>3993</v>
      </c>
      <c r="C131" s="522">
        <v>3992.5</v>
      </c>
      <c r="D131" s="521" t="s">
        <v>226</v>
      </c>
      <c r="E131" s="521"/>
      <c r="F131" s="522"/>
      <c r="G131" s="522"/>
      <c r="H131" s="521"/>
    </row>
    <row r="132" spans="2:8" ht="12.75">
      <c r="B132" s="522">
        <v>21190</v>
      </c>
      <c r="C132" s="522">
        <v>21189.4</v>
      </c>
      <c r="D132" s="521" t="s">
        <v>217</v>
      </c>
      <c r="E132" s="521"/>
      <c r="F132" s="522"/>
      <c r="G132" s="522"/>
      <c r="H132" s="521"/>
    </row>
    <row r="133" spans="2:8" ht="12.75">
      <c r="B133" s="522">
        <v>45574</v>
      </c>
      <c r="C133" s="522">
        <v>45573.8</v>
      </c>
      <c r="D133" s="521" t="s">
        <v>896</v>
      </c>
      <c r="E133" s="521"/>
      <c r="F133" s="522"/>
      <c r="G133" s="522"/>
      <c r="H133" s="521"/>
    </row>
    <row r="134" spans="2:8" ht="12.75">
      <c r="B134" s="522">
        <v>28227</v>
      </c>
      <c r="C134" s="522">
        <v>28226.8</v>
      </c>
      <c r="D134" s="521" t="s">
        <v>897</v>
      </c>
      <c r="E134" s="521"/>
      <c r="F134" s="522"/>
      <c r="G134" s="522"/>
      <c r="H134" s="521"/>
    </row>
    <row r="135" spans="2:8" ht="12.75">
      <c r="B135" s="522">
        <v>5140</v>
      </c>
      <c r="C135" s="522">
        <v>5140</v>
      </c>
      <c r="D135" s="521" t="s">
        <v>859</v>
      </c>
      <c r="E135" s="521"/>
      <c r="F135" s="522"/>
      <c r="G135" s="522"/>
      <c r="H135" s="521"/>
    </row>
    <row r="136" spans="2:7" ht="12.75">
      <c r="B136" s="112"/>
      <c r="C136" s="112"/>
      <c r="F136" s="112"/>
      <c r="G136" s="112"/>
    </row>
    <row r="137" spans="1:8" ht="12.75">
      <c r="A137" s="521" t="s">
        <v>532</v>
      </c>
      <c r="B137" s="522">
        <f>SUM(B128:B136)</f>
        <v>209588</v>
      </c>
      <c r="C137" s="522">
        <f>SUM(C128:C136)</f>
        <v>209585.04</v>
      </c>
      <c r="D137" s="521"/>
      <c r="E137" s="521"/>
      <c r="F137" s="522">
        <f>SUM(F128:F136)</f>
        <v>7448</v>
      </c>
      <c r="G137" s="522">
        <f>SUM(G128:G136)</f>
        <v>7446.8</v>
      </c>
      <c r="H137" s="521"/>
    </row>
    <row r="138" spans="2:7" ht="12.75">
      <c r="B138" s="112"/>
      <c r="C138" s="112"/>
      <c r="F138" s="112"/>
      <c r="G138" s="112"/>
    </row>
    <row r="139" spans="2:7" ht="12.75">
      <c r="B139" s="112"/>
      <c r="C139" s="112"/>
      <c r="F139" s="112"/>
      <c r="G139" s="112"/>
    </row>
    <row r="140" spans="1:8" ht="12.75">
      <c r="A140" s="549" t="s">
        <v>898</v>
      </c>
      <c r="B140" s="522">
        <v>250</v>
      </c>
      <c r="C140" s="522">
        <v>250</v>
      </c>
      <c r="D140" s="521" t="s">
        <v>845</v>
      </c>
      <c r="E140" s="521"/>
      <c r="F140" s="522">
        <v>703300</v>
      </c>
      <c r="G140" s="522">
        <v>765991.2</v>
      </c>
      <c r="H140" s="521" t="s">
        <v>899</v>
      </c>
    </row>
    <row r="141" spans="2:8" ht="12.75">
      <c r="B141" s="522">
        <v>103108</v>
      </c>
      <c r="C141" s="522">
        <v>103107.4</v>
      </c>
      <c r="D141" s="521" t="s">
        <v>217</v>
      </c>
      <c r="E141" s="521"/>
      <c r="F141" s="522">
        <v>3</v>
      </c>
      <c r="G141" s="522">
        <v>2.4</v>
      </c>
      <c r="H141" s="521" t="s">
        <v>895</v>
      </c>
    </row>
    <row r="142" spans="2:8" ht="12.75">
      <c r="B142" s="522">
        <v>3040</v>
      </c>
      <c r="C142" s="522">
        <v>3040</v>
      </c>
      <c r="D142" s="521" t="s">
        <v>859</v>
      </c>
      <c r="E142" s="521"/>
      <c r="F142" s="522"/>
      <c r="G142" s="522"/>
      <c r="H142" s="521"/>
    </row>
    <row r="143" spans="2:8" ht="12.75">
      <c r="B143" s="522">
        <v>402</v>
      </c>
      <c r="C143" s="522">
        <v>402</v>
      </c>
      <c r="D143" s="521" t="s">
        <v>900</v>
      </c>
      <c r="E143" s="521"/>
      <c r="F143" s="522"/>
      <c r="G143" s="522"/>
      <c r="H143" s="521"/>
    </row>
    <row r="144" spans="2:7" ht="12.75">
      <c r="B144" s="112"/>
      <c r="C144" s="112"/>
      <c r="F144" s="112"/>
      <c r="G144" s="112"/>
    </row>
    <row r="145" spans="1:8" ht="12.75">
      <c r="A145" s="521" t="s">
        <v>532</v>
      </c>
      <c r="B145" s="522">
        <f>SUM(B140:B144)</f>
        <v>106800</v>
      </c>
      <c r="C145" s="522">
        <f>SUM(C140:C144)</f>
        <v>106799.4</v>
      </c>
      <c r="D145" s="521"/>
      <c r="E145" s="521"/>
      <c r="F145" s="522">
        <f>SUM(F140:F144)</f>
        <v>703303</v>
      </c>
      <c r="G145" s="522">
        <f>SUM(G140:G144)</f>
        <v>765993.6</v>
      </c>
      <c r="H145" s="521"/>
    </row>
    <row r="146" spans="2:7" ht="12.75">
      <c r="B146" s="112"/>
      <c r="C146" s="112"/>
      <c r="F146" s="112"/>
      <c r="G146" s="112"/>
    </row>
    <row r="147" spans="1:8" ht="12.75">
      <c r="A147" s="523" t="s">
        <v>901</v>
      </c>
      <c r="B147" s="522"/>
      <c r="C147" s="522"/>
      <c r="D147" s="521"/>
      <c r="E147" s="521"/>
      <c r="F147" s="522">
        <v>7824</v>
      </c>
      <c r="G147" s="522">
        <v>7824</v>
      </c>
      <c r="H147" s="521" t="s">
        <v>902</v>
      </c>
    </row>
    <row r="148" spans="2:7" ht="12.75">
      <c r="B148" s="112"/>
      <c r="C148" s="112"/>
      <c r="F148" s="112"/>
      <c r="G148" s="112"/>
    </row>
    <row r="149" spans="1:7" ht="12.75">
      <c r="A149" s="523" t="s">
        <v>903</v>
      </c>
      <c r="B149" s="112"/>
      <c r="C149" s="112"/>
      <c r="F149" s="112"/>
      <c r="G149" s="112"/>
    </row>
    <row r="150" spans="1:8" ht="12.75">
      <c r="A150" s="521" t="s">
        <v>904</v>
      </c>
      <c r="B150" s="522"/>
      <c r="C150" s="522"/>
      <c r="D150" s="521"/>
      <c r="E150" s="521"/>
      <c r="F150" s="522">
        <v>3072</v>
      </c>
      <c r="G150" s="522">
        <v>3071.5</v>
      </c>
      <c r="H150" s="521" t="s">
        <v>905</v>
      </c>
    </row>
    <row r="151" spans="1:8" ht="12.75">
      <c r="A151" s="521" t="s">
        <v>906</v>
      </c>
      <c r="B151" s="522"/>
      <c r="C151" s="522"/>
      <c r="D151" s="521"/>
      <c r="E151" s="521"/>
      <c r="F151" s="522">
        <v>8068</v>
      </c>
      <c r="G151" s="522">
        <v>8067.5</v>
      </c>
      <c r="H151" s="521" t="s">
        <v>907</v>
      </c>
    </row>
    <row r="152" spans="1:8" ht="12.75">
      <c r="A152" s="521" t="s">
        <v>908</v>
      </c>
      <c r="B152" s="522"/>
      <c r="C152" s="522"/>
      <c r="D152" s="521"/>
      <c r="E152" s="521"/>
      <c r="F152" s="522">
        <v>6193</v>
      </c>
      <c r="G152" s="522">
        <v>6192.8</v>
      </c>
      <c r="H152" s="521" t="s">
        <v>909</v>
      </c>
    </row>
    <row r="153" spans="2:7" ht="12.75">
      <c r="B153" s="112"/>
      <c r="C153" s="112"/>
      <c r="F153" s="112"/>
      <c r="G153" s="112"/>
    </row>
    <row r="154" spans="1:8" ht="12.75">
      <c r="A154" s="549" t="s">
        <v>910</v>
      </c>
      <c r="B154" s="522">
        <v>676</v>
      </c>
      <c r="C154" s="522">
        <v>675.22</v>
      </c>
      <c r="D154" s="521" t="s">
        <v>911</v>
      </c>
      <c r="E154" s="521"/>
      <c r="F154" s="522">
        <v>9689</v>
      </c>
      <c r="G154" s="522">
        <v>9688.44</v>
      </c>
      <c r="H154" s="521" t="s">
        <v>912</v>
      </c>
    </row>
    <row r="155" spans="2:8" ht="12.75">
      <c r="B155" s="522">
        <v>20758</v>
      </c>
      <c r="C155" s="522">
        <v>20757.5</v>
      </c>
      <c r="D155" s="521" t="s">
        <v>913</v>
      </c>
      <c r="E155" s="521"/>
      <c r="F155" s="522">
        <v>20</v>
      </c>
      <c r="G155" s="522">
        <v>20</v>
      </c>
      <c r="H155" s="521" t="s">
        <v>914</v>
      </c>
    </row>
    <row r="156" spans="2:8" ht="12.75">
      <c r="B156" s="522">
        <v>2</v>
      </c>
      <c r="C156" s="522">
        <v>2</v>
      </c>
      <c r="D156" s="521" t="s">
        <v>915</v>
      </c>
      <c r="E156" s="521"/>
      <c r="F156" s="522">
        <v>12000</v>
      </c>
      <c r="G156" s="522">
        <v>11999.6</v>
      </c>
      <c r="H156" s="521" t="s">
        <v>916</v>
      </c>
    </row>
    <row r="157" spans="2:8" ht="12.75">
      <c r="B157" s="522">
        <v>104</v>
      </c>
      <c r="C157" s="522">
        <v>104</v>
      </c>
      <c r="D157" s="521" t="s">
        <v>885</v>
      </c>
      <c r="E157" s="521"/>
      <c r="F157" s="522">
        <v>2800</v>
      </c>
      <c r="G157" s="522">
        <v>2800</v>
      </c>
      <c r="H157" s="521" t="s">
        <v>917</v>
      </c>
    </row>
    <row r="158" spans="2:8" ht="12.75">
      <c r="B158" s="522">
        <v>68</v>
      </c>
      <c r="C158" s="522">
        <v>67.43</v>
      </c>
      <c r="D158" s="521" t="s">
        <v>343</v>
      </c>
      <c r="E158" s="521"/>
      <c r="F158" s="522">
        <v>0</v>
      </c>
      <c r="G158" s="522">
        <v>1.83</v>
      </c>
      <c r="H158" s="521" t="s">
        <v>895</v>
      </c>
    </row>
    <row r="159" spans="2:8" ht="12.75">
      <c r="B159" s="522">
        <v>2051</v>
      </c>
      <c r="C159" s="522">
        <v>2050.42</v>
      </c>
      <c r="D159" s="521" t="s">
        <v>250</v>
      </c>
      <c r="E159" s="521"/>
      <c r="F159" s="522"/>
      <c r="G159" s="522"/>
      <c r="H159" s="521"/>
    </row>
    <row r="160" spans="2:8" ht="12.75">
      <c r="B160" s="522">
        <v>36000</v>
      </c>
      <c r="C160" s="522">
        <v>36000</v>
      </c>
      <c r="D160" s="521" t="s">
        <v>885</v>
      </c>
      <c r="E160" s="521"/>
      <c r="F160" s="522"/>
      <c r="G160" s="522"/>
      <c r="H160" s="521"/>
    </row>
    <row r="161" spans="2:8" ht="12.75">
      <c r="B161" s="522">
        <v>128352</v>
      </c>
      <c r="C161" s="522">
        <v>128352</v>
      </c>
      <c r="D161" s="521" t="s">
        <v>260</v>
      </c>
      <c r="E161" s="521"/>
      <c r="F161" s="522"/>
      <c r="G161" s="522"/>
      <c r="H161" s="521"/>
    </row>
    <row r="162" spans="2:8" ht="12.75">
      <c r="B162" s="522">
        <v>33373</v>
      </c>
      <c r="C162" s="522">
        <v>33373</v>
      </c>
      <c r="D162" s="521" t="s">
        <v>262</v>
      </c>
      <c r="E162" s="521"/>
      <c r="F162" s="522"/>
      <c r="G162" s="522"/>
      <c r="H162" s="521"/>
    </row>
    <row r="163" spans="2:8" ht="12.75">
      <c r="B163" s="522">
        <v>11554</v>
      </c>
      <c r="C163" s="522">
        <v>11554</v>
      </c>
      <c r="D163" s="521" t="s">
        <v>263</v>
      </c>
      <c r="E163" s="521"/>
      <c r="F163" s="522"/>
      <c r="G163" s="522"/>
      <c r="H163" s="521"/>
    </row>
    <row r="164" spans="2:8" ht="12.75">
      <c r="B164" s="522">
        <v>449</v>
      </c>
      <c r="C164" s="522">
        <v>449</v>
      </c>
      <c r="D164" s="521" t="s">
        <v>918</v>
      </c>
      <c r="E164" s="521"/>
      <c r="F164" s="522"/>
      <c r="G164" s="522"/>
      <c r="H164" s="521"/>
    </row>
    <row r="165" spans="2:8" ht="12.75">
      <c r="B165" s="522">
        <v>12522</v>
      </c>
      <c r="C165" s="522">
        <v>12521.72</v>
      </c>
      <c r="D165" s="521" t="s">
        <v>620</v>
      </c>
      <c r="E165" s="521"/>
      <c r="F165" s="522"/>
      <c r="G165" s="522"/>
      <c r="H165" s="521"/>
    </row>
    <row r="166" spans="2:8" ht="12.75">
      <c r="B166" s="522">
        <v>0</v>
      </c>
      <c r="C166" s="522">
        <v>0.63</v>
      </c>
      <c r="D166" s="521" t="s">
        <v>852</v>
      </c>
      <c r="E166" s="521"/>
      <c r="F166" s="522"/>
      <c r="G166" s="522"/>
      <c r="H166" s="521"/>
    </row>
    <row r="167" spans="2:7" ht="12.75">
      <c r="B167" s="112"/>
      <c r="C167" s="112"/>
      <c r="F167" s="112"/>
      <c r="G167" s="112"/>
    </row>
    <row r="168" spans="1:7" s="521" customFormat="1" ht="12.75">
      <c r="A168" s="521" t="s">
        <v>532</v>
      </c>
      <c r="B168" s="522">
        <f>SUM(B154:B167)</f>
        <v>245909</v>
      </c>
      <c r="C168" s="522">
        <f>SUM(C154:C167)</f>
        <v>245906.92</v>
      </c>
      <c r="F168" s="522">
        <f>SUM(F154:F167)</f>
        <v>24509</v>
      </c>
      <c r="G168" s="522">
        <f>SUM(G154:G167)</f>
        <v>24509.870000000003</v>
      </c>
    </row>
    <row r="169" spans="2:7" ht="12.75">
      <c r="B169" s="112"/>
      <c r="C169" s="112"/>
      <c r="F169" s="112"/>
      <c r="G169" s="112"/>
    </row>
    <row r="170" spans="2:7" ht="12.75">
      <c r="B170" s="112"/>
      <c r="C170" s="112"/>
      <c r="F170" s="112"/>
      <c r="G170" s="112"/>
    </row>
    <row r="171" spans="1:8" ht="12.75">
      <c r="A171" s="523" t="s">
        <v>919</v>
      </c>
      <c r="B171" s="522">
        <v>12179</v>
      </c>
      <c r="C171" s="522">
        <v>12178.36</v>
      </c>
      <c r="D171" s="521" t="s">
        <v>920</v>
      </c>
      <c r="E171" s="521"/>
      <c r="F171" s="522">
        <v>20461</v>
      </c>
      <c r="G171" s="522">
        <v>20460.9</v>
      </c>
      <c r="H171" s="521" t="s">
        <v>921</v>
      </c>
    </row>
    <row r="172" spans="2:7" ht="12.75">
      <c r="B172" s="112"/>
      <c r="C172" s="112"/>
      <c r="F172" s="112"/>
      <c r="G172" s="112"/>
    </row>
    <row r="173" spans="2:7" ht="12.75">
      <c r="B173" s="112"/>
      <c r="C173" s="112"/>
      <c r="F173" s="112"/>
      <c r="G173" s="112"/>
    </row>
    <row r="174" spans="1:8" ht="12.75">
      <c r="A174" s="549" t="s">
        <v>922</v>
      </c>
      <c r="B174" s="522">
        <v>883234</v>
      </c>
      <c r="C174" s="522">
        <v>953174</v>
      </c>
      <c r="D174" s="521" t="s">
        <v>923</v>
      </c>
      <c r="E174" s="521"/>
      <c r="F174" s="522"/>
      <c r="G174" s="522"/>
      <c r="H174" s="521"/>
    </row>
    <row r="175" spans="2:8" ht="12.75">
      <c r="B175" s="522">
        <v>124525</v>
      </c>
      <c r="C175" s="522">
        <v>124547</v>
      </c>
      <c r="D175" s="521" t="s">
        <v>924</v>
      </c>
      <c r="E175" s="521"/>
      <c r="F175" s="522"/>
      <c r="G175" s="522"/>
      <c r="H175" s="521"/>
    </row>
    <row r="176" spans="2:7" ht="12.75">
      <c r="B176" s="112"/>
      <c r="C176" s="112"/>
      <c r="F176" s="112"/>
      <c r="G176" s="112"/>
    </row>
    <row r="177" spans="1:8" ht="12.75">
      <c r="A177" s="521" t="s">
        <v>532</v>
      </c>
      <c r="B177" s="522">
        <f>SUM(B174:B176)</f>
        <v>1007759</v>
      </c>
      <c r="C177" s="522">
        <f>SUM(C174:C176)</f>
        <v>1077721</v>
      </c>
      <c r="D177" s="521"/>
      <c r="E177" s="521"/>
      <c r="F177" s="522"/>
      <c r="G177" s="522"/>
      <c r="H177" s="521"/>
    </row>
    <row r="178" spans="2:7" ht="12.75">
      <c r="B178" s="112"/>
      <c r="C178" s="112"/>
      <c r="F178" s="112"/>
      <c r="G178" s="112"/>
    </row>
    <row r="179" spans="2:7" ht="12.75">
      <c r="B179" s="112"/>
      <c r="C179" s="112"/>
      <c r="F179" s="112"/>
      <c r="G179" s="112"/>
    </row>
    <row r="180" spans="1:8" ht="12.75">
      <c r="A180" s="552" t="s">
        <v>925</v>
      </c>
      <c r="B180" s="553">
        <f>SUM(B25+B42+B57+B73+B84+B86+B92+B101+B115+B124+B137+B145+B168+B171+B177+C178)</f>
        <v>5423991</v>
      </c>
      <c r="C180" s="553">
        <f>SUM(C25+C42+C57+C73+C84+C86+C92+C101+C115+C124+C137+C145+C168+C171+C177+D178)</f>
        <v>5558516.990000001</v>
      </c>
      <c r="D180" s="554"/>
      <c r="E180" s="554"/>
      <c r="F180" s="553">
        <f>SUM(F25+F42+F57+F73+F84+F86+F92+F101+F115+F117+F124+F137+F145+F147+F150+F151+F152+F168+F171)</f>
        <v>5739086</v>
      </c>
      <c r="G180" s="553">
        <f>SUM(G25+G42+G57+G73+G84+G86+G92+G101+G115+G117+G124+G137+G145+G147+G150+G151+G152+G168+G171)</f>
        <v>6257638.49</v>
      </c>
      <c r="H180" s="554"/>
    </row>
    <row r="181" spans="2:7" ht="12.75">
      <c r="B181" s="112"/>
      <c r="C181" s="112"/>
      <c r="F181" s="112"/>
      <c r="G181" s="112"/>
    </row>
    <row r="182" spans="2:7" ht="12.75">
      <c r="B182" s="112"/>
      <c r="C182" s="112"/>
      <c r="F182" s="112"/>
      <c r="G182" s="112"/>
    </row>
    <row r="183" spans="2:7" ht="12.75">
      <c r="B183" s="112"/>
      <c r="C183" s="112"/>
      <c r="F183" s="112"/>
      <c r="G183" s="112"/>
    </row>
    <row r="184" spans="2:7" ht="12.75">
      <c r="B184" s="112"/>
      <c r="C184" s="112"/>
      <c r="F184" s="112"/>
      <c r="G184" s="112"/>
    </row>
    <row r="185" spans="2:7" ht="12.75">
      <c r="B185" s="112"/>
      <c r="C185" s="112"/>
      <c r="F185" s="112"/>
      <c r="G185" s="112"/>
    </row>
    <row r="186" spans="1:7" ht="12.75">
      <c r="A186" s="7" t="s">
        <v>926</v>
      </c>
      <c r="B186" s="112"/>
      <c r="C186" s="112" t="s">
        <v>927</v>
      </c>
      <c r="D186" s="112">
        <v>6257638.49</v>
      </c>
      <c r="F186" s="112"/>
      <c r="G186" s="112"/>
    </row>
    <row r="187" spans="2:7" ht="12.75">
      <c r="B187" s="112"/>
      <c r="C187" s="112" t="s">
        <v>928</v>
      </c>
      <c r="D187" s="112">
        <v>-5558516.99</v>
      </c>
      <c r="F187" s="112"/>
      <c r="G187" s="112"/>
    </row>
    <row r="188" spans="2:7" ht="12.75">
      <c r="B188" s="112"/>
      <c r="C188" s="112"/>
      <c r="D188" s="112"/>
      <c r="F188" s="112"/>
      <c r="G188" s="112"/>
    </row>
    <row r="189" spans="2:7" ht="12.75">
      <c r="B189" s="112"/>
      <c r="C189" s="524" t="s">
        <v>929</v>
      </c>
      <c r="D189" s="524">
        <f>SUM(D186:D188)</f>
        <v>699121.5</v>
      </c>
      <c r="F189" s="112"/>
      <c r="G189" s="112"/>
    </row>
    <row r="190" spans="2:7" ht="12.75">
      <c r="B190" s="112"/>
      <c r="C190" s="112"/>
      <c r="F190" s="112"/>
      <c r="G190" s="112"/>
    </row>
    <row r="191" spans="2:7" ht="12.75">
      <c r="B191" s="112"/>
      <c r="C191" s="112"/>
      <c r="F191" s="112"/>
      <c r="G191" s="112"/>
    </row>
    <row r="192" spans="2:7" ht="12.75">
      <c r="B192" s="112"/>
      <c r="C192" s="112"/>
      <c r="F192" s="112"/>
      <c r="G192" s="112"/>
    </row>
    <row r="193" spans="2:7" ht="12.75">
      <c r="B193" s="112"/>
      <c r="C193" s="112"/>
      <c r="F193" s="112"/>
      <c r="G193" s="112"/>
    </row>
    <row r="194" spans="2:7" ht="12.75">
      <c r="B194" s="112"/>
      <c r="C194" s="112"/>
      <c r="F194" s="112"/>
      <c r="G194" s="112"/>
    </row>
    <row r="195" spans="2:7" ht="12.75">
      <c r="B195" s="112"/>
      <c r="C195" s="112"/>
      <c r="F195" s="112"/>
      <c r="G195" s="112"/>
    </row>
    <row r="196" spans="2:7" ht="12.75">
      <c r="B196" s="112"/>
      <c r="C196" s="112"/>
      <c r="F196" s="112"/>
      <c r="G196" s="112"/>
    </row>
    <row r="197" spans="2:7" ht="12.75">
      <c r="B197" s="112"/>
      <c r="C197" s="112"/>
      <c r="F197" s="112"/>
      <c r="G197" s="112"/>
    </row>
    <row r="198" spans="2:7" ht="12.75">
      <c r="B198" s="112"/>
      <c r="C198" s="112"/>
      <c r="F198" s="112"/>
      <c r="G198" s="112"/>
    </row>
    <row r="199" spans="2:7" ht="12.75">
      <c r="B199" s="112"/>
      <c r="C199" s="112"/>
      <c r="F199" s="112"/>
      <c r="G199" s="112"/>
    </row>
    <row r="200" spans="2:7" ht="12.75">
      <c r="B200" s="112"/>
      <c r="C200" s="112"/>
      <c r="F200" s="112"/>
      <c r="G200" s="112"/>
    </row>
    <row r="201" spans="2:7" ht="12.75">
      <c r="B201" s="112"/>
      <c r="C201" s="112"/>
      <c r="F201" s="112"/>
      <c r="G201" s="112"/>
    </row>
    <row r="202" spans="2:7" ht="12.75">
      <c r="B202" s="112"/>
      <c r="C202" s="112"/>
      <c r="F202" s="112"/>
      <c r="G202" s="112"/>
    </row>
    <row r="203" spans="2:7" ht="12.75">
      <c r="B203" s="112"/>
      <c r="C203" s="112"/>
      <c r="F203" s="112"/>
      <c r="G203" s="112"/>
    </row>
    <row r="204" spans="2:7" ht="12.75">
      <c r="B204" s="112"/>
      <c r="C204" s="112"/>
      <c r="F204" s="112"/>
      <c r="G204" s="112"/>
    </row>
    <row r="205" spans="2:7" ht="12.75">
      <c r="B205" s="112"/>
      <c r="C205" s="112"/>
      <c r="F205" s="112"/>
      <c r="G205" s="112"/>
    </row>
    <row r="206" spans="2:7" ht="12.75">
      <c r="B206" s="112"/>
      <c r="C206" s="112"/>
      <c r="F206" s="112"/>
      <c r="G206" s="112"/>
    </row>
    <row r="207" spans="2:7" ht="12.75">
      <c r="B207" s="112"/>
      <c r="C207" s="112"/>
      <c r="F207" s="112"/>
      <c r="G207" s="112"/>
    </row>
    <row r="208" spans="2:7" ht="12.75">
      <c r="B208" s="112"/>
      <c r="C208" s="112"/>
      <c r="F208" s="112"/>
      <c r="G208" s="112"/>
    </row>
    <row r="209" spans="2:7" ht="12.75">
      <c r="B209" s="112"/>
      <c r="C209" s="112"/>
      <c r="F209" s="112"/>
      <c r="G209" s="112"/>
    </row>
    <row r="210" spans="2:7" ht="12.75">
      <c r="B210" s="112"/>
      <c r="C210" s="112"/>
      <c r="F210" s="112"/>
      <c r="G210" s="112"/>
    </row>
    <row r="211" spans="2:7" ht="12.75">
      <c r="B211" s="112"/>
      <c r="C211" s="112"/>
      <c r="F211" s="112"/>
      <c r="G211" s="112"/>
    </row>
    <row r="212" spans="2:7" ht="12.75">
      <c r="B212" s="112"/>
      <c r="C212" s="112"/>
      <c r="F212" s="112"/>
      <c r="G212" s="112"/>
    </row>
    <row r="213" spans="1:7" ht="12.75">
      <c r="A213" s="523" t="s">
        <v>930</v>
      </c>
      <c r="B213" s="524" t="s">
        <v>931</v>
      </c>
      <c r="C213" s="524" t="s">
        <v>927</v>
      </c>
      <c r="D213" s="548" t="s">
        <v>932</v>
      </c>
      <c r="F213" s="112"/>
      <c r="G213" s="112"/>
    </row>
    <row r="214" spans="2:7" ht="12.75">
      <c r="B214" s="112"/>
      <c r="C214" s="112"/>
      <c r="F214" s="112"/>
      <c r="G214" s="112"/>
    </row>
    <row r="215" spans="1:7" ht="12.75">
      <c r="A215" s="521" t="s">
        <v>341</v>
      </c>
      <c r="B215" s="522">
        <v>780370.87</v>
      </c>
      <c r="C215" s="522">
        <v>1205901.12</v>
      </c>
      <c r="D215" s="522">
        <f>SUM(C215-B215)</f>
        <v>425530.2500000001</v>
      </c>
      <c r="F215" s="112"/>
      <c r="G215" s="112"/>
    </row>
    <row r="216" spans="1:7" ht="12.75">
      <c r="A216" s="521" t="s">
        <v>844</v>
      </c>
      <c r="B216" s="522">
        <v>467946.41</v>
      </c>
      <c r="C216" s="522">
        <v>752586</v>
      </c>
      <c r="D216" s="522">
        <f aca="true" t="shared" si="0" ref="D216:D234">SUM(C216-B216)</f>
        <v>284639.59</v>
      </c>
      <c r="F216" s="112"/>
      <c r="G216" s="112"/>
    </row>
    <row r="217" spans="1:7" ht="12.75">
      <c r="A217" s="521" t="s">
        <v>349</v>
      </c>
      <c r="B217" s="522">
        <v>279951.3</v>
      </c>
      <c r="C217" s="522">
        <v>800661.41</v>
      </c>
      <c r="D217" s="522">
        <f t="shared" si="0"/>
        <v>520710.11000000004</v>
      </c>
      <c r="F217" s="112"/>
      <c r="G217" s="112"/>
    </row>
    <row r="218" spans="1:7" ht="12.75">
      <c r="A218" s="521" t="s">
        <v>310</v>
      </c>
      <c r="B218" s="522">
        <v>838484.99</v>
      </c>
      <c r="C218" s="522">
        <v>778506.14</v>
      </c>
      <c r="D218" s="522">
        <f t="shared" si="0"/>
        <v>-59978.84999999998</v>
      </c>
      <c r="F218" s="112"/>
      <c r="G218" s="112"/>
    </row>
    <row r="219" spans="1:7" ht="12.75">
      <c r="A219" s="521" t="s">
        <v>362</v>
      </c>
      <c r="B219" s="522">
        <v>187335.2</v>
      </c>
      <c r="C219" s="522">
        <v>25372.7</v>
      </c>
      <c r="D219" s="522">
        <f t="shared" si="0"/>
        <v>-161962.5</v>
      </c>
      <c r="F219" s="112"/>
      <c r="G219" s="112"/>
    </row>
    <row r="220" spans="1:7" ht="12.75">
      <c r="A220" s="521" t="s">
        <v>869</v>
      </c>
      <c r="B220" s="522">
        <v>7637.5</v>
      </c>
      <c r="C220" s="522">
        <v>6577.1</v>
      </c>
      <c r="D220" s="522">
        <f t="shared" si="0"/>
        <v>-1060.3999999999996</v>
      </c>
      <c r="F220" s="112"/>
      <c r="G220" s="112"/>
    </row>
    <row r="221" spans="1:7" ht="12.75">
      <c r="A221" s="521" t="s">
        <v>871</v>
      </c>
      <c r="B221" s="522">
        <v>148035.2</v>
      </c>
      <c r="C221" s="522">
        <v>81188.2</v>
      </c>
      <c r="D221" s="522">
        <f t="shared" si="0"/>
        <v>-66847.00000000001</v>
      </c>
      <c r="F221" s="112"/>
      <c r="G221" s="112"/>
    </row>
    <row r="222" spans="1:7" ht="12.75">
      <c r="A222" s="521" t="s">
        <v>875</v>
      </c>
      <c r="B222" s="522">
        <v>1141400.4</v>
      </c>
      <c r="C222" s="522">
        <v>1657860.45</v>
      </c>
      <c r="D222" s="522">
        <f t="shared" si="0"/>
        <v>516460.05000000005</v>
      </c>
      <c r="F222" s="112"/>
      <c r="G222" s="112"/>
    </row>
    <row r="223" spans="1:7" ht="12.75">
      <c r="A223" s="521" t="s">
        <v>884</v>
      </c>
      <c r="B223" s="522">
        <v>21976.35</v>
      </c>
      <c r="C223" s="522">
        <v>8048.1</v>
      </c>
      <c r="D223" s="522">
        <f t="shared" si="0"/>
        <v>-13928.249999999998</v>
      </c>
      <c r="F223" s="112"/>
      <c r="G223" s="112"/>
    </row>
    <row r="224" spans="1:7" ht="12.75">
      <c r="A224" s="521" t="s">
        <v>888</v>
      </c>
      <c r="B224" s="522">
        <v>0</v>
      </c>
      <c r="C224" s="522">
        <v>96770.3</v>
      </c>
      <c r="D224" s="522">
        <f t="shared" si="0"/>
        <v>96770.3</v>
      </c>
      <c r="F224" s="112"/>
      <c r="G224" s="112"/>
    </row>
    <row r="225" spans="1:7" ht="12.75">
      <c r="A225" s="521" t="s">
        <v>890</v>
      </c>
      <c r="B225" s="522">
        <v>33188.05</v>
      </c>
      <c r="C225" s="522">
        <v>600</v>
      </c>
      <c r="D225" s="522">
        <f t="shared" si="0"/>
        <v>-32588.050000000003</v>
      </c>
      <c r="F225" s="112"/>
      <c r="G225" s="112"/>
    </row>
    <row r="226" spans="1:7" ht="12.75">
      <c r="A226" s="521" t="s">
        <v>339</v>
      </c>
      <c r="B226" s="522">
        <v>209585.04</v>
      </c>
      <c r="C226" s="522">
        <v>7446.8</v>
      </c>
      <c r="D226" s="522">
        <f t="shared" si="0"/>
        <v>-202138.24000000002</v>
      </c>
      <c r="F226" s="112"/>
      <c r="G226" s="112"/>
    </row>
    <row r="227" spans="1:7" ht="12.75">
      <c r="A227" s="521" t="s">
        <v>933</v>
      </c>
      <c r="B227" s="522">
        <v>106799.4</v>
      </c>
      <c r="C227" s="522">
        <v>765993.6</v>
      </c>
      <c r="D227" s="522">
        <f t="shared" si="0"/>
        <v>659194.2</v>
      </c>
      <c r="F227" s="112"/>
      <c r="G227" s="112"/>
    </row>
    <row r="228" spans="1:7" ht="12.75">
      <c r="A228" s="521" t="s">
        <v>901</v>
      </c>
      <c r="B228" s="522">
        <v>0</v>
      </c>
      <c r="C228" s="522">
        <v>7824</v>
      </c>
      <c r="D228" s="522">
        <f t="shared" si="0"/>
        <v>7824</v>
      </c>
      <c r="F228" s="112"/>
      <c r="G228" s="112"/>
    </row>
    <row r="229" spans="1:7" ht="12.75">
      <c r="A229" s="521" t="s">
        <v>934</v>
      </c>
      <c r="B229" s="522">
        <v>0</v>
      </c>
      <c r="C229" s="522">
        <v>3071.5</v>
      </c>
      <c r="D229" s="522">
        <f t="shared" si="0"/>
        <v>3071.5</v>
      </c>
      <c r="F229" s="112"/>
      <c r="G229" s="112"/>
    </row>
    <row r="230" spans="1:7" ht="12.75">
      <c r="A230" s="521" t="s">
        <v>935</v>
      </c>
      <c r="B230" s="522">
        <v>0</v>
      </c>
      <c r="C230" s="522">
        <v>8067.5</v>
      </c>
      <c r="D230" s="522">
        <f t="shared" si="0"/>
        <v>8067.5</v>
      </c>
      <c r="F230" s="112"/>
      <c r="G230" s="112"/>
    </row>
    <row r="231" spans="1:4" ht="12.75">
      <c r="A231" s="521" t="s">
        <v>936</v>
      </c>
      <c r="B231" s="522">
        <v>0</v>
      </c>
      <c r="C231" s="522">
        <v>6192.8</v>
      </c>
      <c r="D231" s="522">
        <f t="shared" si="0"/>
        <v>6192.8</v>
      </c>
    </row>
    <row r="232" spans="1:4" ht="12.75">
      <c r="A232" s="521" t="s">
        <v>910</v>
      </c>
      <c r="B232" s="522">
        <v>245906.92</v>
      </c>
      <c r="C232" s="522">
        <v>24509.87</v>
      </c>
      <c r="D232" s="522">
        <f t="shared" si="0"/>
        <v>-221397.05000000002</v>
      </c>
    </row>
    <row r="233" spans="1:4" ht="12.75">
      <c r="A233" s="521" t="s">
        <v>919</v>
      </c>
      <c r="B233" s="522">
        <v>12178.36</v>
      </c>
      <c r="C233" s="522">
        <v>20460.9</v>
      </c>
      <c r="D233" s="522">
        <f t="shared" si="0"/>
        <v>8282.54</v>
      </c>
    </row>
    <row r="234" spans="1:4" ht="12.75">
      <c r="A234" s="521" t="s">
        <v>937</v>
      </c>
      <c r="B234" s="522">
        <v>1077721</v>
      </c>
      <c r="C234" s="522">
        <v>0</v>
      </c>
      <c r="D234" s="522">
        <f t="shared" si="0"/>
        <v>-1077721</v>
      </c>
    </row>
    <row r="235" spans="2:4" ht="12.75">
      <c r="B235" s="112"/>
      <c r="C235" s="112"/>
      <c r="D235" s="112"/>
    </row>
    <row r="236" spans="2:4" ht="12.75">
      <c r="B236" s="112"/>
      <c r="C236" s="112"/>
      <c r="D236" s="112"/>
    </row>
    <row r="237" spans="1:4" ht="12.75">
      <c r="A237" s="523" t="s">
        <v>532</v>
      </c>
      <c r="B237" s="524">
        <f>SUM(B215:B236)</f>
        <v>5558516.989999999</v>
      </c>
      <c r="C237" s="524">
        <f>SUM(C215:C236)</f>
        <v>6257638.490000001</v>
      </c>
      <c r="D237" s="524">
        <f>SUM(D215:D236)</f>
        <v>699121.5000000001</v>
      </c>
    </row>
    <row r="238" spans="2:3" ht="12.75">
      <c r="B238" s="112"/>
      <c r="C238" s="112"/>
    </row>
    <row r="239" spans="2:3" ht="12.75">
      <c r="B239" s="112"/>
      <c r="C239" s="112"/>
    </row>
    <row r="240" spans="2:3" ht="12.75">
      <c r="B240" s="112"/>
      <c r="C240" s="112"/>
    </row>
    <row r="241" spans="2:3" ht="12.75">
      <c r="B241" s="112"/>
      <c r="C241" s="112"/>
    </row>
    <row r="242" spans="2:3" ht="12.75">
      <c r="B242" s="112"/>
      <c r="C242" s="112"/>
    </row>
    <row r="243" spans="2:3" ht="12.75">
      <c r="B243" s="112"/>
      <c r="C243" s="112"/>
    </row>
    <row r="244" spans="2:3" ht="12.75">
      <c r="B244" s="112"/>
      <c r="C244" s="112"/>
    </row>
    <row r="245" spans="2:3" ht="12.75">
      <c r="B245" s="112"/>
      <c r="C245" s="112"/>
    </row>
    <row r="246" spans="2:3" ht="12.75">
      <c r="B246" s="112"/>
      <c r="C246" s="112"/>
    </row>
    <row r="247" spans="2:3" ht="12.75">
      <c r="B247" s="112"/>
      <c r="C247" s="112"/>
    </row>
    <row r="248" spans="2:3" ht="12.75">
      <c r="B248" s="112"/>
      <c r="C248" s="112"/>
    </row>
    <row r="249" spans="2:3" ht="12.75">
      <c r="B249" s="112"/>
      <c r="C249" s="112"/>
    </row>
    <row r="250" spans="2:3" ht="12.75">
      <c r="B250" s="112"/>
      <c r="C250" s="112"/>
    </row>
    <row r="251" spans="2:3" ht="12.75">
      <c r="B251" s="112"/>
      <c r="C251" s="112"/>
    </row>
    <row r="252" spans="2:3" ht="12.75">
      <c r="B252" s="112"/>
      <c r="C252" s="112"/>
    </row>
    <row r="253" spans="2:3" ht="12.75">
      <c r="B253" s="112"/>
      <c r="C253" s="112"/>
    </row>
    <row r="254" spans="2:3" ht="12.75">
      <c r="B254" s="112"/>
      <c r="C254" s="112"/>
    </row>
    <row r="255" spans="2:3" ht="12.75">
      <c r="B255" s="112"/>
      <c r="C255" s="112"/>
    </row>
    <row r="256" spans="2:3" ht="12.75">
      <c r="B256" s="112"/>
      <c r="C256" s="112"/>
    </row>
    <row r="257" spans="2:3" ht="12.75">
      <c r="B257" s="112"/>
      <c r="C257" s="112"/>
    </row>
    <row r="258" spans="2:3" ht="12.75">
      <c r="B258" s="112"/>
      <c r="C258" s="112"/>
    </row>
    <row r="259" spans="2:3" ht="12.75">
      <c r="B259" s="112"/>
      <c r="C259" s="112"/>
    </row>
    <row r="260" spans="2:3" ht="12.75">
      <c r="B260" s="112"/>
      <c r="C260" s="112"/>
    </row>
    <row r="261" spans="2:3" ht="12.75">
      <c r="B261" s="112"/>
      <c r="C261" s="112"/>
    </row>
    <row r="262" spans="2:3" ht="12.75">
      <c r="B262" s="112"/>
      <c r="C262" s="112"/>
    </row>
    <row r="263" spans="2:3" ht="12.75">
      <c r="B263" s="112"/>
      <c r="C263" s="112"/>
    </row>
    <row r="264" spans="2:3" ht="12.75">
      <c r="B264" s="112"/>
      <c r="C264" s="112"/>
    </row>
    <row r="265" spans="2:3" ht="12.75">
      <c r="B265" s="112"/>
      <c r="C265" s="112"/>
    </row>
    <row r="266" spans="2:3" ht="12.75">
      <c r="B266" s="112"/>
      <c r="C266" s="112"/>
    </row>
    <row r="267" spans="2:3" ht="12.75">
      <c r="B267" s="112"/>
      <c r="C267" s="112"/>
    </row>
    <row r="268" spans="2:3" ht="12.75">
      <c r="B268" s="112"/>
      <c r="C268" s="112"/>
    </row>
    <row r="269" spans="2:3" ht="12.75">
      <c r="B269" s="112"/>
      <c r="C269" s="112"/>
    </row>
    <row r="270" spans="2:3" ht="12.75">
      <c r="B270" s="112"/>
      <c r="C270" s="112"/>
    </row>
    <row r="271" spans="2:3" ht="12.75">
      <c r="B271" s="112"/>
      <c r="C271" s="112"/>
    </row>
    <row r="272" spans="2:3" ht="12.75">
      <c r="B272" s="112"/>
      <c r="C272" s="112"/>
    </row>
    <row r="273" spans="2:3" ht="12.75">
      <c r="B273" s="112"/>
      <c r="C273" s="112"/>
    </row>
    <row r="274" spans="2:3" ht="12.75">
      <c r="B274" s="112"/>
      <c r="C274" s="112"/>
    </row>
    <row r="275" spans="2:3" ht="12.75">
      <c r="B275" s="112"/>
      <c r="C275" s="112"/>
    </row>
    <row r="276" spans="2:3" ht="12.75">
      <c r="B276" s="112"/>
      <c r="C276" s="112"/>
    </row>
    <row r="277" spans="2:3" ht="12.75">
      <c r="B277" s="112"/>
      <c r="C277" s="112"/>
    </row>
    <row r="278" spans="2:3" ht="12.75">
      <c r="B278" s="112"/>
      <c r="C278" s="112"/>
    </row>
    <row r="279" spans="2:3" ht="12.75">
      <c r="B279" s="112"/>
      <c r="C279" s="112"/>
    </row>
    <row r="280" spans="2:3" ht="12.75">
      <c r="B280" s="112"/>
      <c r="C280" s="112"/>
    </row>
    <row r="281" spans="2:3" ht="12.75">
      <c r="B281" s="112"/>
      <c r="C281" s="112"/>
    </row>
    <row r="282" spans="2:3" ht="12.75">
      <c r="B282" s="112"/>
      <c r="C282" s="112"/>
    </row>
    <row r="283" spans="2:3" ht="12.75">
      <c r="B283" s="112"/>
      <c r="C283" s="112"/>
    </row>
    <row r="284" spans="2:3" ht="12.75">
      <c r="B284" s="112"/>
      <c r="C284" s="112"/>
    </row>
    <row r="285" spans="2:3" ht="12.75">
      <c r="B285" s="112"/>
      <c r="C285" s="112"/>
    </row>
    <row r="286" spans="2:3" ht="12.75">
      <c r="B286" s="112"/>
      <c r="C286" s="112"/>
    </row>
    <row r="287" spans="2:3" ht="12.75">
      <c r="B287" s="112"/>
      <c r="C287" s="112"/>
    </row>
    <row r="288" spans="2:3" ht="12.75">
      <c r="B288" s="112"/>
      <c r="C288" s="112"/>
    </row>
    <row r="289" spans="2:3" ht="12.75">
      <c r="B289" s="112"/>
      <c r="C289" s="112"/>
    </row>
    <row r="290" spans="2:3" ht="12.75">
      <c r="B290" s="112"/>
      <c r="C290" s="112"/>
    </row>
    <row r="291" spans="2:3" ht="12.75">
      <c r="B291" s="112"/>
      <c r="C291" s="112"/>
    </row>
    <row r="292" spans="2:3" ht="12.75">
      <c r="B292" s="112"/>
      <c r="C292" s="112"/>
    </row>
    <row r="293" spans="2:3" ht="12.75">
      <c r="B293" s="112"/>
      <c r="C293" s="112"/>
    </row>
    <row r="294" spans="2:3" ht="12.75">
      <c r="B294" s="112"/>
      <c r="C294" s="112"/>
    </row>
    <row r="295" spans="2:3" ht="12.75">
      <c r="B295" s="112"/>
      <c r="C295" s="112"/>
    </row>
    <row r="296" spans="2:3" ht="12.75">
      <c r="B296" s="112"/>
      <c r="C296" s="112"/>
    </row>
    <row r="297" spans="2:3" ht="12.75">
      <c r="B297" s="112"/>
      <c r="C297" s="112"/>
    </row>
    <row r="298" spans="2:3" ht="12.75">
      <c r="B298" s="112"/>
      <c r="C298" s="112"/>
    </row>
    <row r="299" spans="2:3" ht="12.75">
      <c r="B299" s="112"/>
      <c r="C299" s="112"/>
    </row>
    <row r="300" spans="2:3" ht="12.75">
      <c r="B300" s="112"/>
      <c r="C300" s="112"/>
    </row>
    <row r="301" spans="2:3" ht="12.75">
      <c r="B301" s="112"/>
      <c r="C301" s="112"/>
    </row>
    <row r="302" spans="2:3" ht="12.75">
      <c r="B302" s="112"/>
      <c r="C302" s="112"/>
    </row>
    <row r="303" spans="2:3" ht="12.75">
      <c r="B303" s="112"/>
      <c r="C303" s="112"/>
    </row>
    <row r="304" spans="2:3" ht="12.75">
      <c r="B304" s="112"/>
      <c r="C304" s="112"/>
    </row>
    <row r="305" spans="2:3" ht="12.75">
      <c r="B305" s="112"/>
      <c r="C305" s="112"/>
    </row>
    <row r="306" spans="2:3" ht="12.75">
      <c r="B306" s="112"/>
      <c r="C306" s="112"/>
    </row>
    <row r="307" spans="2:3" ht="12.75">
      <c r="B307" s="112"/>
      <c r="C307" s="112"/>
    </row>
    <row r="308" spans="2:3" ht="12.75">
      <c r="B308" s="112"/>
      <c r="C308" s="112"/>
    </row>
    <row r="309" spans="2:3" ht="12.75">
      <c r="B309" s="112"/>
      <c r="C309" s="112"/>
    </row>
    <row r="310" spans="2:3" ht="12.75">
      <c r="B310" s="112"/>
      <c r="C310" s="112"/>
    </row>
    <row r="311" spans="2:3" ht="12.75">
      <c r="B311" s="112"/>
      <c r="C311" s="112"/>
    </row>
    <row r="312" spans="2:3" ht="12.75">
      <c r="B312" s="112"/>
      <c r="C312" s="112"/>
    </row>
    <row r="313" spans="2:3" ht="12.75">
      <c r="B313" s="112"/>
      <c r="C313" s="112"/>
    </row>
    <row r="314" spans="2:3" ht="12.75">
      <c r="B314" s="112"/>
      <c r="C314" s="112"/>
    </row>
    <row r="315" spans="2:3" ht="12.75">
      <c r="B315" s="112"/>
      <c r="C315" s="112"/>
    </row>
    <row r="316" spans="2:3" ht="12.75">
      <c r="B316" s="112"/>
      <c r="C316" s="112"/>
    </row>
    <row r="317" spans="2:3" ht="12.75">
      <c r="B317" s="112"/>
      <c r="C317" s="112"/>
    </row>
    <row r="318" spans="2:3" ht="12.75">
      <c r="B318" s="112"/>
      <c r="C318" s="112"/>
    </row>
    <row r="319" spans="2:3" ht="12.75">
      <c r="B319" s="112"/>
      <c r="C319" s="112"/>
    </row>
    <row r="320" spans="2:3" ht="12.75">
      <c r="B320" s="112"/>
      <c r="C320" s="112"/>
    </row>
    <row r="321" spans="2:3" ht="12.75">
      <c r="B321" s="112"/>
      <c r="C321" s="112"/>
    </row>
    <row r="322" spans="2:3" ht="12.75">
      <c r="B322" s="112"/>
      <c r="C322" s="112"/>
    </row>
    <row r="323" spans="2:3" ht="12.75">
      <c r="B323" s="112"/>
      <c r="C323" s="112"/>
    </row>
    <row r="324" spans="2:3" ht="12.75">
      <c r="B324" s="112"/>
      <c r="C324" s="112"/>
    </row>
    <row r="325" spans="2:3" ht="12.75">
      <c r="B325" s="112"/>
      <c r="C325" s="112"/>
    </row>
    <row r="326" spans="2:3" ht="12.75">
      <c r="B326" s="112"/>
      <c r="C326" s="112"/>
    </row>
    <row r="327" spans="2:3" ht="12.75">
      <c r="B327" s="112"/>
      <c r="C327" s="112"/>
    </row>
    <row r="328" spans="2:3" ht="12.75">
      <c r="B328" s="112"/>
      <c r="C328" s="112"/>
    </row>
    <row r="329" spans="2:3" ht="12.75">
      <c r="B329" s="112"/>
      <c r="C329" s="112"/>
    </row>
    <row r="330" spans="2:3" ht="12.75">
      <c r="B330" s="112"/>
      <c r="C330" s="112"/>
    </row>
    <row r="331" spans="2:3" ht="12.75">
      <c r="B331" s="112"/>
      <c r="C331" s="112"/>
    </row>
    <row r="332" spans="2:3" ht="12.75">
      <c r="B332" s="112"/>
      <c r="C332" s="112"/>
    </row>
    <row r="333" spans="2:3" ht="12.75">
      <c r="B333" s="112"/>
      <c r="C333" s="112"/>
    </row>
    <row r="334" spans="2:3" ht="12.75">
      <c r="B334" s="112"/>
      <c r="C334" s="112"/>
    </row>
    <row r="335" spans="2:3" ht="12.75">
      <c r="B335" s="112"/>
      <c r="C335" s="112"/>
    </row>
    <row r="336" spans="2:3" ht="12.75">
      <c r="B336" s="112"/>
      <c r="C336" s="112"/>
    </row>
    <row r="337" spans="2:3" ht="12.75">
      <c r="B337" s="112"/>
      <c r="C337" s="112"/>
    </row>
    <row r="338" spans="2:3" ht="12.75">
      <c r="B338" s="112"/>
      <c r="C338" s="112"/>
    </row>
    <row r="339" spans="2:3" ht="12.75">
      <c r="B339" s="112"/>
      <c r="C339" s="112"/>
    </row>
    <row r="340" spans="2:3" ht="12.75">
      <c r="B340" s="112"/>
      <c r="C340" s="112"/>
    </row>
    <row r="341" spans="2:3" ht="12.75">
      <c r="B341" s="112"/>
      <c r="C341" s="112"/>
    </row>
    <row r="342" spans="2:3" ht="12.75">
      <c r="B342" s="112"/>
      <c r="C342" s="112"/>
    </row>
    <row r="343" spans="2:3" ht="12.75">
      <c r="B343" s="112"/>
      <c r="C343" s="112"/>
    </row>
    <row r="344" spans="2:3" ht="12.75">
      <c r="B344" s="112"/>
      <c r="C344" s="112"/>
    </row>
    <row r="345" spans="2:3" ht="12.75">
      <c r="B345" s="112"/>
      <c r="C345" s="112"/>
    </row>
    <row r="346" spans="2:3" ht="12.75">
      <c r="B346" s="112"/>
      <c r="C346" s="112"/>
    </row>
    <row r="347" spans="2:3" ht="12.75">
      <c r="B347" s="112"/>
      <c r="C347" s="112"/>
    </row>
    <row r="348" spans="2:3" ht="12.75">
      <c r="B348" s="112"/>
      <c r="C348" s="112"/>
    </row>
    <row r="349" spans="2:3" ht="12.75">
      <c r="B349" s="112"/>
      <c r="C349" s="112"/>
    </row>
    <row r="350" spans="2:3" ht="12.75">
      <c r="B350" s="112"/>
      <c r="C350" s="112"/>
    </row>
    <row r="351" spans="2:3" ht="12.75">
      <c r="B351" s="112"/>
      <c r="C351" s="112"/>
    </row>
    <row r="352" spans="2:3" ht="12.75">
      <c r="B352" s="112"/>
      <c r="C352" s="112"/>
    </row>
    <row r="353" spans="2:3" ht="12.75">
      <c r="B353" s="112"/>
      <c r="C353" s="112"/>
    </row>
    <row r="354" spans="2:3" ht="12.75">
      <c r="B354" s="112"/>
      <c r="C354" s="112"/>
    </row>
    <row r="355" spans="2:3" ht="12.75">
      <c r="B355" s="112"/>
      <c r="C355" s="112"/>
    </row>
    <row r="356" spans="2:3" ht="12.75">
      <c r="B356" s="112"/>
      <c r="C356" s="112"/>
    </row>
    <row r="357" spans="2:3" ht="12.75">
      <c r="B357" s="112"/>
      <c r="C357" s="112"/>
    </row>
    <row r="358" spans="2:3" ht="12.75">
      <c r="B358" s="112"/>
      <c r="C358" s="112"/>
    </row>
    <row r="359" spans="2:3" ht="12.75">
      <c r="B359" s="112"/>
      <c r="C359" s="112"/>
    </row>
    <row r="360" spans="2:3" ht="12.75">
      <c r="B360" s="112"/>
      <c r="C360" s="112"/>
    </row>
    <row r="361" spans="2:3" ht="12.75">
      <c r="B361" s="112"/>
      <c r="C361" s="112"/>
    </row>
    <row r="362" spans="2:3" ht="12.75">
      <c r="B362" s="112"/>
      <c r="C362" s="112"/>
    </row>
    <row r="363" spans="2:3" ht="12.75">
      <c r="B363" s="112"/>
      <c r="C363" s="112"/>
    </row>
    <row r="364" spans="2:3" ht="12.75">
      <c r="B364" s="112"/>
      <c r="C364" s="112"/>
    </row>
    <row r="365" spans="2:3" ht="12.75">
      <c r="B365" s="112"/>
      <c r="C365" s="112"/>
    </row>
  </sheetData>
  <sheetProtection selectLockedCells="1" selectUnlockedCells="1"/>
  <printOptions/>
  <pageMargins left="0.1798611111111111" right="0.1701388888888889" top="0.25972222222222224" bottom="0.6798611111111111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C11:C12"/>
  <sheetViews>
    <sheetView workbookViewId="0" topLeftCell="A1">
      <selection activeCell="C12" sqref="C12"/>
    </sheetView>
  </sheetViews>
  <sheetFormatPr defaultColWidth="9.140625" defaultRowHeight="12.75"/>
  <sheetData>
    <row r="11" ht="12.75">
      <c r="C11" s="543" t="s">
        <v>938</v>
      </c>
    </row>
    <row r="12" ht="12.75">
      <c r="C12" s="543" t="s">
        <v>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25">
      <selection activeCell="B3" sqref="B3"/>
    </sheetView>
  </sheetViews>
  <sheetFormatPr defaultColWidth="9.140625" defaultRowHeight="12.75"/>
  <cols>
    <col min="2" max="2" width="40.7109375" style="0" customWidth="1"/>
    <col min="3" max="3" width="0" style="0" hidden="1" customWidth="1"/>
    <col min="4" max="4" width="16.421875" style="0" customWidth="1"/>
    <col min="6" max="6" width="12.7109375" style="0" customWidth="1"/>
    <col min="7" max="7" width="5.7109375" style="0" customWidth="1"/>
    <col min="8" max="8" width="12.7109375" style="0" customWidth="1"/>
    <col min="9" max="9" width="5.7109375" style="0" customWidth="1"/>
    <col min="10" max="10" width="12.7109375" style="0" customWidth="1"/>
    <col min="11" max="11" width="5.7109375" style="0" customWidth="1"/>
    <col min="12" max="12" width="12.7109375" style="0" customWidth="1"/>
  </cols>
  <sheetData>
    <row r="1" spans="2:6" ht="12.75">
      <c r="B1" s="450" t="s">
        <v>939</v>
      </c>
      <c r="C1" s="450"/>
      <c r="D1" s="555"/>
      <c r="E1" s="450"/>
      <c r="F1" s="450"/>
    </row>
    <row r="3" spans="1:13" ht="12.75">
      <c r="A3" s="556" t="s">
        <v>940</v>
      </c>
      <c r="B3" s="232"/>
      <c r="C3" s="232"/>
      <c r="D3" s="557" t="s">
        <v>485</v>
      </c>
      <c r="E3" s="232"/>
      <c r="F3" s="232"/>
      <c r="G3" s="232"/>
      <c r="H3" s="232"/>
      <c r="I3" s="232"/>
      <c r="J3" s="232"/>
      <c r="K3" s="232"/>
      <c r="L3" s="232"/>
      <c r="M3" s="7"/>
    </row>
    <row r="4" spans="1:12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12.75">
      <c r="A6" s="39"/>
      <c r="B6" s="558" t="s">
        <v>650</v>
      </c>
      <c r="C6" s="85"/>
      <c r="D6" s="559">
        <v>3444</v>
      </c>
      <c r="E6" s="39"/>
      <c r="F6" s="560"/>
      <c r="G6" s="39"/>
      <c r="H6" s="561"/>
      <c r="I6" s="39"/>
      <c r="J6" s="562"/>
      <c r="K6" s="477"/>
      <c r="L6" s="563"/>
    </row>
    <row r="7" spans="1:13" ht="12.75">
      <c r="A7" s="39"/>
      <c r="B7" s="521" t="s">
        <v>725</v>
      </c>
      <c r="C7" s="521"/>
      <c r="D7" s="522">
        <v>27</v>
      </c>
      <c r="E7" s="39"/>
      <c r="F7" s="39"/>
      <c r="G7" s="39"/>
      <c r="H7" s="39"/>
      <c r="I7" s="39"/>
      <c r="J7" s="39"/>
      <c r="K7" s="39"/>
      <c r="L7" s="39"/>
      <c r="M7" s="39"/>
    </row>
    <row r="8" spans="1:12" ht="12.75">
      <c r="A8" s="39"/>
      <c r="B8" s="521" t="s">
        <v>647</v>
      </c>
      <c r="C8" s="521"/>
      <c r="D8" s="522">
        <v>182</v>
      </c>
      <c r="E8" s="39"/>
      <c r="F8" s="39"/>
      <c r="G8" s="39"/>
      <c r="H8" s="39"/>
      <c r="I8" s="39"/>
      <c r="J8" s="39"/>
      <c r="K8" s="39"/>
      <c r="L8" s="39"/>
    </row>
    <row r="9" spans="1:13" ht="12.75">
      <c r="A9" s="39"/>
      <c r="B9" s="521" t="s">
        <v>941</v>
      </c>
      <c r="C9" s="521"/>
      <c r="D9" s="522">
        <v>2686</v>
      </c>
      <c r="E9" s="39"/>
      <c r="F9" s="564"/>
      <c r="G9" s="39"/>
      <c r="H9" s="564"/>
      <c r="I9" s="39"/>
      <c r="J9" s="564"/>
      <c r="K9" s="39"/>
      <c r="L9" s="565"/>
      <c r="M9" s="112"/>
    </row>
    <row r="10" spans="1:12" ht="12.75">
      <c r="A10" s="39"/>
      <c r="B10" s="521" t="s">
        <v>942</v>
      </c>
      <c r="C10" s="521"/>
      <c r="D10" s="522">
        <v>549</v>
      </c>
      <c r="E10" s="39"/>
      <c r="F10" s="39"/>
      <c r="G10" s="39"/>
      <c r="H10" s="39"/>
      <c r="I10" s="39"/>
      <c r="J10" s="39"/>
      <c r="K10" s="39"/>
      <c r="L10" s="39"/>
    </row>
    <row r="11" spans="1:12" ht="12.75">
      <c r="A11" s="39"/>
      <c r="B11" s="521"/>
      <c r="C11" s="521"/>
      <c r="D11" s="522"/>
      <c r="E11" s="39"/>
      <c r="F11" s="266"/>
      <c r="G11" s="39"/>
      <c r="H11" s="39"/>
      <c r="I11" s="39"/>
      <c r="J11" s="39"/>
      <c r="K11" s="39"/>
      <c r="L11" s="39"/>
    </row>
    <row r="12" spans="1:12" ht="12.75">
      <c r="A12" s="566"/>
      <c r="B12" s="375"/>
      <c r="C12" s="375"/>
      <c r="D12" s="343"/>
      <c r="E12" s="375"/>
      <c r="F12" s="567"/>
      <c r="G12" s="375"/>
      <c r="H12" s="487"/>
      <c r="I12" s="375"/>
      <c r="J12" s="487"/>
      <c r="K12" s="568"/>
      <c r="L12" s="567"/>
    </row>
    <row r="13" spans="1:12" ht="12.75">
      <c r="A13" s="39"/>
      <c r="B13" s="39"/>
      <c r="C13" s="39"/>
      <c r="D13" s="266"/>
      <c r="E13" s="39"/>
      <c r="F13" s="266"/>
      <c r="G13" s="39"/>
      <c r="H13" s="39"/>
      <c r="I13" s="39"/>
      <c r="J13" s="569"/>
      <c r="K13" s="39"/>
      <c r="L13" s="39"/>
    </row>
    <row r="14" spans="1:13" ht="29.25" customHeight="1">
      <c r="A14" s="40"/>
      <c r="B14" s="558" t="s">
        <v>751</v>
      </c>
      <c r="C14" s="570"/>
      <c r="D14" s="559">
        <v>3444</v>
      </c>
      <c r="E14" s="232"/>
      <c r="F14" s="571"/>
      <c r="G14" s="232"/>
      <c r="H14" s="571"/>
      <c r="I14" s="232"/>
      <c r="J14" s="571"/>
      <c r="K14" s="232"/>
      <c r="L14" s="572"/>
      <c r="M14" s="276"/>
    </row>
    <row r="15" spans="1:12" ht="12.75">
      <c r="A15" s="39"/>
      <c r="B15" s="521" t="s">
        <v>943</v>
      </c>
      <c r="C15" s="521"/>
      <c r="D15" s="522">
        <v>100</v>
      </c>
      <c r="E15" s="39"/>
      <c r="F15" s="39"/>
      <c r="G15" s="39"/>
      <c r="H15" s="39"/>
      <c r="I15" s="39"/>
      <c r="J15" s="565"/>
      <c r="K15" s="39"/>
      <c r="L15" s="39"/>
    </row>
    <row r="16" spans="1:12" ht="12.75">
      <c r="A16" s="39"/>
      <c r="B16" s="521" t="s">
        <v>944</v>
      </c>
      <c r="C16" s="521"/>
      <c r="D16" s="522">
        <v>1137</v>
      </c>
      <c r="E16" s="39"/>
      <c r="F16" s="39"/>
      <c r="G16" s="39"/>
      <c r="H16" s="39"/>
      <c r="I16" s="39"/>
      <c r="J16" s="39"/>
      <c r="K16" s="39"/>
      <c r="L16" s="39"/>
    </row>
    <row r="17" spans="1:12" ht="12.75">
      <c r="A17" s="39"/>
      <c r="B17" s="521" t="s">
        <v>945</v>
      </c>
      <c r="C17" s="521"/>
      <c r="D17" s="522">
        <v>10</v>
      </c>
      <c r="E17" s="39"/>
      <c r="F17" s="39"/>
      <c r="G17" s="39"/>
      <c r="H17" s="266"/>
      <c r="I17" s="39"/>
      <c r="J17" s="39"/>
      <c r="K17" s="39"/>
      <c r="L17" s="39"/>
    </row>
    <row r="18" spans="1:12" ht="12.75">
      <c r="A18" s="39"/>
      <c r="B18" s="521" t="s">
        <v>946</v>
      </c>
      <c r="C18" s="521"/>
      <c r="D18" s="522">
        <v>-603</v>
      </c>
      <c r="E18" s="39"/>
      <c r="F18" s="564"/>
      <c r="G18" s="39"/>
      <c r="H18" s="564"/>
      <c r="I18" s="39"/>
      <c r="J18" s="564"/>
      <c r="K18" s="39"/>
      <c r="L18" s="310"/>
    </row>
    <row r="19" spans="1:12" ht="12.75">
      <c r="A19" s="39"/>
      <c r="B19" s="521" t="s">
        <v>947</v>
      </c>
      <c r="C19" s="521"/>
      <c r="D19" s="522">
        <v>189</v>
      </c>
      <c r="E19" s="39"/>
      <c r="F19" s="39"/>
      <c r="G19" s="39"/>
      <c r="H19" s="39"/>
      <c r="I19" s="39"/>
      <c r="J19" s="39"/>
      <c r="K19" s="39"/>
      <c r="L19" s="39"/>
    </row>
    <row r="20" spans="1:12" ht="12.75">
      <c r="A20" s="39"/>
      <c r="B20" s="521" t="s">
        <v>948</v>
      </c>
      <c r="C20" s="521"/>
      <c r="D20" s="522">
        <v>691</v>
      </c>
      <c r="E20" s="39"/>
      <c r="F20" s="39"/>
      <c r="G20" s="39"/>
      <c r="H20" s="39"/>
      <c r="I20" s="39"/>
      <c r="J20" s="39"/>
      <c r="K20" s="39"/>
      <c r="L20" s="39"/>
    </row>
    <row r="21" spans="1:12" ht="12.75">
      <c r="A21" s="39"/>
      <c r="B21" s="521" t="s">
        <v>949</v>
      </c>
      <c r="C21" s="521"/>
      <c r="D21" s="522">
        <v>1331</v>
      </c>
      <c r="E21" s="39"/>
      <c r="F21" s="39"/>
      <c r="G21" s="39"/>
      <c r="H21" s="39"/>
      <c r="I21" s="39"/>
      <c r="J21" s="39"/>
      <c r="K21" s="39"/>
      <c r="L21" s="39"/>
    </row>
    <row r="22" spans="1:12" ht="12.75">
      <c r="A22" s="486"/>
      <c r="B22" s="521" t="s">
        <v>950</v>
      </c>
      <c r="C22" s="521"/>
      <c r="D22" s="522">
        <v>589</v>
      </c>
      <c r="E22" s="39"/>
      <c r="F22" s="39"/>
      <c r="G22" s="39"/>
      <c r="H22" s="39"/>
      <c r="I22" s="39"/>
      <c r="J22" s="39"/>
      <c r="K22" s="39"/>
      <c r="L22" s="39"/>
    </row>
    <row r="23" spans="1:12" ht="12.75">
      <c r="A23" s="39"/>
      <c r="B23" s="39"/>
      <c r="C23" s="39"/>
      <c r="D23" s="266"/>
      <c r="E23" s="39"/>
      <c r="F23" s="39"/>
      <c r="G23" s="39"/>
      <c r="H23" s="39"/>
      <c r="I23" s="39"/>
      <c r="J23" s="39"/>
      <c r="K23" s="39"/>
      <c r="L23" s="39"/>
    </row>
    <row r="24" spans="1:12" ht="12.75">
      <c r="A24" s="375"/>
      <c r="B24" s="39"/>
      <c r="C24" s="39"/>
      <c r="D24" s="266"/>
      <c r="E24" s="39"/>
      <c r="F24" s="564"/>
      <c r="G24" s="39"/>
      <c r="H24" s="564"/>
      <c r="I24" s="39"/>
      <c r="J24" s="39"/>
      <c r="K24" s="39"/>
      <c r="L24" s="564"/>
    </row>
    <row r="25" spans="1:12" ht="12.75">
      <c r="A25" s="39"/>
      <c r="B25" s="39"/>
      <c r="C25" s="39"/>
      <c r="D25" s="266"/>
      <c r="E25" s="39"/>
      <c r="F25" s="564"/>
      <c r="G25" s="39"/>
      <c r="H25" s="310"/>
      <c r="I25" s="39"/>
      <c r="J25" s="39"/>
      <c r="K25" s="39"/>
      <c r="L25" s="564"/>
    </row>
    <row r="26" spans="1:12" ht="12.75">
      <c r="A26" s="556" t="s">
        <v>951</v>
      </c>
      <c r="B26" s="556"/>
      <c r="C26" s="39"/>
      <c r="D26" s="564" t="s">
        <v>952</v>
      </c>
      <c r="E26" s="39"/>
      <c r="F26" s="39"/>
      <c r="G26" s="39"/>
      <c r="H26" s="39"/>
      <c r="I26" s="39"/>
      <c r="J26" s="310"/>
      <c r="K26" s="39"/>
      <c r="L26" s="39"/>
    </row>
    <row r="27" spans="1:12" ht="12.75">
      <c r="A27" s="39"/>
      <c r="B27" s="39"/>
      <c r="C27" s="39"/>
      <c r="D27" s="266"/>
      <c r="E27" s="39"/>
      <c r="F27" s="39"/>
      <c r="G27" s="39"/>
      <c r="H27" s="39"/>
      <c r="I27" s="39"/>
      <c r="J27" s="564"/>
      <c r="K27" s="39"/>
      <c r="L27" s="39"/>
    </row>
    <row r="28" spans="1:12" ht="12.75">
      <c r="A28" s="39"/>
      <c r="B28" s="521" t="s">
        <v>953</v>
      </c>
      <c r="C28" s="521"/>
      <c r="D28" s="522">
        <v>79</v>
      </c>
      <c r="E28" s="39"/>
      <c r="F28" s="39"/>
      <c r="G28" s="39"/>
      <c r="H28" s="39"/>
      <c r="I28" s="39"/>
      <c r="J28" s="39"/>
      <c r="K28" s="39"/>
      <c r="L28" s="39"/>
    </row>
    <row r="29" spans="1:12" ht="12.75">
      <c r="A29" s="565"/>
      <c r="B29" s="521" t="s">
        <v>954</v>
      </c>
      <c r="C29" s="521"/>
      <c r="D29" s="522">
        <v>69</v>
      </c>
      <c r="E29" s="39"/>
      <c r="F29" s="39"/>
      <c r="G29" s="39"/>
      <c r="H29" s="39"/>
      <c r="I29" s="39"/>
      <c r="J29" s="39"/>
      <c r="K29" s="39"/>
      <c r="L29" s="39"/>
    </row>
    <row r="30" spans="1:12" ht="12.75">
      <c r="A30" s="39"/>
      <c r="B30" s="521" t="s">
        <v>955</v>
      </c>
      <c r="C30" s="521"/>
      <c r="D30" s="522">
        <v>10</v>
      </c>
      <c r="E30" s="39"/>
      <c r="F30" s="39"/>
      <c r="G30" s="39"/>
      <c r="H30" s="39"/>
      <c r="I30" s="39"/>
      <c r="J30" s="39"/>
      <c r="K30" s="39"/>
      <c r="L30" s="39"/>
    </row>
    <row r="31" spans="2:4" ht="12.75">
      <c r="B31" s="521" t="s">
        <v>956</v>
      </c>
      <c r="C31" s="521"/>
      <c r="D31" s="522">
        <v>7316</v>
      </c>
    </row>
    <row r="32" spans="2:4" ht="12.75">
      <c r="B32" s="521" t="s">
        <v>957</v>
      </c>
      <c r="C32" s="521"/>
      <c r="D32" s="522">
        <v>4071</v>
      </c>
    </row>
    <row r="33" spans="2:6" ht="12.75">
      <c r="B33" s="521" t="s">
        <v>958</v>
      </c>
      <c r="C33" s="521"/>
      <c r="D33" s="522">
        <v>3255</v>
      </c>
      <c r="F33" t="s">
        <v>328</v>
      </c>
    </row>
    <row r="34" spans="2:9" ht="12.75">
      <c r="B34" s="521" t="s">
        <v>959</v>
      </c>
      <c r="C34" s="521"/>
      <c r="D34" s="522">
        <v>3185</v>
      </c>
      <c r="I34" s="573"/>
    </row>
    <row r="35" spans="2:4" ht="12.75">
      <c r="B35" s="521" t="s">
        <v>960</v>
      </c>
      <c r="C35" s="521"/>
      <c r="D35" s="522">
        <v>86</v>
      </c>
    </row>
    <row r="36" spans="2:4" ht="12.75">
      <c r="B36" s="521" t="s">
        <v>961</v>
      </c>
      <c r="C36" s="521"/>
      <c r="D36" s="522">
        <v>146</v>
      </c>
    </row>
    <row r="37" spans="2:4" ht="12.75">
      <c r="B37" s="521" t="s">
        <v>962</v>
      </c>
      <c r="C37" s="521"/>
      <c r="D37" s="522">
        <v>-651</v>
      </c>
    </row>
    <row r="38" spans="2:4" ht="12.75">
      <c r="B38" s="521" t="s">
        <v>963</v>
      </c>
      <c r="C38" s="521"/>
      <c r="D38" s="522">
        <v>241</v>
      </c>
    </row>
    <row r="39" spans="2:4" ht="12.75">
      <c r="B39" s="521" t="s">
        <v>964</v>
      </c>
      <c r="C39" s="521"/>
      <c r="D39" s="522">
        <v>80</v>
      </c>
    </row>
    <row r="40" spans="2:4" ht="12.75">
      <c r="B40" s="521" t="s">
        <v>965</v>
      </c>
      <c r="C40" s="521"/>
      <c r="D40" s="522">
        <v>2</v>
      </c>
    </row>
    <row r="41" spans="2:4" ht="12.75">
      <c r="B41" s="521" t="s">
        <v>966</v>
      </c>
      <c r="C41" s="521"/>
      <c r="D41" s="522">
        <v>22</v>
      </c>
    </row>
    <row r="42" spans="2:4" ht="12.75">
      <c r="B42" s="521" t="s">
        <v>967</v>
      </c>
      <c r="C42" s="521"/>
      <c r="D42" s="521">
        <v>-20</v>
      </c>
    </row>
    <row r="43" spans="2:4" ht="12.75">
      <c r="B43" s="521" t="s">
        <v>968</v>
      </c>
      <c r="C43" s="521"/>
      <c r="D43" s="521">
        <v>445</v>
      </c>
    </row>
    <row r="44" spans="2:4" ht="12.75">
      <c r="B44" s="521" t="s">
        <v>969</v>
      </c>
      <c r="C44" s="521"/>
      <c r="D44" s="521">
        <v>25</v>
      </c>
    </row>
    <row r="45" spans="2:4" ht="12.75">
      <c r="B45" s="521" t="s">
        <v>970</v>
      </c>
      <c r="C45" s="521"/>
      <c r="D45" s="521">
        <v>281</v>
      </c>
    </row>
    <row r="46" spans="2:4" ht="12.75">
      <c r="B46" s="521" t="s">
        <v>971</v>
      </c>
      <c r="C46" s="521"/>
      <c r="D46" s="521">
        <v>-256</v>
      </c>
    </row>
    <row r="47" spans="2:4" ht="12.75">
      <c r="B47" s="521" t="s">
        <v>972</v>
      </c>
      <c r="C47" s="521"/>
      <c r="D47" s="521">
        <v>189</v>
      </c>
    </row>
    <row r="48" spans="2:4" ht="12.75">
      <c r="B48" s="521" t="s">
        <v>973</v>
      </c>
      <c r="C48" s="521"/>
      <c r="D48" s="521">
        <v>189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9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23" sqref="A23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8.7109375" style="0" customWidth="1"/>
    <col min="5" max="5" width="10.00390625" style="0" customWidth="1"/>
    <col min="6" max="6" width="10.7109375" style="0" customWidth="1"/>
    <col min="8" max="8" width="11.8515625" style="0" customWidth="1"/>
    <col min="9" max="9" width="10.7109375" style="0" customWidth="1"/>
    <col min="10" max="10" width="13.28125" style="0" customWidth="1"/>
  </cols>
  <sheetData>
    <row r="1" spans="1:12" ht="12.75">
      <c r="A1" s="60">
        <v>3</v>
      </c>
      <c r="B1" s="60" t="s">
        <v>6</v>
      </c>
      <c r="C1" s="60"/>
      <c r="D1" s="3"/>
      <c r="E1" s="3"/>
      <c r="F1" s="3"/>
      <c r="G1" s="574"/>
      <c r="H1" s="19"/>
      <c r="I1" s="575"/>
      <c r="J1" s="19"/>
      <c r="K1" s="576"/>
      <c r="L1" s="3"/>
    </row>
    <row r="2" spans="1:12" ht="12.75">
      <c r="A2" s="19"/>
      <c r="B2" s="81"/>
      <c r="C2" s="81"/>
      <c r="D2" s="81"/>
      <c r="E2" s="81"/>
      <c r="F2" s="81"/>
      <c r="G2" s="140"/>
      <c r="H2" s="81"/>
      <c r="I2" s="81"/>
      <c r="J2" s="81"/>
      <c r="K2" s="140"/>
      <c r="L2" s="19"/>
    </row>
    <row r="3" spans="1:12" ht="12.75">
      <c r="A3" s="7" t="s">
        <v>974</v>
      </c>
      <c r="B3" s="81"/>
      <c r="C3" s="81"/>
      <c r="D3" s="81"/>
      <c r="E3" s="81"/>
      <c r="F3" s="81" t="s">
        <v>975</v>
      </c>
      <c r="G3" s="140"/>
      <c r="H3" s="81"/>
      <c r="I3" s="81"/>
      <c r="J3" s="81"/>
      <c r="K3" s="140" t="s">
        <v>485</v>
      </c>
      <c r="L3" s="19"/>
    </row>
    <row r="4" spans="1:12" ht="12.75">
      <c r="A4" s="19"/>
      <c r="B4" s="81"/>
      <c r="C4" s="81"/>
      <c r="D4" s="81"/>
      <c r="E4" s="81"/>
      <c r="F4" s="81"/>
      <c r="G4" s="140"/>
      <c r="H4" s="81"/>
      <c r="I4" s="81"/>
      <c r="J4" s="81"/>
      <c r="K4" s="140"/>
      <c r="L4" s="19"/>
    </row>
    <row r="5" spans="1:12" ht="12.75">
      <c r="A5" s="490"/>
      <c r="B5" s="491"/>
      <c r="C5" s="491"/>
      <c r="D5" s="491" t="s">
        <v>643</v>
      </c>
      <c r="E5" s="491"/>
      <c r="F5" s="491"/>
      <c r="G5" s="492"/>
      <c r="H5" s="491"/>
      <c r="I5" s="491" t="s">
        <v>644</v>
      </c>
      <c r="J5" s="491"/>
      <c r="K5" s="492"/>
      <c r="L5" s="16"/>
    </row>
    <row r="6" spans="1:12" ht="12.75">
      <c r="A6" s="493" t="s">
        <v>645</v>
      </c>
      <c r="B6" s="494" t="s">
        <v>646</v>
      </c>
      <c r="C6" s="494" t="s">
        <v>647</v>
      </c>
      <c r="D6" s="494" t="s">
        <v>648</v>
      </c>
      <c r="E6" s="494" t="s">
        <v>976</v>
      </c>
      <c r="F6" s="494" t="s">
        <v>977</v>
      </c>
      <c r="G6" s="497" t="s">
        <v>650</v>
      </c>
      <c r="H6" s="494" t="s">
        <v>651</v>
      </c>
      <c r="I6" s="498" t="s">
        <v>978</v>
      </c>
      <c r="J6" s="494" t="s">
        <v>653</v>
      </c>
      <c r="K6" s="497" t="s">
        <v>654</v>
      </c>
      <c r="L6" s="16"/>
    </row>
    <row r="7" spans="1:12" ht="12.75">
      <c r="A7" s="499"/>
      <c r="B7" s="500" t="s">
        <v>979</v>
      </c>
      <c r="C7" s="500"/>
      <c r="D7" s="500"/>
      <c r="E7" s="500"/>
      <c r="F7" s="500"/>
      <c r="G7" s="502" t="s">
        <v>657</v>
      </c>
      <c r="H7" s="500" t="s">
        <v>658</v>
      </c>
      <c r="I7" s="577"/>
      <c r="J7" s="500" t="s">
        <v>980</v>
      </c>
      <c r="K7" s="502" t="s">
        <v>657</v>
      </c>
      <c r="L7" s="16"/>
    </row>
    <row r="8" spans="1:12" ht="12.75">
      <c r="A8" s="578"/>
      <c r="B8" s="579"/>
      <c r="C8" s="579"/>
      <c r="D8" s="579"/>
      <c r="E8" s="579"/>
      <c r="F8" s="579"/>
      <c r="G8" s="580"/>
      <c r="H8" s="579"/>
      <c r="I8" s="581"/>
      <c r="J8" s="579"/>
      <c r="K8" s="580"/>
      <c r="L8" s="19"/>
    </row>
    <row r="9" spans="1:12" ht="12.75">
      <c r="A9" s="582" t="s">
        <v>981</v>
      </c>
      <c r="B9" s="505">
        <v>2670.93</v>
      </c>
      <c r="C9" s="505">
        <v>31.36</v>
      </c>
      <c r="D9" s="505">
        <v>121.08</v>
      </c>
      <c r="E9" s="505">
        <v>745.3</v>
      </c>
      <c r="F9" s="505">
        <v>2.03</v>
      </c>
      <c r="G9" s="508">
        <f>SUM(B9:F9)</f>
        <v>3570.7</v>
      </c>
      <c r="H9" s="505">
        <v>2971.94</v>
      </c>
      <c r="I9" s="511">
        <v>70.99</v>
      </c>
      <c r="J9" s="505">
        <v>598.76</v>
      </c>
      <c r="K9" s="508">
        <f>SUM(H9+J9)</f>
        <v>3570.7</v>
      </c>
      <c r="L9" s="19"/>
    </row>
    <row r="10" spans="1:12" ht="12.75">
      <c r="A10" s="583"/>
      <c r="B10" s="505"/>
      <c r="C10" s="505"/>
      <c r="D10" s="505"/>
      <c r="E10" s="505"/>
      <c r="F10" s="505"/>
      <c r="G10" s="508"/>
      <c r="H10" s="505"/>
      <c r="I10" s="511"/>
      <c r="J10" s="505"/>
      <c r="K10" s="508"/>
      <c r="L10" s="19"/>
    </row>
    <row r="11" spans="1:12" ht="12.75">
      <c r="A11" s="582" t="s">
        <v>982</v>
      </c>
      <c r="B11" s="505">
        <v>2576.77</v>
      </c>
      <c r="C11" s="505">
        <v>40.71</v>
      </c>
      <c r="D11" s="505">
        <v>437.61</v>
      </c>
      <c r="E11" s="505">
        <v>1897.78</v>
      </c>
      <c r="F11" s="505">
        <v>0</v>
      </c>
      <c r="G11" s="508">
        <f>SUM(B11:F11)</f>
        <v>4952.87</v>
      </c>
      <c r="H11" s="505">
        <v>4244.58</v>
      </c>
      <c r="I11" s="511">
        <v>0</v>
      </c>
      <c r="J11" s="505">
        <v>708.29</v>
      </c>
      <c r="K11" s="508">
        <f>SUM(H11+J11)</f>
        <v>4952.87</v>
      </c>
      <c r="L11" s="19"/>
    </row>
    <row r="12" spans="1:12" ht="12.75">
      <c r="A12" s="582"/>
      <c r="B12" s="505"/>
      <c r="C12" s="505"/>
      <c r="D12" s="505"/>
      <c r="E12" s="505"/>
      <c r="F12" s="505"/>
      <c r="G12" s="508"/>
      <c r="H12" s="505"/>
      <c r="I12" s="511"/>
      <c r="J12" s="505"/>
      <c r="K12" s="508"/>
      <c r="L12" s="19"/>
    </row>
    <row r="13" spans="1:12" ht="12.75">
      <c r="A13" s="582" t="s">
        <v>247</v>
      </c>
      <c r="B13" s="505">
        <v>33288.83</v>
      </c>
      <c r="C13" s="505">
        <v>133.78</v>
      </c>
      <c r="D13" s="505">
        <v>1202.86</v>
      </c>
      <c r="E13" s="505">
        <v>2086.96</v>
      </c>
      <c r="F13" s="505">
        <v>0</v>
      </c>
      <c r="G13" s="508">
        <f>SUM(B13:F13)</f>
        <v>36712.43</v>
      </c>
      <c r="H13" s="505">
        <v>34412.83</v>
      </c>
      <c r="I13" s="511">
        <v>250.82</v>
      </c>
      <c r="J13" s="505">
        <v>2299.6</v>
      </c>
      <c r="K13" s="508">
        <f>SUM(H13+J13)</f>
        <v>36712.43</v>
      </c>
      <c r="L13" s="19"/>
    </row>
    <row r="14" spans="1:12" ht="12.75">
      <c r="A14" s="582"/>
      <c r="B14" s="505"/>
      <c r="C14" s="505"/>
      <c r="D14" s="505"/>
      <c r="E14" s="505"/>
      <c r="F14" s="505"/>
      <c r="G14" s="508"/>
      <c r="H14" s="505"/>
      <c r="I14" s="511"/>
      <c r="J14" s="505"/>
      <c r="K14" s="508"/>
      <c r="L14" s="19"/>
    </row>
    <row r="15" spans="1:12" ht="12.75">
      <c r="A15" s="584"/>
      <c r="B15" s="585"/>
      <c r="C15" s="585"/>
      <c r="D15" s="585"/>
      <c r="E15" s="585"/>
      <c r="F15" s="585"/>
      <c r="G15" s="586"/>
      <c r="H15" s="585"/>
      <c r="I15" s="587"/>
      <c r="J15" s="585"/>
      <c r="K15" s="586"/>
      <c r="L15" s="19"/>
    </row>
    <row r="16" spans="1:12" ht="12.75">
      <c r="A16" s="588"/>
      <c r="B16" s="505"/>
      <c r="C16" s="505"/>
      <c r="D16" s="505"/>
      <c r="E16" s="505"/>
      <c r="F16" s="505"/>
      <c r="G16" s="589"/>
      <c r="H16" s="505"/>
      <c r="I16" s="511"/>
      <c r="J16" s="505"/>
      <c r="K16" s="589"/>
      <c r="L16" s="19"/>
    </row>
    <row r="17" spans="1:12" ht="12.75">
      <c r="A17" s="161"/>
      <c r="B17" s="162"/>
      <c r="C17" s="162"/>
      <c r="D17" s="162"/>
      <c r="E17" s="162"/>
      <c r="F17" s="162"/>
      <c r="G17" s="265"/>
      <c r="H17" s="162"/>
      <c r="I17" s="590"/>
      <c r="J17" s="162"/>
      <c r="K17" s="265"/>
      <c r="L17" s="19"/>
    </row>
    <row r="18" spans="1:12" ht="12.75">
      <c r="A18" s="161"/>
      <c r="B18" s="162"/>
      <c r="C18" s="162"/>
      <c r="D18" s="162"/>
      <c r="E18" s="162"/>
      <c r="F18" s="162"/>
      <c r="G18" s="265"/>
      <c r="H18" s="162"/>
      <c r="I18" s="590"/>
      <c r="J18" s="162"/>
      <c r="K18" s="265"/>
      <c r="L18" s="19"/>
    </row>
    <row r="19" spans="1:12" ht="12.75">
      <c r="A19" s="161"/>
      <c r="B19" s="162"/>
      <c r="C19" s="162"/>
      <c r="D19" s="162"/>
      <c r="E19" s="162"/>
      <c r="F19" s="162"/>
      <c r="G19" s="265"/>
      <c r="H19" s="162"/>
      <c r="I19" s="590"/>
      <c r="J19" s="162"/>
      <c r="K19" s="265"/>
      <c r="L19" s="19"/>
    </row>
    <row r="20" spans="1:12" ht="12.75">
      <c r="A20" s="161"/>
      <c r="B20" s="162"/>
      <c r="C20" s="162"/>
      <c r="D20" s="162"/>
      <c r="E20" s="162"/>
      <c r="F20" s="162"/>
      <c r="G20" s="265"/>
      <c r="H20" s="162"/>
      <c r="I20" s="590"/>
      <c r="J20" s="162"/>
      <c r="K20" s="265"/>
      <c r="L20" s="19"/>
    </row>
    <row r="21" spans="1:12" ht="12.75">
      <c r="A21" s="43"/>
      <c r="B21" s="162"/>
      <c r="C21" s="162"/>
      <c r="D21" s="162"/>
      <c r="E21" s="162"/>
      <c r="F21" s="162"/>
      <c r="G21" s="265"/>
      <c r="H21" s="162"/>
      <c r="I21" s="590"/>
      <c r="J21" s="162"/>
      <c r="K21" s="265"/>
      <c r="L21" s="19"/>
    </row>
    <row r="22" spans="1:12" ht="12.75">
      <c r="A22" s="161"/>
      <c r="B22" s="162"/>
      <c r="C22" s="162"/>
      <c r="D22" s="162"/>
      <c r="E22" s="162"/>
      <c r="F22" s="162"/>
      <c r="G22" s="265"/>
      <c r="H22" s="162"/>
      <c r="I22" s="590"/>
      <c r="J22" s="162"/>
      <c r="K22" s="265"/>
      <c r="L22" s="19"/>
    </row>
    <row r="23" spans="1:12" ht="12.75">
      <c r="A23" s="161"/>
      <c r="B23" s="162"/>
      <c r="C23" s="162"/>
      <c r="D23" s="162"/>
      <c r="E23" s="162"/>
      <c r="F23" s="162"/>
      <c r="G23" s="265"/>
      <c r="H23" s="162"/>
      <c r="I23" s="590"/>
      <c r="J23" s="162"/>
      <c r="K23" s="265"/>
      <c r="L23" s="19"/>
    </row>
    <row r="24" spans="1:12" ht="12.75">
      <c r="A24" s="161"/>
      <c r="B24" s="162"/>
      <c r="C24" s="162"/>
      <c r="D24" s="162"/>
      <c r="E24" s="162"/>
      <c r="F24" s="162"/>
      <c r="G24" s="265"/>
      <c r="H24" s="162"/>
      <c r="I24" s="590"/>
      <c r="J24" s="162"/>
      <c r="K24" s="265"/>
      <c r="L24" s="19"/>
    </row>
    <row r="25" spans="1:12" ht="12.75">
      <c r="A25" s="161"/>
      <c r="B25" s="162"/>
      <c r="C25" s="162"/>
      <c r="D25" s="162"/>
      <c r="E25" s="162"/>
      <c r="F25" s="162"/>
      <c r="G25" s="265"/>
      <c r="H25" s="162"/>
      <c r="I25" s="590"/>
      <c r="J25" s="162"/>
      <c r="K25" s="265"/>
      <c r="L25" s="19"/>
    </row>
    <row r="26" spans="1:12" ht="12.75">
      <c r="A26" s="161"/>
      <c r="B26" s="162"/>
      <c r="C26" s="162"/>
      <c r="D26" s="162"/>
      <c r="E26" s="162"/>
      <c r="F26" s="162"/>
      <c r="G26" s="265"/>
      <c r="H26" s="162"/>
      <c r="I26" s="590"/>
      <c r="J26" s="162"/>
      <c r="K26" s="265"/>
      <c r="L26" s="19"/>
    </row>
    <row r="27" spans="1:12" ht="12.75">
      <c r="A27" s="161"/>
      <c r="B27" s="162"/>
      <c r="C27" s="162"/>
      <c r="D27" s="162"/>
      <c r="E27" s="162"/>
      <c r="F27" s="162"/>
      <c r="G27" s="265"/>
      <c r="H27" s="162"/>
      <c r="I27" s="590"/>
      <c r="J27" s="162"/>
      <c r="K27" s="265"/>
      <c r="L27" s="19"/>
    </row>
    <row r="28" spans="1:12" ht="12.75">
      <c r="A28" s="161"/>
      <c r="B28" s="162"/>
      <c r="C28" s="162"/>
      <c r="D28" s="162"/>
      <c r="E28" s="162"/>
      <c r="F28" s="162"/>
      <c r="G28" s="265"/>
      <c r="H28" s="162"/>
      <c r="I28" s="590"/>
      <c r="J28" s="162"/>
      <c r="K28" s="265"/>
      <c r="L28" s="19"/>
    </row>
    <row r="29" spans="1:12" ht="12.75">
      <c r="A29" s="161"/>
      <c r="B29" s="162"/>
      <c r="C29" s="162"/>
      <c r="D29" s="162"/>
      <c r="E29" s="162"/>
      <c r="F29" s="162"/>
      <c r="G29" s="265"/>
      <c r="H29" s="162"/>
      <c r="I29" s="590"/>
      <c r="J29" s="162"/>
      <c r="K29" s="265"/>
      <c r="L29" s="19"/>
    </row>
    <row r="30" spans="1:12" ht="12.75">
      <c r="A30" s="43"/>
      <c r="B30" s="162"/>
      <c r="C30" s="162"/>
      <c r="D30" s="162"/>
      <c r="E30" s="162"/>
      <c r="F30" s="162"/>
      <c r="G30" s="265"/>
      <c r="H30" s="162"/>
      <c r="I30" s="590"/>
      <c r="J30" s="162"/>
      <c r="K30" s="265"/>
      <c r="L30" s="19"/>
    </row>
    <row r="31" spans="1:12" ht="12.75">
      <c r="A31" s="161"/>
      <c r="B31" s="162"/>
      <c r="C31" s="162"/>
      <c r="D31" s="162"/>
      <c r="E31" s="162"/>
      <c r="F31" s="162"/>
      <c r="G31" s="265"/>
      <c r="H31" s="162"/>
      <c r="I31" s="590"/>
      <c r="J31" s="162"/>
      <c r="K31" s="265"/>
      <c r="L31" s="19"/>
    </row>
    <row r="32" spans="1:12" ht="12.75">
      <c r="A32" s="161"/>
      <c r="B32" s="162"/>
      <c r="C32" s="162"/>
      <c r="D32" s="162"/>
      <c r="E32" s="162"/>
      <c r="F32" s="162"/>
      <c r="G32" s="265"/>
      <c r="H32" s="162"/>
      <c r="I32" s="590"/>
      <c r="J32" s="162"/>
      <c r="K32" s="265"/>
      <c r="L32" s="19"/>
    </row>
    <row r="33" spans="1:12" ht="12.75">
      <c r="A33" s="161"/>
      <c r="B33" s="162"/>
      <c r="C33" s="162"/>
      <c r="D33" s="162"/>
      <c r="E33" s="162"/>
      <c r="F33" s="162"/>
      <c r="G33" s="265"/>
      <c r="H33" s="162"/>
      <c r="I33" s="590"/>
      <c r="J33" s="162"/>
      <c r="K33" s="265"/>
      <c r="L33" s="19"/>
    </row>
    <row r="34" spans="1:12" ht="12.75">
      <c r="A34" s="161"/>
      <c r="B34" s="162"/>
      <c r="C34" s="162"/>
      <c r="D34" s="162"/>
      <c r="E34" s="162"/>
      <c r="F34" s="162"/>
      <c r="G34" s="265"/>
      <c r="H34" s="162"/>
      <c r="I34" s="590"/>
      <c r="J34" s="162"/>
      <c r="K34" s="265"/>
      <c r="L34" s="19"/>
    </row>
    <row r="35" spans="1:12" ht="12.75">
      <c r="A35" s="161"/>
      <c r="B35" s="162"/>
      <c r="C35" s="162"/>
      <c r="D35" s="162"/>
      <c r="E35" s="162"/>
      <c r="F35" s="162"/>
      <c r="G35" s="265"/>
      <c r="H35" s="162"/>
      <c r="I35" s="590"/>
      <c r="J35" s="162"/>
      <c r="K35" s="265"/>
      <c r="L35" s="19"/>
    </row>
    <row r="36" spans="1:12" ht="12.75">
      <c r="A36" s="161"/>
      <c r="B36" s="162"/>
      <c r="C36" s="162"/>
      <c r="D36" s="162"/>
      <c r="E36" s="162"/>
      <c r="F36" s="162"/>
      <c r="G36" s="265"/>
      <c r="H36" s="162"/>
      <c r="I36" s="162"/>
      <c r="J36" s="162"/>
      <c r="K36" s="265"/>
      <c r="L36" s="19"/>
    </row>
    <row r="37" spans="1:11" ht="12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</row>
  </sheetData>
  <sheetProtection selectLockedCells="1" selectUnlockedCells="1"/>
  <printOptions/>
  <pageMargins left="0.75" right="0.75" top="0.5902777777777778" bottom="0.7875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65"/>
  <sheetViews>
    <sheetView workbookViewId="0" topLeftCell="A1">
      <selection activeCell="E18" sqref="E18"/>
    </sheetView>
  </sheetViews>
  <sheetFormatPr defaultColWidth="9.140625" defaultRowHeight="12.75"/>
  <cols>
    <col min="4" max="4" width="19.57421875" style="0" customWidth="1"/>
    <col min="5" max="5" width="20.421875" style="0" customWidth="1"/>
    <col min="6" max="6" width="20.7109375" style="0" customWidth="1"/>
  </cols>
  <sheetData>
    <row r="1" spans="1:6" ht="12.75">
      <c r="A1" s="20" t="s">
        <v>983</v>
      </c>
      <c r="B1" s="20"/>
      <c r="C1" s="20"/>
      <c r="D1" s="591"/>
      <c r="E1" s="591"/>
      <c r="F1" s="592"/>
    </row>
    <row r="2" spans="1:6" ht="12.75">
      <c r="A2" s="60"/>
      <c r="B2" s="60"/>
      <c r="C2" s="60"/>
      <c r="D2" s="592"/>
      <c r="E2" s="592"/>
      <c r="F2" s="592"/>
    </row>
    <row r="3" spans="1:6" ht="12.75">
      <c r="A3" s="7" t="s">
        <v>984</v>
      </c>
      <c r="B3" s="7"/>
      <c r="C3" s="7"/>
      <c r="D3" s="476"/>
      <c r="E3" s="476"/>
      <c r="F3" s="476"/>
    </row>
    <row r="4" spans="1:6" ht="12.75">
      <c r="A4" s="7" t="s">
        <v>985</v>
      </c>
      <c r="B4" s="7"/>
      <c r="C4" s="7"/>
      <c r="D4" s="476"/>
      <c r="E4" s="476"/>
      <c r="F4" s="476"/>
    </row>
    <row r="5" spans="1:6" ht="12.75">
      <c r="A5" s="7" t="s">
        <v>986</v>
      </c>
      <c r="B5" s="7" t="s">
        <v>987</v>
      </c>
      <c r="C5" s="7"/>
      <c r="D5" s="476"/>
      <c r="E5" s="476"/>
      <c r="F5" s="476"/>
    </row>
    <row r="6" spans="1:6" ht="12.75">
      <c r="A6" s="7"/>
      <c r="B6" s="7"/>
      <c r="C6" s="7"/>
      <c r="D6" s="476"/>
      <c r="E6" s="476"/>
      <c r="F6" s="476"/>
    </row>
    <row r="7" spans="1:6" ht="12.75">
      <c r="A7" s="7" t="s">
        <v>988</v>
      </c>
      <c r="B7" s="7"/>
      <c r="C7" s="7"/>
      <c r="D7" s="476"/>
      <c r="E7" s="476"/>
      <c r="F7" s="476"/>
    </row>
    <row r="8" spans="1:6" ht="12.75">
      <c r="A8" s="7"/>
      <c r="B8" s="7"/>
      <c r="C8" s="7"/>
      <c r="D8" s="476"/>
      <c r="E8" s="476"/>
      <c r="F8" s="476"/>
    </row>
    <row r="9" spans="1:6" ht="12.75">
      <c r="A9" s="60"/>
      <c r="B9" s="60"/>
      <c r="C9" s="60"/>
      <c r="D9" s="592"/>
      <c r="E9" s="592"/>
      <c r="F9" s="592"/>
    </row>
    <row r="10" spans="1:6" ht="12.75">
      <c r="A10" s="31"/>
      <c r="B10" s="31"/>
      <c r="C10" s="31"/>
      <c r="D10" s="593" t="s">
        <v>989</v>
      </c>
      <c r="E10" s="594" t="s">
        <v>990</v>
      </c>
      <c r="F10" s="595" t="s">
        <v>991</v>
      </c>
    </row>
    <row r="11" spans="1:6" ht="12.75">
      <c r="A11" s="60"/>
      <c r="B11" s="60"/>
      <c r="C11" s="60"/>
      <c r="D11" s="592"/>
      <c r="E11" s="592"/>
      <c r="F11" s="592"/>
    </row>
    <row r="12" spans="1:6" ht="12.75">
      <c r="A12" s="60" t="s">
        <v>247</v>
      </c>
      <c r="B12" s="60"/>
      <c r="C12" s="60"/>
      <c r="D12" s="592"/>
      <c r="E12" s="592"/>
      <c r="F12" s="592"/>
    </row>
    <row r="13" spans="1:6" ht="12.75">
      <c r="A13" s="7" t="s">
        <v>992</v>
      </c>
      <c r="B13" s="7"/>
      <c r="C13" s="60"/>
      <c r="D13" s="592">
        <v>121.72</v>
      </c>
      <c r="E13" s="592">
        <v>125</v>
      </c>
      <c r="F13" s="592">
        <f>SUM(D13:E13)</f>
        <v>246.72</v>
      </c>
    </row>
    <row r="14" spans="1:7" ht="12.75">
      <c r="A14" s="7" t="s">
        <v>993</v>
      </c>
      <c r="B14" s="7"/>
      <c r="C14" s="60"/>
      <c r="D14" s="592">
        <v>183.22</v>
      </c>
      <c r="E14" s="592">
        <v>0</v>
      </c>
      <c r="F14" s="592">
        <f>SUM(D14:E14)</f>
        <v>183.22</v>
      </c>
      <c r="G14" s="112"/>
    </row>
    <row r="15" spans="1:6" ht="12.75">
      <c r="A15" s="7" t="s">
        <v>994</v>
      </c>
      <c r="B15" s="7"/>
      <c r="C15" s="60"/>
      <c r="D15" s="592">
        <v>178.35</v>
      </c>
      <c r="E15" s="592">
        <v>125.82</v>
      </c>
      <c r="F15" s="592">
        <f>SUM(D15:E15)</f>
        <v>304.16999999999996</v>
      </c>
    </row>
    <row r="16" spans="1:6" ht="12.75">
      <c r="A16" s="596" t="s">
        <v>995</v>
      </c>
      <c r="B16" s="596"/>
      <c r="C16" s="596"/>
      <c r="D16" s="597">
        <f>SUM(D13:D15)</f>
        <v>483.28999999999996</v>
      </c>
      <c r="E16" s="597">
        <f>SUM(E13:E15)</f>
        <v>250.82</v>
      </c>
      <c r="F16" s="597">
        <f>SUM(F13:F15)</f>
        <v>734.11</v>
      </c>
    </row>
    <row r="17" spans="1:6" ht="12.75">
      <c r="A17" s="335"/>
      <c r="B17" s="40"/>
      <c r="C17" s="40"/>
      <c r="D17" s="598"/>
      <c r="E17" s="598"/>
      <c r="F17" s="598"/>
    </row>
    <row r="18" spans="1:6" ht="12.75">
      <c r="A18" s="232"/>
      <c r="B18" s="232"/>
      <c r="C18" s="232"/>
      <c r="D18" s="571"/>
      <c r="E18" s="598"/>
      <c r="F18" s="598"/>
    </row>
    <row r="19" spans="1:6" ht="12.75">
      <c r="A19" s="232" t="s">
        <v>996</v>
      </c>
      <c r="B19" s="40"/>
      <c r="C19" s="40"/>
      <c r="D19" s="598"/>
      <c r="E19" s="598">
        <f>SUM(E16:E18)</f>
        <v>250.82</v>
      </c>
      <c r="F19" s="598"/>
    </row>
    <row r="20" spans="1:6" ht="12.75">
      <c r="A20" s="232"/>
      <c r="B20" s="232"/>
      <c r="C20" s="40"/>
      <c r="D20" s="598"/>
      <c r="E20" s="598"/>
      <c r="F20" s="598"/>
    </row>
    <row r="21" spans="1:6" ht="12.75">
      <c r="A21" s="232"/>
      <c r="B21" s="232"/>
      <c r="C21" s="40"/>
      <c r="D21" s="598"/>
      <c r="E21" s="598"/>
      <c r="F21" s="598"/>
    </row>
    <row r="22" spans="1:6" ht="12.75">
      <c r="A22" s="232" t="s">
        <v>997</v>
      </c>
      <c r="B22" s="232"/>
      <c r="C22" s="40"/>
      <c r="D22" s="598"/>
      <c r="E22" s="598"/>
      <c r="F22" s="598"/>
    </row>
    <row r="23" spans="1:6" ht="12.75">
      <c r="A23" s="7" t="s">
        <v>992</v>
      </c>
      <c r="B23" s="7"/>
      <c r="C23" s="60"/>
      <c r="D23" s="592">
        <v>260.16</v>
      </c>
      <c r="E23" s="592">
        <v>0</v>
      </c>
      <c r="F23" s="592">
        <f>SUM(D23:E23)</f>
        <v>260.16</v>
      </c>
    </row>
    <row r="24" spans="1:6" ht="12.75">
      <c r="A24" s="7" t="s">
        <v>993</v>
      </c>
      <c r="B24" s="7"/>
      <c r="C24" s="60"/>
      <c r="D24" s="592">
        <v>0</v>
      </c>
      <c r="E24" s="592">
        <v>0</v>
      </c>
      <c r="F24" s="592">
        <f>SUM(D24:E24)</f>
        <v>0</v>
      </c>
    </row>
    <row r="25" spans="1:6" ht="12.75">
      <c r="A25" s="7" t="s">
        <v>994</v>
      </c>
      <c r="B25" s="7"/>
      <c r="C25" s="60"/>
      <c r="D25" s="592">
        <v>1403.34</v>
      </c>
      <c r="E25" s="592">
        <v>0</v>
      </c>
      <c r="F25" s="592">
        <f>SUM(D25:E25)</f>
        <v>1403.34</v>
      </c>
    </row>
    <row r="26" spans="1:6" ht="12.75">
      <c r="A26" s="596" t="s">
        <v>995</v>
      </c>
      <c r="B26" s="596"/>
      <c r="C26" s="596"/>
      <c r="D26" s="597">
        <f>SUM(D23:D25)</f>
        <v>1663.5</v>
      </c>
      <c r="E26" s="597">
        <f>SUM(E23:E25)</f>
        <v>0</v>
      </c>
      <c r="F26" s="597">
        <f>SUM(F23:F25)</f>
        <v>1663.5</v>
      </c>
    </row>
    <row r="27" spans="1:6" ht="12.75">
      <c r="A27" s="232"/>
      <c r="B27" s="232"/>
      <c r="C27" s="40"/>
      <c r="D27" s="598"/>
      <c r="E27" s="598"/>
      <c r="F27" s="598"/>
    </row>
    <row r="28" spans="1:6" ht="12.75">
      <c r="A28" s="232" t="s">
        <v>998</v>
      </c>
      <c r="B28" s="232"/>
      <c r="C28" s="40"/>
      <c r="D28" s="598"/>
      <c r="E28" s="598">
        <v>0</v>
      </c>
      <c r="F28" s="598"/>
    </row>
    <row r="29" spans="1:6" ht="12.75">
      <c r="A29" s="232"/>
      <c r="B29" s="232"/>
      <c r="C29" s="40"/>
      <c r="D29" s="598"/>
      <c r="E29" s="598"/>
      <c r="F29" s="598"/>
    </row>
    <row r="30" spans="1:6" ht="12.75">
      <c r="A30" s="40"/>
      <c r="B30" s="40"/>
      <c r="C30" s="40"/>
      <c r="D30" s="598"/>
      <c r="E30" s="598"/>
      <c r="F30" s="598"/>
    </row>
    <row r="31" spans="1:6" ht="12.75">
      <c r="A31" s="232" t="s">
        <v>999</v>
      </c>
      <c r="B31" s="232"/>
      <c r="C31" s="40"/>
      <c r="D31" s="598"/>
      <c r="E31" s="598"/>
      <c r="F31" s="598"/>
    </row>
    <row r="32" spans="1:6" ht="12.75">
      <c r="A32" s="7" t="s">
        <v>992</v>
      </c>
      <c r="B32" s="7"/>
      <c r="C32" s="60"/>
      <c r="D32" s="592">
        <v>9.6</v>
      </c>
      <c r="E32" s="592">
        <v>0</v>
      </c>
      <c r="F32" s="592">
        <f>SUM(D32:E32)</f>
        <v>9.6</v>
      </c>
    </row>
    <row r="33" spans="1:6" ht="12.75">
      <c r="A33" s="7" t="s">
        <v>993</v>
      </c>
      <c r="B33" s="7"/>
      <c r="C33" s="60"/>
      <c r="D33" s="592">
        <v>21.1</v>
      </c>
      <c r="E33" s="592">
        <v>0</v>
      </c>
      <c r="F33" s="592">
        <f>SUM(D33:E33)</f>
        <v>21.1</v>
      </c>
    </row>
    <row r="34" spans="1:6" ht="12.75">
      <c r="A34" s="7" t="s">
        <v>994</v>
      </c>
      <c r="B34" s="7"/>
      <c r="C34" s="60"/>
      <c r="D34" s="592">
        <v>110.34</v>
      </c>
      <c r="E34" s="592">
        <v>70.99</v>
      </c>
      <c r="F34" s="592">
        <f>SUM(D34:E34)</f>
        <v>181.32999999999998</v>
      </c>
    </row>
    <row r="35" spans="1:6" ht="12.75">
      <c r="A35" s="596" t="s">
        <v>995</v>
      </c>
      <c r="B35" s="596"/>
      <c r="C35" s="596"/>
      <c r="D35" s="597">
        <f>SUM(D32:D34)</f>
        <v>141.04</v>
      </c>
      <c r="E35" s="597">
        <f>SUM(E32:E34)</f>
        <v>70.99</v>
      </c>
      <c r="F35" s="597">
        <f>SUM(F32:F34)</f>
        <v>212.02999999999997</v>
      </c>
    </row>
    <row r="36" spans="1:6" ht="12.75">
      <c r="A36" s="232"/>
      <c r="B36" s="232"/>
      <c r="C36" s="40"/>
      <c r="D36" s="598"/>
      <c r="E36" s="598"/>
      <c r="F36" s="598"/>
    </row>
    <row r="37" spans="1:6" ht="12.75">
      <c r="A37" s="232" t="s">
        <v>998</v>
      </c>
      <c r="B37" s="232"/>
      <c r="C37" s="40"/>
      <c r="D37" s="598"/>
      <c r="E37" s="598">
        <f>SUM(E35)</f>
        <v>70.99</v>
      </c>
      <c r="F37" s="598"/>
    </row>
    <row r="38" spans="1:6" ht="12.75">
      <c r="A38" s="40"/>
      <c r="B38" s="40"/>
      <c r="C38" s="40"/>
      <c r="D38" s="598"/>
      <c r="E38" s="598"/>
      <c r="F38" s="598"/>
    </row>
    <row r="39" spans="1:6" ht="12.75">
      <c r="A39" s="40"/>
      <c r="B39" s="40"/>
      <c r="C39" s="40"/>
      <c r="D39" s="598"/>
      <c r="E39" s="598"/>
      <c r="F39" s="598"/>
    </row>
    <row r="40" spans="1:6" ht="12.75">
      <c r="A40" s="40"/>
      <c r="B40" s="40"/>
      <c r="C40" s="40"/>
      <c r="D40" s="598"/>
      <c r="E40" s="598"/>
      <c r="F40" s="598"/>
    </row>
    <row r="41" spans="1:6" ht="12.75">
      <c r="A41" s="40"/>
      <c r="B41" s="40"/>
      <c r="C41" s="40"/>
      <c r="D41" s="598"/>
      <c r="E41" s="598"/>
      <c r="F41" s="598"/>
    </row>
    <row r="42" spans="1:6" ht="12.75">
      <c r="A42" s="232"/>
      <c r="B42" s="232"/>
      <c r="C42" s="40"/>
      <c r="D42" s="598"/>
      <c r="E42" s="598"/>
      <c r="F42" s="598"/>
    </row>
    <row r="43" spans="1:6" ht="12.75">
      <c r="A43" s="232"/>
      <c r="B43" s="232"/>
      <c r="C43" s="40"/>
      <c r="D43" s="598"/>
      <c r="E43" s="598"/>
      <c r="F43" s="598"/>
    </row>
    <row r="44" spans="1:6" ht="12.75">
      <c r="A44" s="232"/>
      <c r="B44" s="232"/>
      <c r="C44" s="40"/>
      <c r="D44" s="598"/>
      <c r="E44" s="598"/>
      <c r="F44" s="598"/>
    </row>
    <row r="45" spans="1:6" ht="12.75">
      <c r="A45" s="232"/>
      <c r="B45" s="37"/>
      <c r="C45" s="37"/>
      <c r="D45" s="598"/>
      <c r="E45" s="598"/>
      <c r="F45" s="598"/>
    </row>
    <row r="46" spans="1:6" ht="12.75">
      <c r="A46" s="40"/>
      <c r="B46" s="40"/>
      <c r="C46" s="40"/>
      <c r="D46" s="598"/>
      <c r="E46" s="598"/>
      <c r="F46" s="598"/>
    </row>
    <row r="47" spans="1:6" ht="12.75">
      <c r="A47" s="335"/>
      <c r="B47" s="40"/>
      <c r="C47" s="40"/>
      <c r="D47" s="598"/>
      <c r="E47" s="598"/>
      <c r="F47" s="598"/>
    </row>
    <row r="48" spans="1:6" ht="12.75">
      <c r="A48" s="40"/>
      <c r="B48" s="40"/>
      <c r="C48" s="40"/>
      <c r="D48" s="598"/>
      <c r="E48" s="598"/>
      <c r="F48" s="598"/>
    </row>
    <row r="49" spans="1:6" ht="12.75">
      <c r="A49" s="40"/>
      <c r="B49" s="40"/>
      <c r="C49" s="40"/>
      <c r="D49" s="598"/>
      <c r="E49" s="598"/>
      <c r="F49" s="598"/>
    </row>
    <row r="50" spans="1:6" ht="12.75">
      <c r="A50" s="40"/>
      <c r="B50" s="40"/>
      <c r="C50" s="40"/>
      <c r="D50" s="598"/>
      <c r="E50" s="598"/>
      <c r="F50" s="598"/>
    </row>
    <row r="51" spans="1:6" ht="12.75">
      <c r="A51" s="232"/>
      <c r="B51" s="232"/>
      <c r="C51" s="40"/>
      <c r="D51" s="598"/>
      <c r="E51" s="598"/>
      <c r="F51" s="598"/>
    </row>
    <row r="52" spans="1:6" ht="12.75">
      <c r="A52" s="232"/>
      <c r="B52" s="232"/>
      <c r="C52" s="40"/>
      <c r="D52" s="598"/>
      <c r="E52" s="598"/>
      <c r="F52" s="598"/>
    </row>
    <row r="53" spans="1:6" ht="12.75">
      <c r="A53" s="232"/>
      <c r="B53" s="232"/>
      <c r="C53" s="40"/>
      <c r="D53" s="598"/>
      <c r="E53" s="598"/>
      <c r="F53" s="598"/>
    </row>
    <row r="54" spans="1:6" ht="12.75">
      <c r="A54" s="40"/>
      <c r="B54" s="40"/>
      <c r="C54" s="40"/>
      <c r="D54" s="598"/>
      <c r="E54" s="598"/>
      <c r="F54" s="598"/>
    </row>
    <row r="55" spans="1:6" ht="12.75">
      <c r="A55" s="335"/>
      <c r="B55" s="40"/>
      <c r="C55" s="40"/>
      <c r="D55" s="598"/>
      <c r="E55" s="598"/>
      <c r="F55" s="598"/>
    </row>
    <row r="56" spans="1:6" ht="12.75">
      <c r="A56" s="40"/>
      <c r="B56" s="40"/>
      <c r="C56" s="40"/>
      <c r="D56" s="598"/>
      <c r="E56" s="598"/>
      <c r="F56" s="598"/>
    </row>
    <row r="57" spans="1:6" ht="12.75">
      <c r="A57" s="40"/>
      <c r="B57" s="40"/>
      <c r="C57" s="40"/>
      <c r="D57" s="598"/>
      <c r="E57" s="598"/>
      <c r="F57" s="598"/>
    </row>
    <row r="58" spans="1:6" ht="12.75">
      <c r="A58" s="232"/>
      <c r="B58" s="232"/>
      <c r="C58" s="40"/>
      <c r="D58" s="598"/>
      <c r="E58" s="598"/>
      <c r="F58" s="598"/>
    </row>
    <row r="59" spans="1:6" ht="12.75">
      <c r="A59" s="232"/>
      <c r="B59" s="232"/>
      <c r="C59" s="40"/>
      <c r="D59" s="598"/>
      <c r="E59" s="598"/>
      <c r="F59" s="598"/>
    </row>
    <row r="60" spans="1:6" ht="12.75">
      <c r="A60" s="232"/>
      <c r="B60" s="232"/>
      <c r="C60" s="40"/>
      <c r="D60" s="598"/>
      <c r="E60" s="598"/>
      <c r="F60" s="598"/>
    </row>
    <row r="61" spans="1:6" ht="12.75">
      <c r="A61" s="40"/>
      <c r="B61" s="40"/>
      <c r="C61" s="40"/>
      <c r="D61" s="598"/>
      <c r="E61" s="598"/>
      <c r="F61" s="598"/>
    </row>
    <row r="62" spans="1:6" ht="12.75">
      <c r="A62" s="335"/>
      <c r="B62" s="40"/>
      <c r="C62" s="40"/>
      <c r="D62" s="598"/>
      <c r="E62" s="598"/>
      <c r="F62" s="598"/>
    </row>
    <row r="63" spans="1:6" ht="12.75">
      <c r="A63" s="40"/>
      <c r="B63" s="40"/>
      <c r="C63" s="40"/>
      <c r="D63" s="598"/>
      <c r="E63" s="598"/>
      <c r="F63" s="598"/>
    </row>
    <row r="64" spans="1:6" ht="12.75">
      <c r="A64" s="40"/>
      <c r="B64" s="40"/>
      <c r="C64" s="40"/>
      <c r="D64" s="598"/>
      <c r="E64" s="598"/>
      <c r="F64" s="598"/>
    </row>
    <row r="65" spans="1:6" ht="12.75">
      <c r="A65" s="232"/>
      <c r="B65" s="232"/>
      <c r="C65" s="40"/>
      <c r="D65" s="598"/>
      <c r="E65" s="598"/>
      <c r="F65" s="598"/>
    </row>
    <row r="66" spans="1:6" ht="12.75">
      <c r="A66" s="232"/>
      <c r="B66" s="232"/>
      <c r="C66" s="40"/>
      <c r="D66" s="598"/>
      <c r="E66" s="598"/>
      <c r="F66" s="598"/>
    </row>
    <row r="67" spans="1:6" ht="12.75">
      <c r="A67" s="232"/>
      <c r="B67" s="232"/>
      <c r="C67" s="40"/>
      <c r="D67" s="598"/>
      <c r="E67" s="598"/>
      <c r="F67" s="598"/>
    </row>
    <row r="68" spans="1:6" ht="12.75">
      <c r="A68" s="40"/>
      <c r="B68" s="40"/>
      <c r="C68" s="40"/>
      <c r="D68" s="598"/>
      <c r="E68" s="598"/>
      <c r="F68" s="598"/>
    </row>
    <row r="69" spans="1:6" ht="12.75">
      <c r="A69" s="335"/>
      <c r="B69" s="40"/>
      <c r="C69" s="40"/>
      <c r="D69" s="598"/>
      <c r="E69" s="598"/>
      <c r="F69" s="598"/>
    </row>
    <row r="70" spans="1:6" ht="12.75">
      <c r="A70" s="40"/>
      <c r="B70" s="40"/>
      <c r="C70" s="40"/>
      <c r="D70" s="598"/>
      <c r="E70" s="598"/>
      <c r="F70" s="598"/>
    </row>
    <row r="71" spans="1:6" ht="12.75">
      <c r="A71" s="40"/>
      <c r="B71" s="40"/>
      <c r="C71" s="40"/>
      <c r="D71" s="598"/>
      <c r="E71" s="598"/>
      <c r="F71" s="598"/>
    </row>
    <row r="72" spans="1:6" ht="12.75">
      <c r="A72" s="232"/>
      <c r="B72" s="232"/>
      <c r="C72" s="40"/>
      <c r="D72" s="598"/>
      <c r="E72" s="598"/>
      <c r="F72" s="598"/>
    </row>
    <row r="73" spans="1:6" ht="12.75">
      <c r="A73" s="232"/>
      <c r="B73" s="232"/>
      <c r="C73" s="40"/>
      <c r="D73" s="598"/>
      <c r="E73" s="598"/>
      <c r="F73" s="598"/>
    </row>
    <row r="74" spans="1:6" ht="12.75">
      <c r="A74" s="232"/>
      <c r="B74" s="232"/>
      <c r="C74" s="40"/>
      <c r="D74" s="598"/>
      <c r="E74" s="598"/>
      <c r="F74" s="598"/>
    </row>
    <row r="75" spans="1:6" ht="12.75">
      <c r="A75" s="40"/>
      <c r="B75" s="40"/>
      <c r="C75" s="40"/>
      <c r="D75" s="598"/>
      <c r="E75" s="598"/>
      <c r="F75" s="598"/>
    </row>
    <row r="76" spans="1:6" ht="12.75">
      <c r="A76" s="335"/>
      <c r="B76" s="40"/>
      <c r="C76" s="40"/>
      <c r="D76" s="598"/>
      <c r="E76" s="598"/>
      <c r="F76" s="598"/>
    </row>
    <row r="77" spans="1:6" ht="12.75">
      <c r="A77" s="40"/>
      <c r="B77" s="40"/>
      <c r="C77" s="40"/>
      <c r="D77" s="598"/>
      <c r="E77" s="598"/>
      <c r="F77" s="598"/>
    </row>
    <row r="78" spans="1:6" ht="12.75">
      <c r="A78" s="40"/>
      <c r="B78" s="40"/>
      <c r="C78" s="40"/>
      <c r="D78" s="598"/>
      <c r="E78" s="598"/>
      <c r="F78" s="598"/>
    </row>
    <row r="79" spans="1:6" ht="12.75">
      <c r="A79" s="232"/>
      <c r="B79" s="232"/>
      <c r="C79" s="40"/>
      <c r="D79" s="598"/>
      <c r="E79" s="598"/>
      <c r="F79" s="598"/>
    </row>
    <row r="80" spans="1:6" ht="12.75">
      <c r="A80" s="232"/>
      <c r="B80" s="232"/>
      <c r="C80" s="40"/>
      <c r="D80" s="598"/>
      <c r="E80" s="598"/>
      <c r="F80" s="598"/>
    </row>
    <row r="81" spans="1:6" ht="12.75">
      <c r="A81" s="232"/>
      <c r="B81" s="232"/>
      <c r="C81" s="40"/>
      <c r="D81" s="598"/>
      <c r="E81" s="598"/>
      <c r="F81" s="598"/>
    </row>
    <row r="82" spans="1:6" ht="12.75">
      <c r="A82" s="40"/>
      <c r="B82" s="40"/>
      <c r="C82" s="40"/>
      <c r="D82" s="598"/>
      <c r="E82" s="598"/>
      <c r="F82" s="598"/>
    </row>
    <row r="83" spans="1:6" ht="12.75">
      <c r="A83" s="335"/>
      <c r="B83" s="40"/>
      <c r="C83" s="40"/>
      <c r="D83" s="598"/>
      <c r="E83" s="598"/>
      <c r="F83" s="598"/>
    </row>
    <row r="84" spans="1:6" ht="12.75">
      <c r="A84" s="40"/>
      <c r="B84" s="40"/>
      <c r="C84" s="40"/>
      <c r="D84" s="598"/>
      <c r="E84" s="598"/>
      <c r="F84" s="598"/>
    </row>
    <row r="85" spans="1:6" ht="12.75">
      <c r="A85" s="40"/>
      <c r="B85" s="40"/>
      <c r="C85" s="40"/>
      <c r="D85" s="598"/>
      <c r="E85" s="598"/>
      <c r="F85" s="598"/>
    </row>
    <row r="86" spans="1:6" ht="12.75">
      <c r="A86" s="232"/>
      <c r="B86" s="232"/>
      <c r="C86" s="40"/>
      <c r="D86" s="598"/>
      <c r="E86" s="598"/>
      <c r="F86" s="598"/>
    </row>
    <row r="87" spans="1:6" ht="12.75">
      <c r="A87" s="232"/>
      <c r="B87" s="232"/>
      <c r="C87" s="40"/>
      <c r="D87" s="598"/>
      <c r="E87" s="598"/>
      <c r="F87" s="598"/>
    </row>
    <row r="88" spans="1:6" ht="12.75">
      <c r="A88" s="232"/>
      <c r="B88" s="232"/>
      <c r="C88" s="40"/>
      <c r="D88" s="598"/>
      <c r="E88" s="598"/>
      <c r="F88" s="598"/>
    </row>
    <row r="89" spans="1:6" ht="12.75">
      <c r="A89" s="40"/>
      <c r="B89" s="40"/>
      <c r="C89" s="40"/>
      <c r="D89" s="598"/>
      <c r="E89" s="598"/>
      <c r="F89" s="598"/>
    </row>
    <row r="90" spans="1:6" ht="12.75">
      <c r="A90" s="335"/>
      <c r="B90" s="40"/>
      <c r="C90" s="40"/>
      <c r="D90" s="598"/>
      <c r="E90" s="598"/>
      <c r="F90" s="598"/>
    </row>
    <row r="91" spans="1:6" ht="12.75">
      <c r="A91" s="563"/>
      <c r="B91" s="40"/>
      <c r="C91" s="40"/>
      <c r="D91" s="598"/>
      <c r="E91" s="598"/>
      <c r="F91" s="598"/>
    </row>
    <row r="92" spans="1:6" ht="12.75">
      <c r="A92" s="40"/>
      <c r="B92" s="40"/>
      <c r="C92" s="40"/>
      <c r="D92" s="598"/>
      <c r="E92" s="598"/>
      <c r="F92" s="598"/>
    </row>
    <row r="93" spans="1:6" ht="12.75">
      <c r="A93" s="232"/>
      <c r="B93" s="232"/>
      <c r="C93" s="40"/>
      <c r="D93" s="598"/>
      <c r="E93" s="598"/>
      <c r="F93" s="598"/>
    </row>
    <row r="94" spans="1:6" ht="12.75">
      <c r="A94" s="232"/>
      <c r="B94" s="232"/>
      <c r="C94" s="40"/>
      <c r="D94" s="598"/>
      <c r="E94" s="598"/>
      <c r="F94" s="598"/>
    </row>
    <row r="95" spans="1:7" ht="12.75">
      <c r="A95" s="232"/>
      <c r="B95" s="232"/>
      <c r="C95" s="40"/>
      <c r="D95" s="598"/>
      <c r="E95" s="598"/>
      <c r="F95" s="598"/>
      <c r="G95" s="39"/>
    </row>
    <row r="96" spans="1:7" ht="12.75">
      <c r="A96" s="40"/>
      <c r="B96" s="40"/>
      <c r="C96" s="40"/>
      <c r="D96" s="598"/>
      <c r="E96" s="598"/>
      <c r="F96" s="598"/>
      <c r="G96" s="39"/>
    </row>
    <row r="97" spans="1:7" ht="12.75">
      <c r="A97" s="335"/>
      <c r="B97" s="40"/>
      <c r="C97" s="40"/>
      <c r="D97" s="598"/>
      <c r="E97" s="598"/>
      <c r="F97" s="598"/>
      <c r="G97" s="39"/>
    </row>
    <row r="98" spans="1:7" ht="12.75">
      <c r="A98" s="40"/>
      <c r="B98" s="40"/>
      <c r="C98" s="40"/>
      <c r="D98" s="598"/>
      <c r="E98" s="598"/>
      <c r="F98" s="598"/>
      <c r="G98" s="39"/>
    </row>
    <row r="99" spans="1:7" ht="12.75">
      <c r="A99" s="40"/>
      <c r="B99" s="40"/>
      <c r="C99" s="40"/>
      <c r="D99" s="598"/>
      <c r="E99" s="598"/>
      <c r="F99" s="598"/>
      <c r="G99" s="39"/>
    </row>
    <row r="100" spans="1:7" ht="12.75">
      <c r="A100" s="232"/>
      <c r="B100" s="232"/>
      <c r="C100" s="40"/>
      <c r="D100" s="598"/>
      <c r="E100" s="598"/>
      <c r="F100" s="598"/>
      <c r="G100" s="39"/>
    </row>
    <row r="101" spans="1:7" ht="12.75">
      <c r="A101" s="232"/>
      <c r="B101" s="232"/>
      <c r="C101" s="40"/>
      <c r="D101" s="598"/>
      <c r="E101" s="598"/>
      <c r="F101" s="598"/>
      <c r="G101" s="39"/>
    </row>
    <row r="102" spans="1:7" ht="12.75">
      <c r="A102" s="232"/>
      <c r="B102" s="232"/>
      <c r="C102" s="40"/>
      <c r="D102" s="598"/>
      <c r="E102" s="598"/>
      <c r="F102" s="598"/>
      <c r="G102" s="39"/>
    </row>
    <row r="103" spans="1:7" ht="12.75">
      <c r="A103" s="40"/>
      <c r="B103" s="40"/>
      <c r="C103" s="40"/>
      <c r="D103" s="598"/>
      <c r="E103" s="598"/>
      <c r="F103" s="598"/>
      <c r="G103" s="39"/>
    </row>
    <row r="104" spans="1:7" ht="12.75">
      <c r="A104" s="335"/>
      <c r="B104" s="40"/>
      <c r="C104" s="40"/>
      <c r="D104" s="598"/>
      <c r="E104" s="598"/>
      <c r="F104" s="598"/>
      <c r="G104" s="39"/>
    </row>
    <row r="105" spans="1:7" ht="12.75">
      <c r="A105" s="40"/>
      <c r="B105" s="40"/>
      <c r="C105" s="40"/>
      <c r="D105" s="598"/>
      <c r="E105" s="598"/>
      <c r="F105" s="598"/>
      <c r="G105" s="39"/>
    </row>
    <row r="106" spans="1:7" ht="12.75">
      <c r="A106" s="40"/>
      <c r="B106" s="40"/>
      <c r="C106" s="40"/>
      <c r="D106" s="598"/>
      <c r="E106" s="598"/>
      <c r="F106" s="598"/>
      <c r="G106" s="39"/>
    </row>
    <row r="107" spans="1:7" ht="12.75">
      <c r="A107" s="232"/>
      <c r="B107" s="232"/>
      <c r="C107" s="40"/>
      <c r="D107" s="598"/>
      <c r="E107" s="598"/>
      <c r="F107" s="598"/>
      <c r="G107" s="39"/>
    </row>
    <row r="108" spans="1:7" ht="12.75">
      <c r="A108" s="232"/>
      <c r="B108" s="232"/>
      <c r="C108" s="40"/>
      <c r="D108" s="598"/>
      <c r="E108" s="598"/>
      <c r="F108" s="598"/>
      <c r="G108" s="39"/>
    </row>
    <row r="109" spans="1:7" ht="12.75">
      <c r="A109" s="232"/>
      <c r="B109" s="232"/>
      <c r="C109" s="40"/>
      <c r="D109" s="598"/>
      <c r="E109" s="598"/>
      <c r="F109" s="598"/>
      <c r="G109" s="39"/>
    </row>
    <row r="110" spans="1:7" ht="12.75">
      <c r="A110" s="40"/>
      <c r="B110" s="40"/>
      <c r="C110" s="40"/>
      <c r="D110" s="598"/>
      <c r="E110" s="598"/>
      <c r="F110" s="598"/>
      <c r="G110" s="39"/>
    </row>
    <row r="111" spans="1:7" ht="12.75">
      <c r="A111" s="40"/>
      <c r="B111" s="40"/>
      <c r="C111" s="40"/>
      <c r="D111" s="598"/>
      <c r="E111" s="598"/>
      <c r="F111" s="598"/>
      <c r="G111" s="39"/>
    </row>
    <row r="112" spans="1:7" ht="12.75">
      <c r="A112" s="40"/>
      <c r="B112" s="40"/>
      <c r="C112" s="40"/>
      <c r="D112" s="598"/>
      <c r="E112" s="598"/>
      <c r="F112" s="598"/>
      <c r="G112" s="39"/>
    </row>
    <row r="113" spans="1:7" ht="12.75">
      <c r="A113" s="563"/>
      <c r="B113" s="40"/>
      <c r="C113" s="40"/>
      <c r="D113" s="598"/>
      <c r="E113" s="598"/>
      <c r="F113" s="598"/>
      <c r="G113" s="39"/>
    </row>
    <row r="114" spans="1:7" ht="12.75">
      <c r="A114" s="232"/>
      <c r="B114" s="232"/>
      <c r="C114" s="40"/>
      <c r="D114" s="598"/>
      <c r="E114" s="598"/>
      <c r="F114" s="598"/>
      <c r="G114" s="39"/>
    </row>
    <row r="115" spans="1:7" ht="12.75">
      <c r="A115" s="232"/>
      <c r="B115" s="232"/>
      <c r="C115" s="40"/>
      <c r="D115" s="598"/>
      <c r="E115" s="598"/>
      <c r="F115" s="598"/>
      <c r="G115" s="39"/>
    </row>
    <row r="116" spans="1:7" ht="12.75">
      <c r="A116" s="232"/>
      <c r="B116" s="232"/>
      <c r="C116" s="40"/>
      <c r="D116" s="598"/>
      <c r="E116" s="598"/>
      <c r="F116" s="598"/>
      <c r="G116" s="39"/>
    </row>
    <row r="117" spans="1:7" ht="12.75">
      <c r="A117" s="40"/>
      <c r="B117" s="40"/>
      <c r="C117" s="40"/>
      <c r="D117" s="598"/>
      <c r="E117" s="598"/>
      <c r="F117" s="598"/>
      <c r="G117" s="39"/>
    </row>
    <row r="118" spans="1:7" ht="12.75">
      <c r="A118" s="335"/>
      <c r="B118" s="40"/>
      <c r="C118" s="40"/>
      <c r="D118" s="598"/>
      <c r="E118" s="598"/>
      <c r="F118" s="598"/>
      <c r="G118" s="39"/>
    </row>
    <row r="119" spans="1:7" ht="12.75">
      <c r="A119" s="40"/>
      <c r="B119" s="40"/>
      <c r="C119" s="40"/>
      <c r="D119" s="598"/>
      <c r="E119" s="598"/>
      <c r="F119" s="598"/>
      <c r="G119" s="39"/>
    </row>
    <row r="120" spans="1:7" ht="12.75">
      <c r="A120" s="40"/>
      <c r="B120" s="40"/>
      <c r="C120" s="40"/>
      <c r="D120" s="598"/>
      <c r="E120" s="598"/>
      <c r="F120" s="598"/>
      <c r="G120" s="39"/>
    </row>
    <row r="121" spans="1:7" ht="12.75">
      <c r="A121" s="232"/>
      <c r="B121" s="232"/>
      <c r="C121" s="40"/>
      <c r="D121" s="598"/>
      <c r="E121" s="598"/>
      <c r="F121" s="598"/>
      <c r="G121" s="39"/>
    </row>
    <row r="122" spans="1:7" ht="12.75">
      <c r="A122" s="232"/>
      <c r="B122" s="232"/>
      <c r="C122" s="40"/>
      <c r="D122" s="598"/>
      <c r="E122" s="598"/>
      <c r="F122" s="598"/>
      <c r="G122" s="39"/>
    </row>
    <row r="123" spans="1:7" ht="12.75">
      <c r="A123" s="232"/>
      <c r="B123" s="232"/>
      <c r="C123" s="40"/>
      <c r="D123" s="598"/>
      <c r="E123" s="598"/>
      <c r="F123" s="598"/>
      <c r="G123" s="39"/>
    </row>
    <row r="124" spans="1:7" ht="12.75">
      <c r="A124" s="40"/>
      <c r="B124" s="40"/>
      <c r="C124" s="40"/>
      <c r="D124" s="598"/>
      <c r="E124" s="598"/>
      <c r="F124" s="598"/>
      <c r="G124" s="39"/>
    </row>
    <row r="125" spans="1:7" ht="12.75">
      <c r="A125" s="335"/>
      <c r="B125" s="40"/>
      <c r="C125" s="40"/>
      <c r="D125" s="598"/>
      <c r="E125" s="598"/>
      <c r="F125" s="598"/>
      <c r="G125" s="39"/>
    </row>
    <row r="126" spans="1:7" ht="12.75">
      <c r="A126" s="40"/>
      <c r="B126" s="40"/>
      <c r="C126" s="40"/>
      <c r="D126" s="598"/>
      <c r="E126" s="598"/>
      <c r="F126" s="598"/>
      <c r="G126" s="39"/>
    </row>
    <row r="127" spans="1:7" ht="12.75">
      <c r="A127" s="40"/>
      <c r="B127" s="40"/>
      <c r="C127" s="40"/>
      <c r="D127" s="598"/>
      <c r="E127" s="598"/>
      <c r="F127" s="598"/>
      <c r="G127" s="39"/>
    </row>
    <row r="128" spans="1:7" ht="12.75">
      <c r="A128" s="232"/>
      <c r="B128" s="232"/>
      <c r="C128" s="40"/>
      <c r="D128" s="598"/>
      <c r="E128" s="598"/>
      <c r="F128" s="598"/>
      <c r="G128" s="39"/>
    </row>
    <row r="129" spans="1:7" ht="12.75">
      <c r="A129" s="232"/>
      <c r="B129" s="232"/>
      <c r="C129" s="40"/>
      <c r="D129" s="598"/>
      <c r="E129" s="598"/>
      <c r="F129" s="598"/>
      <c r="G129" s="39"/>
    </row>
    <row r="130" spans="1:7" ht="12.75">
      <c r="A130" s="232"/>
      <c r="B130" s="232"/>
      <c r="C130" s="40"/>
      <c r="D130" s="598"/>
      <c r="E130" s="598"/>
      <c r="F130" s="598"/>
      <c r="G130" s="39"/>
    </row>
    <row r="131" spans="1:7" ht="12.75">
      <c r="A131" s="232"/>
      <c r="B131" s="40"/>
      <c r="C131" s="40"/>
      <c r="D131" s="598"/>
      <c r="E131" s="598"/>
      <c r="F131" s="598"/>
      <c r="G131" s="39"/>
    </row>
    <row r="132" spans="1:7" ht="12.75">
      <c r="A132" s="40"/>
      <c r="B132" s="40"/>
      <c r="C132" s="40"/>
      <c r="D132" s="598"/>
      <c r="E132" s="598"/>
      <c r="F132" s="598"/>
      <c r="G132" s="39"/>
    </row>
    <row r="133" spans="1:7" ht="12.75">
      <c r="A133" s="40"/>
      <c r="B133" s="40"/>
      <c r="C133" s="40"/>
      <c r="D133" s="598"/>
      <c r="E133" s="598"/>
      <c r="F133" s="598"/>
      <c r="G133" s="39"/>
    </row>
    <row r="134" spans="1:7" ht="12.75">
      <c r="A134" s="40"/>
      <c r="B134" s="40"/>
      <c r="C134" s="40"/>
      <c r="D134" s="598"/>
      <c r="E134" s="598"/>
      <c r="F134" s="598"/>
      <c r="G134" s="39"/>
    </row>
    <row r="135" spans="1:7" ht="12.75">
      <c r="A135" s="40"/>
      <c r="B135" s="40"/>
      <c r="C135" s="40"/>
      <c r="D135" s="598"/>
      <c r="E135" s="598"/>
      <c r="F135" s="598"/>
      <c r="G135" s="39"/>
    </row>
    <row r="136" spans="1:7" ht="12.75">
      <c r="A136" s="232"/>
      <c r="B136" s="232"/>
      <c r="C136" s="40"/>
      <c r="D136" s="598"/>
      <c r="E136" s="598"/>
      <c r="F136" s="598"/>
      <c r="G136" s="39"/>
    </row>
    <row r="137" spans="1:7" ht="12.75">
      <c r="A137" s="232"/>
      <c r="B137" s="232"/>
      <c r="C137" s="40"/>
      <c r="D137" s="598"/>
      <c r="E137" s="598"/>
      <c r="F137" s="598"/>
      <c r="G137" s="39"/>
    </row>
    <row r="138" spans="1:7" ht="12.75">
      <c r="A138" s="232"/>
      <c r="B138" s="232"/>
      <c r="C138" s="40"/>
      <c r="D138" s="598"/>
      <c r="E138" s="598"/>
      <c r="F138" s="598"/>
      <c r="G138" s="39"/>
    </row>
    <row r="139" spans="1:7" ht="12.75">
      <c r="A139" s="40"/>
      <c r="B139" s="40"/>
      <c r="C139" s="40"/>
      <c r="D139" s="598"/>
      <c r="E139" s="598"/>
      <c r="F139" s="598"/>
      <c r="G139" s="39"/>
    </row>
    <row r="140" spans="1:7" ht="12.75">
      <c r="A140" s="335"/>
      <c r="B140" s="40"/>
      <c r="C140" s="40"/>
      <c r="D140" s="598"/>
      <c r="E140" s="598"/>
      <c r="F140" s="598"/>
      <c r="G140" s="39"/>
    </row>
    <row r="141" spans="1:7" ht="12.75">
      <c r="A141" s="40"/>
      <c r="B141" s="40"/>
      <c r="C141" s="40"/>
      <c r="D141" s="598"/>
      <c r="E141" s="598"/>
      <c r="F141" s="598"/>
      <c r="G141" s="39"/>
    </row>
    <row r="142" spans="1:7" ht="12.75">
      <c r="A142" s="40"/>
      <c r="B142" s="40"/>
      <c r="C142" s="40"/>
      <c r="D142" s="598"/>
      <c r="E142" s="598"/>
      <c r="F142" s="598"/>
      <c r="G142" s="39"/>
    </row>
    <row r="143" spans="1:7" ht="12.75">
      <c r="A143" s="232"/>
      <c r="B143" s="232"/>
      <c r="C143" s="40"/>
      <c r="D143" s="598"/>
      <c r="E143" s="598"/>
      <c r="F143" s="598"/>
      <c r="G143" s="39"/>
    </row>
    <row r="144" spans="1:7" ht="12.75">
      <c r="A144" s="232"/>
      <c r="B144" s="232"/>
      <c r="C144" s="40"/>
      <c r="D144" s="598"/>
      <c r="E144" s="598"/>
      <c r="F144" s="598"/>
      <c r="G144" s="39"/>
    </row>
    <row r="145" spans="1:7" ht="12.75">
      <c r="A145" s="232"/>
      <c r="B145" s="232"/>
      <c r="C145" s="40"/>
      <c r="D145" s="598"/>
      <c r="E145" s="598"/>
      <c r="F145" s="598"/>
      <c r="G145" s="39"/>
    </row>
    <row r="146" spans="1:7" ht="12.75">
      <c r="A146" s="40"/>
      <c r="B146" s="40"/>
      <c r="C146" s="40"/>
      <c r="D146" s="598"/>
      <c r="E146" s="598"/>
      <c r="F146" s="598"/>
      <c r="G146" s="39"/>
    </row>
    <row r="147" spans="1:7" ht="12.75">
      <c r="A147" s="40"/>
      <c r="B147" s="40"/>
      <c r="C147" s="40"/>
      <c r="D147" s="598"/>
      <c r="E147" s="598"/>
      <c r="F147" s="598"/>
      <c r="G147" s="39"/>
    </row>
    <row r="148" spans="1:7" ht="12.75">
      <c r="A148" s="40"/>
      <c r="B148" s="40"/>
      <c r="C148" s="40"/>
      <c r="D148" s="598"/>
      <c r="E148" s="598"/>
      <c r="F148" s="598"/>
      <c r="G148" s="39"/>
    </row>
    <row r="149" spans="1:7" ht="12.75">
      <c r="A149" s="40"/>
      <c r="B149" s="40"/>
      <c r="C149" s="40"/>
      <c r="D149" s="598"/>
      <c r="E149" s="598"/>
      <c r="F149" s="598"/>
      <c r="G149" s="39"/>
    </row>
    <row r="150" spans="1:7" ht="12.75">
      <c r="A150" s="232"/>
      <c r="B150" s="232"/>
      <c r="C150" s="40"/>
      <c r="D150" s="598"/>
      <c r="E150" s="598"/>
      <c r="F150" s="598"/>
      <c r="G150" s="39"/>
    </row>
    <row r="151" spans="1:7" ht="12.75">
      <c r="A151" s="232"/>
      <c r="B151" s="232"/>
      <c r="C151" s="40"/>
      <c r="D151" s="598"/>
      <c r="E151" s="598"/>
      <c r="F151" s="598"/>
      <c r="G151" s="39"/>
    </row>
    <row r="152" spans="1:7" ht="12.75">
      <c r="A152" s="232"/>
      <c r="B152" s="232"/>
      <c r="C152" s="40"/>
      <c r="D152" s="598"/>
      <c r="E152" s="598"/>
      <c r="F152" s="598"/>
      <c r="G152" s="39"/>
    </row>
    <row r="153" spans="1:7" ht="12.75">
      <c r="A153" s="40"/>
      <c r="B153" s="40"/>
      <c r="C153" s="40"/>
      <c r="D153" s="598"/>
      <c r="E153" s="598"/>
      <c r="F153" s="598"/>
      <c r="G153" s="39"/>
    </row>
    <row r="154" spans="1:7" ht="12.75">
      <c r="A154" s="40"/>
      <c r="B154" s="40"/>
      <c r="C154" s="40"/>
      <c r="D154" s="598"/>
      <c r="E154" s="598"/>
      <c r="F154" s="598"/>
      <c r="G154" s="39"/>
    </row>
    <row r="155" spans="1:7" ht="12.75">
      <c r="A155" s="40"/>
      <c r="B155" s="40"/>
      <c r="C155" s="40"/>
      <c r="D155" s="598"/>
      <c r="E155" s="598"/>
      <c r="F155" s="598"/>
      <c r="G155" s="39"/>
    </row>
    <row r="156" spans="1:7" ht="12.75">
      <c r="A156" s="40"/>
      <c r="B156" s="40"/>
      <c r="C156" s="40"/>
      <c r="D156" s="598"/>
      <c r="E156" s="598"/>
      <c r="F156" s="598"/>
      <c r="G156" s="39"/>
    </row>
    <row r="157" spans="1:7" ht="12.75">
      <c r="A157" s="232"/>
      <c r="B157" s="232"/>
      <c r="C157" s="40"/>
      <c r="D157" s="598"/>
      <c r="E157" s="598"/>
      <c r="F157" s="598"/>
      <c r="G157" s="39"/>
    </row>
    <row r="158" spans="1:7" ht="12.75">
      <c r="A158" s="232"/>
      <c r="B158" s="232"/>
      <c r="C158" s="40"/>
      <c r="D158" s="598"/>
      <c r="E158" s="598"/>
      <c r="F158" s="598"/>
      <c r="G158" s="39"/>
    </row>
    <row r="159" spans="1:7" ht="12.75">
      <c r="A159" s="232"/>
      <c r="B159" s="232"/>
      <c r="C159" s="40"/>
      <c r="D159" s="598"/>
      <c r="E159" s="598"/>
      <c r="F159" s="598"/>
      <c r="G159" s="39"/>
    </row>
    <row r="160" spans="1:7" ht="12.75">
      <c r="A160" s="40"/>
      <c r="B160" s="40"/>
      <c r="C160" s="40"/>
      <c r="D160" s="598"/>
      <c r="E160" s="598"/>
      <c r="F160" s="598"/>
      <c r="G160" s="39"/>
    </row>
    <row r="161" spans="1:7" ht="12.75">
      <c r="A161" s="40"/>
      <c r="B161" s="40"/>
      <c r="C161" s="40"/>
      <c r="D161" s="598"/>
      <c r="E161" s="598"/>
      <c r="F161" s="598"/>
      <c r="G161" s="39"/>
    </row>
    <row r="162" spans="1:7" ht="12.75">
      <c r="A162" s="40"/>
      <c r="B162" s="40"/>
      <c r="C162" s="40"/>
      <c r="D162" s="598"/>
      <c r="E162" s="598"/>
      <c r="F162" s="598"/>
      <c r="G162" s="39"/>
    </row>
    <row r="163" spans="1:7" ht="12.75">
      <c r="A163" s="40"/>
      <c r="B163" s="40"/>
      <c r="C163" s="40"/>
      <c r="D163" s="598"/>
      <c r="E163" s="598"/>
      <c r="F163" s="598"/>
      <c r="G163" s="39"/>
    </row>
    <row r="164" spans="1:7" ht="12.75">
      <c r="A164" s="232"/>
      <c r="B164" s="232"/>
      <c r="C164" s="40"/>
      <c r="D164" s="598"/>
      <c r="E164" s="598"/>
      <c r="F164" s="598"/>
      <c r="G164" s="39"/>
    </row>
    <row r="165" spans="1:7" ht="12.75">
      <c r="A165" s="232"/>
      <c r="B165" s="232"/>
      <c r="C165" s="40"/>
      <c r="D165" s="598"/>
      <c r="E165" s="598"/>
      <c r="F165" s="598"/>
      <c r="G165" s="39"/>
    </row>
  </sheetData>
  <sheetProtection selectLockedCells="1" selectUnlockedCells="1"/>
  <printOptions/>
  <pageMargins left="0.75" right="0.25972222222222224" top="1" bottom="1" header="0.5118055555555555" footer="0.5"/>
  <pageSetup horizontalDpi="300" verticalDpi="300" orientation="portrait" paperSize="9"/>
  <headerFooter alignWithMargins="0">
    <oddFooter>&amp;CStránka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0">
      <selection activeCell="E19" sqref="E19"/>
    </sheetView>
  </sheetViews>
  <sheetFormatPr defaultColWidth="9.140625" defaultRowHeight="12.75"/>
  <sheetData>
    <row r="2" ht="12.75">
      <c r="A2" s="60" t="s">
        <v>1000</v>
      </c>
    </row>
    <row r="3" ht="12.75">
      <c r="A3" s="60" t="s">
        <v>1001</v>
      </c>
    </row>
    <row r="4" ht="12.75">
      <c r="A4" s="60" t="s">
        <v>1002</v>
      </c>
    </row>
    <row r="5" ht="12.75">
      <c r="A5" s="60" t="s">
        <v>1003</v>
      </c>
    </row>
    <row r="8" spans="1:8" ht="12.75">
      <c r="A8" s="599" t="s">
        <v>1004</v>
      </c>
      <c r="B8" s="599"/>
      <c r="C8" s="599"/>
      <c r="D8" s="599"/>
      <c r="E8" s="599"/>
      <c r="F8" s="599"/>
      <c r="G8" s="599"/>
      <c r="H8" s="599"/>
    </row>
    <row r="11" spans="1:12" ht="12.75">
      <c r="A11" s="450" t="s">
        <v>1005</v>
      </c>
      <c r="B11" s="450"/>
      <c r="C11" s="450"/>
      <c r="D11" s="450"/>
      <c r="E11" s="450"/>
      <c r="F11" s="450"/>
      <c r="G11" s="450"/>
      <c r="H11" s="450"/>
      <c r="I11" s="450"/>
      <c r="J11" s="450"/>
      <c r="K11" s="450"/>
      <c r="L11" s="45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337"/>
  <sheetViews>
    <sheetView workbookViewId="0" topLeftCell="E1122">
      <selection activeCell="K1135" sqref="K1135"/>
    </sheetView>
  </sheetViews>
  <sheetFormatPr defaultColWidth="9.140625" defaultRowHeight="12.75"/>
  <cols>
    <col min="1" max="1" width="8.00390625" style="10" customWidth="1"/>
    <col min="2" max="3" width="1.7109375" style="0" customWidth="1"/>
    <col min="9" max="9" width="10.8515625" style="11" customWidth="1"/>
    <col min="10" max="10" width="0" style="0" hidden="1" customWidth="1"/>
    <col min="11" max="11" width="11.00390625" style="11" customWidth="1"/>
    <col min="12" max="12" width="0" style="12" hidden="1" customWidth="1"/>
    <col min="13" max="13" width="10.00390625" style="11" customWidth="1"/>
    <col min="14" max="14" width="8.8515625" style="11" customWidth="1"/>
    <col min="15" max="15" width="0" style="12" hidden="1" customWidth="1"/>
    <col min="16" max="16" width="9.8515625" style="13" customWidth="1"/>
    <col min="17" max="17" width="0" style="12" hidden="1" customWidth="1"/>
    <col min="18" max="18" width="10.28125" style="14" customWidth="1"/>
    <col min="19" max="19" width="0" style="12" hidden="1" customWidth="1"/>
    <col min="20" max="20" width="11.421875" style="15" customWidth="1"/>
    <col min="21" max="21" width="0" style="16" hidden="1" customWidth="1"/>
    <col min="22" max="22" width="14.57421875" style="17" customWidth="1"/>
    <col min="23" max="23" width="0.9921875" style="18" customWidth="1"/>
    <col min="24" max="24" width="14.421875" style="19" customWidth="1"/>
    <col min="25" max="25" width="11.8515625" style="19" customWidth="1"/>
    <col min="26" max="26" width="9.140625" style="19" customWidth="1"/>
  </cols>
  <sheetData>
    <row r="1" spans="1:26" s="3" customFormat="1" ht="12.75">
      <c r="A1" s="9"/>
      <c r="D1" s="5" t="s">
        <v>10</v>
      </c>
      <c r="G1" s="20"/>
      <c r="H1" s="20"/>
      <c r="I1" s="21"/>
      <c r="K1" s="11"/>
      <c r="L1" s="12"/>
      <c r="M1" s="11"/>
      <c r="N1" s="11"/>
      <c r="O1" s="12"/>
      <c r="P1" s="11"/>
      <c r="Q1" s="12"/>
      <c r="R1" s="14"/>
      <c r="S1" s="12"/>
      <c r="T1" s="22"/>
      <c r="U1" s="16"/>
      <c r="V1" s="23"/>
      <c r="W1" s="18"/>
      <c r="X1" s="19"/>
      <c r="Y1" s="19"/>
      <c r="Z1" s="19"/>
    </row>
    <row r="2" spans="4:22" ht="12.75">
      <c r="D2" s="24"/>
      <c r="E2" s="25"/>
      <c r="G2" s="24"/>
      <c r="H2" s="26"/>
      <c r="I2" s="27" t="s">
        <v>11</v>
      </c>
      <c r="P2" s="11"/>
      <c r="V2" s="28" t="s">
        <v>12</v>
      </c>
    </row>
    <row r="3" spans="1:16" ht="12.75">
      <c r="A3" s="29" t="s">
        <v>13</v>
      </c>
      <c r="P3" s="11"/>
    </row>
    <row r="4" spans="1:22" ht="12.75">
      <c r="A4" s="30"/>
      <c r="D4" s="24"/>
      <c r="E4" s="25"/>
      <c r="G4" s="31"/>
      <c r="H4" s="32"/>
      <c r="I4" s="33" t="s">
        <v>14</v>
      </c>
      <c r="K4" s="34" t="s">
        <v>15</v>
      </c>
      <c r="M4" s="34" t="s">
        <v>16</v>
      </c>
      <c r="N4" s="34" t="s">
        <v>17</v>
      </c>
      <c r="P4" s="34" t="s">
        <v>18</v>
      </c>
      <c r="Q4" s="26"/>
      <c r="R4" s="34" t="s">
        <v>19</v>
      </c>
      <c r="S4" s="26"/>
      <c r="T4" s="25" t="s">
        <v>20</v>
      </c>
      <c r="V4" s="35" t="s">
        <v>21</v>
      </c>
    </row>
    <row r="5" spans="1:24" ht="13.5" customHeight="1">
      <c r="A5" s="36"/>
      <c r="D5" s="37"/>
      <c r="E5" s="38"/>
      <c r="F5" s="39"/>
      <c r="G5" s="40"/>
      <c r="H5" s="41"/>
      <c r="I5" s="42" t="s">
        <v>22</v>
      </c>
      <c r="K5" s="34" t="s">
        <v>23</v>
      </c>
      <c r="M5" s="34" t="s">
        <v>24</v>
      </c>
      <c r="N5" s="34" t="s">
        <v>25</v>
      </c>
      <c r="P5" s="34" t="s">
        <v>26</v>
      </c>
      <c r="Q5" s="26"/>
      <c r="R5" s="34" t="s">
        <v>27</v>
      </c>
      <c r="S5" s="26"/>
      <c r="T5" s="25" t="s">
        <v>28</v>
      </c>
      <c r="U5" s="43"/>
      <c r="V5" s="35" t="s">
        <v>29</v>
      </c>
      <c r="X5" s="44" t="s">
        <v>30</v>
      </c>
    </row>
    <row r="6" spans="4:16" ht="12.75">
      <c r="D6" s="24"/>
      <c r="E6" s="25"/>
      <c r="G6" s="24"/>
      <c r="H6" s="26"/>
      <c r="I6" s="14"/>
      <c r="M6" s="14"/>
      <c r="P6" s="11"/>
    </row>
    <row r="7" spans="1:26" s="60" customFormat="1" ht="13.5" customHeight="1">
      <c r="A7" s="45" t="s">
        <v>31</v>
      </c>
      <c r="B7" s="46"/>
      <c r="C7" s="46"/>
      <c r="D7" s="46"/>
      <c r="E7" s="47"/>
      <c r="F7" s="46"/>
      <c r="G7" s="48"/>
      <c r="H7" s="49"/>
      <c r="I7" s="50">
        <f>SUM(I8:I14)</f>
        <v>21459</v>
      </c>
      <c r="J7" s="46"/>
      <c r="K7" s="51">
        <f>SUM(K8:K14)</f>
        <v>-37.36</v>
      </c>
      <c r="L7" s="52"/>
      <c r="M7" s="53">
        <f>SUM(M8:M14)</f>
        <v>0</v>
      </c>
      <c r="N7" s="51">
        <f>SUM(N8:N15)</f>
        <v>157.073</v>
      </c>
      <c r="O7" s="52"/>
      <c r="P7" s="51">
        <f>SUM(P8:P15)</f>
        <v>2764.8199999999997</v>
      </c>
      <c r="Q7" s="52"/>
      <c r="R7" s="54">
        <f>SUM(R8:R15)</f>
        <v>1073.221</v>
      </c>
      <c r="S7" s="52"/>
      <c r="T7" s="55">
        <f>SUM(T8:T15)</f>
        <v>25416.753999999997</v>
      </c>
      <c r="U7" s="56"/>
      <c r="V7" s="57">
        <f>SUM(V8:V15)</f>
        <v>25416717</v>
      </c>
      <c r="W7" s="18"/>
      <c r="X7" s="58">
        <f aca="true" t="shared" si="0" ref="X7:X14">SUM(V7/T7/1000)</f>
        <v>0.9999985442672973</v>
      </c>
      <c r="Y7" s="59"/>
      <c r="Z7" s="59"/>
    </row>
    <row r="8" spans="4:24" ht="13.5" customHeight="1">
      <c r="D8" s="61" t="s">
        <v>32</v>
      </c>
      <c r="E8" s="62"/>
      <c r="G8" s="63"/>
      <c r="H8" s="64"/>
      <c r="I8" s="65">
        <v>5095</v>
      </c>
      <c r="M8" s="14"/>
      <c r="N8" s="66"/>
      <c r="P8" s="66">
        <v>124.5</v>
      </c>
      <c r="R8" s="67">
        <v>223.905</v>
      </c>
      <c r="T8" s="68">
        <f>SUM(I8:R8)</f>
        <v>5443.405</v>
      </c>
      <c r="V8" s="69">
        <v>5443405</v>
      </c>
      <c r="X8" s="70">
        <f t="shared" si="0"/>
        <v>1</v>
      </c>
    </row>
    <row r="9" spans="4:24" ht="13.5" customHeight="1">
      <c r="D9" t="s">
        <v>33</v>
      </c>
      <c r="E9" s="62"/>
      <c r="G9" s="63"/>
      <c r="H9" s="64"/>
      <c r="I9" s="65">
        <v>1417</v>
      </c>
      <c r="M9" s="14"/>
      <c r="N9" s="71">
        <v>157.073</v>
      </c>
      <c r="P9" s="66">
        <v>302.27</v>
      </c>
      <c r="R9" s="67">
        <v>180.997</v>
      </c>
      <c r="T9" s="68">
        <f aca="true" t="shared" si="1" ref="T9:T14">SUM(I9:R9)</f>
        <v>2057.34</v>
      </c>
      <c r="V9" s="69">
        <v>2057340</v>
      </c>
      <c r="X9" s="70">
        <f t="shared" si="0"/>
        <v>0.9999999999999999</v>
      </c>
    </row>
    <row r="10" spans="4:24" ht="12.75">
      <c r="D10" t="s">
        <v>34</v>
      </c>
      <c r="I10" s="72">
        <v>307</v>
      </c>
      <c r="M10" s="14"/>
      <c r="N10" s="66"/>
      <c r="P10" s="66"/>
      <c r="R10" s="67">
        <v>-24.383</v>
      </c>
      <c r="T10" s="68">
        <f t="shared" si="1"/>
        <v>282.617</v>
      </c>
      <c r="V10" s="69">
        <v>282617</v>
      </c>
      <c r="X10" s="70">
        <f t="shared" si="0"/>
        <v>0.9999999999999999</v>
      </c>
    </row>
    <row r="11" spans="4:24" ht="13.5" customHeight="1">
      <c r="D11" s="10" t="s">
        <v>35</v>
      </c>
      <c r="E11" s="62"/>
      <c r="G11" s="63" t="s">
        <v>36</v>
      </c>
      <c r="H11" s="64"/>
      <c r="I11" s="65">
        <v>4830</v>
      </c>
      <c r="M11" s="14"/>
      <c r="N11" s="66"/>
      <c r="P11" s="66">
        <v>360.25</v>
      </c>
      <c r="R11" s="67">
        <v>645.932</v>
      </c>
      <c r="T11" s="68">
        <f t="shared" si="1"/>
        <v>5836.182</v>
      </c>
      <c r="V11" s="69">
        <v>5836182</v>
      </c>
      <c r="X11" s="70">
        <f t="shared" si="0"/>
        <v>1</v>
      </c>
    </row>
    <row r="12" spans="4:24" ht="12.75">
      <c r="D12" t="s">
        <v>37</v>
      </c>
      <c r="I12" s="72">
        <v>7200</v>
      </c>
      <c r="M12" s="14"/>
      <c r="N12" s="66"/>
      <c r="P12" s="66">
        <v>1977.8</v>
      </c>
      <c r="R12" s="73"/>
      <c r="T12" s="68">
        <f t="shared" si="1"/>
        <v>9177.8</v>
      </c>
      <c r="V12" s="69">
        <v>9177763</v>
      </c>
      <c r="X12" s="70">
        <f t="shared" si="0"/>
        <v>0.9999959685327638</v>
      </c>
    </row>
    <row r="13" spans="4:24" ht="13.5" customHeight="1">
      <c r="D13" t="s">
        <v>38</v>
      </c>
      <c r="E13" s="62"/>
      <c r="G13" s="63"/>
      <c r="H13" s="64"/>
      <c r="I13" s="65">
        <v>1470</v>
      </c>
      <c r="M13" s="14"/>
      <c r="N13" s="66"/>
      <c r="P13" s="11"/>
      <c r="R13" s="73">
        <v>46.77</v>
      </c>
      <c r="T13" s="68">
        <f t="shared" si="1"/>
        <v>1516.77</v>
      </c>
      <c r="V13" s="69">
        <v>1516770</v>
      </c>
      <c r="X13" s="70">
        <f t="shared" si="0"/>
        <v>1</v>
      </c>
    </row>
    <row r="14" spans="4:24" ht="12.75">
      <c r="D14" t="s">
        <v>39</v>
      </c>
      <c r="G14" s="63"/>
      <c r="H14" s="64"/>
      <c r="I14" s="65">
        <v>1140</v>
      </c>
      <c r="K14" s="73">
        <v>-37.36</v>
      </c>
      <c r="M14" s="14"/>
      <c r="N14" s="66"/>
      <c r="P14" s="11"/>
      <c r="R14" s="73"/>
      <c r="T14" s="68">
        <f t="shared" si="1"/>
        <v>1102.64</v>
      </c>
      <c r="U14" s="74"/>
      <c r="V14" s="69">
        <v>1102640</v>
      </c>
      <c r="X14" s="70">
        <f t="shared" si="0"/>
        <v>0.9999999999999999</v>
      </c>
    </row>
    <row r="15" spans="8:24" ht="12.75">
      <c r="H15" s="19"/>
      <c r="M15" s="14"/>
      <c r="N15" s="66"/>
      <c r="P15" s="11"/>
      <c r="R15" s="73"/>
      <c r="T15" s="75"/>
      <c r="V15" s="69"/>
      <c r="X15" s="70"/>
    </row>
    <row r="16" spans="13:16" ht="12.75" hidden="1">
      <c r="M16" s="14"/>
      <c r="P16" s="11"/>
    </row>
    <row r="17" spans="4:16" ht="12.75">
      <c r="D17" s="44" t="s">
        <v>30</v>
      </c>
      <c r="M17" s="14"/>
      <c r="P17" s="11"/>
    </row>
    <row r="18" spans="4:16" ht="12.75">
      <c r="D18" s="19" t="s">
        <v>40</v>
      </c>
      <c r="M18" s="14"/>
      <c r="P18" s="11"/>
    </row>
    <row r="19" spans="4:16" ht="12.75">
      <c r="D19" s="19" t="s">
        <v>41</v>
      </c>
      <c r="M19" s="14"/>
      <c r="P19" s="11"/>
    </row>
    <row r="20" spans="7:24" ht="12.75">
      <c r="G20" s="63"/>
      <c r="H20" s="64"/>
      <c r="I20" s="76"/>
      <c r="M20" s="14"/>
      <c r="P20" s="11"/>
      <c r="X20" s="58"/>
    </row>
    <row r="21" spans="1:26" s="60" customFormat="1" ht="13.5" customHeight="1">
      <c r="A21" s="45" t="s">
        <v>42</v>
      </c>
      <c r="B21" s="46"/>
      <c r="C21" s="46"/>
      <c r="D21" s="46"/>
      <c r="E21" s="77"/>
      <c r="F21" s="46"/>
      <c r="G21" s="48"/>
      <c r="H21" s="49"/>
      <c r="I21" s="50">
        <f>SUM(I22:I30)</f>
        <v>2296.5</v>
      </c>
      <c r="J21" s="46"/>
      <c r="K21" s="51">
        <f>SUM(K22:K30)</f>
        <v>38.344</v>
      </c>
      <c r="L21" s="78"/>
      <c r="M21" s="51">
        <f>SUM(M22:M30)</f>
        <v>88.418</v>
      </c>
      <c r="N21" s="51">
        <f>SUM(N22:N30)</f>
        <v>29.811</v>
      </c>
      <c r="O21" s="78"/>
      <c r="P21" s="51">
        <f>SUM(P22:P30)</f>
        <v>237.475</v>
      </c>
      <c r="Q21" s="78"/>
      <c r="R21" s="54">
        <f>SUM(R22:R30)</f>
        <v>412.299</v>
      </c>
      <c r="S21" s="78"/>
      <c r="T21" s="55">
        <f>SUM(T22:T30)</f>
        <v>3102.8469999999998</v>
      </c>
      <c r="U21" s="56"/>
      <c r="V21" s="57">
        <f>SUM(V22:V30)</f>
        <v>3102844.09</v>
      </c>
      <c r="W21" s="18"/>
      <c r="X21" s="58">
        <f>SUM(V21/T21/1000)</f>
        <v>0.9999990621516305</v>
      </c>
      <c r="Y21" s="59"/>
      <c r="Z21" s="59"/>
    </row>
    <row r="22" spans="4:24" ht="13.5" customHeight="1">
      <c r="D22" t="s">
        <v>43</v>
      </c>
      <c r="E22" s="62"/>
      <c r="G22" s="63"/>
      <c r="H22" s="79"/>
      <c r="I22" s="80">
        <v>365</v>
      </c>
      <c r="K22" s="66"/>
      <c r="L22" s="81"/>
      <c r="M22" s="73"/>
      <c r="N22" s="66"/>
      <c r="O22" s="81"/>
      <c r="P22" s="66">
        <v>2</v>
      </c>
      <c r="Q22" s="81"/>
      <c r="R22" s="73">
        <v>214.87</v>
      </c>
      <c r="S22" s="81"/>
      <c r="T22" s="82">
        <f>SUM(I22:R22)</f>
        <v>581.87</v>
      </c>
      <c r="V22" s="69">
        <v>581870</v>
      </c>
      <c r="X22" s="70">
        <f>SUM(V22/T22/1000)</f>
        <v>1</v>
      </c>
    </row>
    <row r="23" spans="4:24" ht="13.5" customHeight="1">
      <c r="D23" t="s">
        <v>44</v>
      </c>
      <c r="G23" s="63"/>
      <c r="H23" s="64"/>
      <c r="I23" s="65">
        <v>90</v>
      </c>
      <c r="K23" s="66"/>
      <c r="L23" s="81"/>
      <c r="M23" s="73"/>
      <c r="N23" s="66"/>
      <c r="O23" s="81"/>
      <c r="P23" s="66">
        <v>2.15</v>
      </c>
      <c r="Q23" s="81"/>
      <c r="R23" s="67">
        <v>-2.397</v>
      </c>
      <c r="S23" s="81"/>
      <c r="T23" s="82">
        <f aca="true" t="shared" si="2" ref="T23:T30">SUM(I23:R23)</f>
        <v>89.753</v>
      </c>
      <c r="V23" s="69">
        <v>89752.5</v>
      </c>
      <c r="X23" s="70">
        <f aca="true" t="shared" si="3" ref="X23:X28">SUM(V23/T23/1000)</f>
        <v>0.9999944291555715</v>
      </c>
    </row>
    <row r="24" spans="4:24" ht="13.5" customHeight="1">
      <c r="D24" t="s">
        <v>45</v>
      </c>
      <c r="G24" s="63"/>
      <c r="H24" s="64"/>
      <c r="I24" s="65">
        <v>26</v>
      </c>
      <c r="K24" s="66"/>
      <c r="L24" s="81"/>
      <c r="M24" s="73"/>
      <c r="N24" s="66"/>
      <c r="O24" s="81"/>
      <c r="P24" s="71">
        <v>17.994</v>
      </c>
      <c r="Q24" s="81"/>
      <c r="R24" s="67">
        <v>4.299</v>
      </c>
      <c r="S24" s="81"/>
      <c r="T24" s="82">
        <f t="shared" si="2"/>
        <v>48.293</v>
      </c>
      <c r="V24" s="69">
        <v>48292</v>
      </c>
      <c r="X24" s="70">
        <f t="shared" si="3"/>
        <v>0.9999792930652476</v>
      </c>
    </row>
    <row r="25" spans="4:24" ht="13.5" customHeight="1">
      <c r="D25" t="s">
        <v>46</v>
      </c>
      <c r="G25" s="63"/>
      <c r="H25" s="64"/>
      <c r="I25" s="83">
        <v>6.5</v>
      </c>
      <c r="K25" s="66">
        <v>7</v>
      </c>
      <c r="L25" s="81"/>
      <c r="M25" s="73"/>
      <c r="N25" s="66"/>
      <c r="O25" s="81"/>
      <c r="P25" s="71">
        <v>2.194</v>
      </c>
      <c r="Q25" s="81"/>
      <c r="R25" s="73">
        <v>-4.418</v>
      </c>
      <c r="S25" s="81"/>
      <c r="T25" s="82">
        <f t="shared" si="2"/>
        <v>11.276</v>
      </c>
      <c r="V25" s="69">
        <v>11276</v>
      </c>
      <c r="X25" s="70">
        <f t="shared" si="3"/>
        <v>1</v>
      </c>
    </row>
    <row r="26" spans="4:24" ht="13.5" customHeight="1">
      <c r="D26" t="s">
        <v>47</v>
      </c>
      <c r="G26" s="63"/>
      <c r="H26" s="64"/>
      <c r="I26" s="65">
        <v>260</v>
      </c>
      <c r="K26" s="66"/>
      <c r="L26" s="81"/>
      <c r="M26" s="73"/>
      <c r="N26" s="66"/>
      <c r="O26" s="81"/>
      <c r="P26" s="71">
        <v>140.907</v>
      </c>
      <c r="Q26" s="81"/>
      <c r="R26" s="67">
        <v>6.464</v>
      </c>
      <c r="S26" s="81"/>
      <c r="T26" s="82">
        <f t="shared" si="2"/>
        <v>407.371</v>
      </c>
      <c r="V26" s="69">
        <v>407371</v>
      </c>
      <c r="X26" s="70">
        <f t="shared" si="3"/>
        <v>1</v>
      </c>
    </row>
    <row r="27" spans="4:24" ht="13.5" customHeight="1">
      <c r="D27" t="s">
        <v>48</v>
      </c>
      <c r="G27" s="63"/>
      <c r="H27" s="64"/>
      <c r="I27" s="65">
        <v>18</v>
      </c>
      <c r="K27" s="66"/>
      <c r="L27" s="81"/>
      <c r="M27" s="73"/>
      <c r="N27" s="66"/>
      <c r="O27" s="81"/>
      <c r="P27" s="66"/>
      <c r="Q27" s="81"/>
      <c r="R27" s="67">
        <v>-2.966</v>
      </c>
      <c r="S27" s="81"/>
      <c r="T27" s="82">
        <f t="shared" si="2"/>
        <v>15.033999999999999</v>
      </c>
      <c r="V27" s="69">
        <v>15034</v>
      </c>
      <c r="X27" s="70">
        <f t="shared" si="3"/>
        <v>1.0000000000000002</v>
      </c>
    </row>
    <row r="28" spans="4:24" ht="13.5" customHeight="1">
      <c r="D28" t="s">
        <v>49</v>
      </c>
      <c r="G28" s="63"/>
      <c r="H28" s="64"/>
      <c r="I28" s="65">
        <v>1</v>
      </c>
      <c r="K28" s="66"/>
      <c r="L28" s="81"/>
      <c r="M28" s="73"/>
      <c r="N28" s="66"/>
      <c r="O28" s="81"/>
      <c r="P28" s="66">
        <v>0.23</v>
      </c>
      <c r="Q28" s="81"/>
      <c r="R28" s="73">
        <v>0.04</v>
      </c>
      <c r="S28" s="81"/>
      <c r="T28" s="82">
        <f t="shared" si="2"/>
        <v>1.27</v>
      </c>
      <c r="V28" s="69">
        <v>1270</v>
      </c>
      <c r="X28" s="70">
        <f t="shared" si="3"/>
        <v>1</v>
      </c>
    </row>
    <row r="29" spans="4:24" ht="13.5" customHeight="1">
      <c r="D29" t="s">
        <v>50</v>
      </c>
      <c r="G29" s="63"/>
      <c r="H29" s="64"/>
      <c r="I29" s="65">
        <v>0</v>
      </c>
      <c r="K29" s="71">
        <v>31.344</v>
      </c>
      <c r="L29" s="81"/>
      <c r="M29" s="67">
        <v>88.418</v>
      </c>
      <c r="N29" s="71">
        <v>19.811</v>
      </c>
      <c r="O29" s="81"/>
      <c r="P29" s="66"/>
      <c r="Q29" s="81"/>
      <c r="R29" s="67">
        <v>183.509</v>
      </c>
      <c r="S29" s="81"/>
      <c r="T29" s="82">
        <f t="shared" si="2"/>
        <v>323.082</v>
      </c>
      <c r="V29" s="69">
        <v>323082</v>
      </c>
      <c r="X29" s="70">
        <f>SUM(V29/T29/1000)</f>
        <v>1</v>
      </c>
    </row>
    <row r="30" spans="4:24" ht="13.5" customHeight="1">
      <c r="D30" t="s">
        <v>51</v>
      </c>
      <c r="G30" s="63"/>
      <c r="H30" s="64"/>
      <c r="I30" s="65">
        <v>1530</v>
      </c>
      <c r="K30" s="66"/>
      <c r="L30" s="81"/>
      <c r="M30" s="73"/>
      <c r="N30" s="66">
        <v>10</v>
      </c>
      <c r="O30" s="81"/>
      <c r="P30" s="66">
        <v>72</v>
      </c>
      <c r="Q30" s="81"/>
      <c r="R30" s="67">
        <v>12.898</v>
      </c>
      <c r="S30" s="81"/>
      <c r="T30" s="68">
        <f t="shared" si="2"/>
        <v>1624.898</v>
      </c>
      <c r="V30" s="69">
        <v>1624896.59</v>
      </c>
      <c r="X30" s="70">
        <f>SUM(V30/T30/1000)</f>
        <v>0.9999991322532246</v>
      </c>
    </row>
    <row r="31" spans="1:24" ht="12.75">
      <c r="A31" s="84" t="s">
        <v>52</v>
      </c>
      <c r="B31" s="85"/>
      <c r="C31" s="85"/>
      <c r="D31" s="85"/>
      <c r="E31" s="85"/>
      <c r="F31" s="85"/>
      <c r="G31" s="86"/>
      <c r="H31" s="87"/>
      <c r="I31" s="88">
        <f>SUM(I7+I21)</f>
        <v>23755.5</v>
      </c>
      <c r="J31" s="89"/>
      <c r="K31" s="90">
        <f>SUM(K7+K21)</f>
        <v>0.9840000000000018</v>
      </c>
      <c r="L31" s="91"/>
      <c r="M31" s="90">
        <f>SUM(M7+M21)</f>
        <v>88.418</v>
      </c>
      <c r="N31" s="90">
        <f>SUM(N7+N21)</f>
        <v>186.88400000000001</v>
      </c>
      <c r="O31" s="91"/>
      <c r="P31" s="90">
        <f>SUM(P7+P21)</f>
        <v>3002.2949999999996</v>
      </c>
      <c r="Q31" s="92"/>
      <c r="R31" s="93">
        <f>SUM(R7+R21)</f>
        <v>1485.52</v>
      </c>
      <c r="S31" s="92"/>
      <c r="T31" s="94">
        <f>SUM(T7+T21)</f>
        <v>28519.600999999995</v>
      </c>
      <c r="U31" s="95"/>
      <c r="V31" s="96">
        <f>SUM(V7+V21)</f>
        <v>28519561.09</v>
      </c>
      <c r="X31" s="58"/>
    </row>
    <row r="32" spans="1:26" ht="12.75">
      <c r="A32"/>
      <c r="I32"/>
      <c r="K32"/>
      <c r="L32"/>
      <c r="M32" s="97"/>
      <c r="N32" s="98"/>
      <c r="O32"/>
      <c r="P32" s="98"/>
      <c r="Q32"/>
      <c r="R32" s="97"/>
      <c r="S32"/>
      <c r="T32"/>
      <c r="U32"/>
      <c r="V32" s="98"/>
      <c r="W32"/>
      <c r="X32"/>
      <c r="Y32"/>
      <c r="Z32"/>
    </row>
    <row r="33" spans="1:26" ht="12.75">
      <c r="A33"/>
      <c r="D33" s="44" t="s">
        <v>30</v>
      </c>
      <c r="I33"/>
      <c r="K33"/>
      <c r="L33"/>
      <c r="M33" s="97"/>
      <c r="N33" s="98"/>
      <c r="O33"/>
      <c r="P33" s="98"/>
      <c r="Q33"/>
      <c r="R33" s="97"/>
      <c r="S33"/>
      <c r="T33"/>
      <c r="U33"/>
      <c r="V33" s="98"/>
      <c r="W33"/>
      <c r="X33"/>
      <c r="Y33"/>
      <c r="Z33"/>
    </row>
    <row r="34" spans="1:26" ht="12.75" hidden="1">
      <c r="A34"/>
      <c r="D34" s="19"/>
      <c r="E34" s="19"/>
      <c r="F34" s="19"/>
      <c r="G34" s="19"/>
      <c r="H34" s="19"/>
      <c r="I34" s="19"/>
      <c r="J34" s="19"/>
      <c r="K34" s="19"/>
      <c r="L34" s="19"/>
      <c r="M34" s="99"/>
      <c r="N34" s="100"/>
      <c r="O34" s="19"/>
      <c r="P34" s="100"/>
      <c r="Q34" s="19"/>
      <c r="R34" s="99"/>
      <c r="S34" s="19"/>
      <c r="T34" s="19"/>
      <c r="U34" s="19"/>
      <c r="V34" s="100"/>
      <c r="W34" s="19"/>
      <c r="X34"/>
      <c r="Y34"/>
      <c r="Z34"/>
    </row>
    <row r="35" spans="1:27" ht="12.75">
      <c r="A35"/>
      <c r="D35" s="19" t="s">
        <v>43</v>
      </c>
      <c r="E35" s="19"/>
      <c r="F35" s="19"/>
      <c r="G35" s="19"/>
      <c r="H35" s="19" t="s">
        <v>53</v>
      </c>
      <c r="I35" s="19"/>
      <c r="J35" s="19"/>
      <c r="K35" s="81">
        <v>84200</v>
      </c>
      <c r="L35" s="19"/>
      <c r="M35" s="99"/>
      <c r="N35" s="100"/>
      <c r="O35" s="19"/>
      <c r="P35" s="11" t="s">
        <v>54</v>
      </c>
      <c r="Q35" s="19"/>
      <c r="T35" s="101"/>
      <c r="U35" s="12"/>
      <c r="V35" s="101"/>
      <c r="W35" s="19"/>
      <c r="X35" s="102"/>
      <c r="Z35" s="103"/>
      <c r="AA35" s="19"/>
    </row>
    <row r="36" spans="1:27" ht="12.75">
      <c r="A36"/>
      <c r="D36" s="19"/>
      <c r="E36" s="19"/>
      <c r="F36" s="19"/>
      <c r="G36" s="19"/>
      <c r="H36" s="19" t="s">
        <v>55</v>
      </c>
      <c r="I36" s="19"/>
      <c r="J36" s="19"/>
      <c r="K36" s="81">
        <v>43670</v>
      </c>
      <c r="L36" s="19"/>
      <c r="M36" s="99"/>
      <c r="N36" s="100"/>
      <c r="O36" s="19"/>
      <c r="P36" s="11" t="s">
        <v>56</v>
      </c>
      <c r="Q36" s="19"/>
      <c r="T36" s="101"/>
      <c r="U36" s="12"/>
      <c r="V36" s="101"/>
      <c r="W36" s="19"/>
      <c r="X36" s="102"/>
      <c r="Z36" s="103"/>
      <c r="AA36" s="19"/>
    </row>
    <row r="37" spans="1:27" ht="12.75" hidden="1">
      <c r="A37"/>
      <c r="D37" s="19"/>
      <c r="E37" s="19"/>
      <c r="F37" s="19"/>
      <c r="G37" s="19"/>
      <c r="H37" s="19"/>
      <c r="I37" s="19"/>
      <c r="J37" s="19"/>
      <c r="K37" s="81"/>
      <c r="L37" s="19"/>
      <c r="M37" s="99"/>
      <c r="N37" s="100"/>
      <c r="O37" s="19"/>
      <c r="P37" s="11"/>
      <c r="Q37" s="19"/>
      <c r="T37" s="101"/>
      <c r="U37" s="12"/>
      <c r="V37" s="101"/>
      <c r="W37" s="19"/>
      <c r="X37" s="102"/>
      <c r="Z37" s="103"/>
      <c r="AA37" s="19"/>
    </row>
    <row r="38" spans="1:27" ht="12.75">
      <c r="A38"/>
      <c r="D38" s="19"/>
      <c r="E38" s="19"/>
      <c r="F38" s="19"/>
      <c r="G38" s="19"/>
      <c r="H38" s="19" t="s">
        <v>57</v>
      </c>
      <c r="I38"/>
      <c r="K38" s="81">
        <v>454000</v>
      </c>
      <c r="L38" s="19"/>
      <c r="M38" s="99"/>
      <c r="N38" s="100"/>
      <c r="O38" s="19"/>
      <c r="P38" s="11" t="s">
        <v>58</v>
      </c>
      <c r="Q38" s="19"/>
      <c r="T38" s="101"/>
      <c r="U38" s="12"/>
      <c r="V38" s="101"/>
      <c r="W38" s="19"/>
      <c r="X38" s="102"/>
      <c r="Z38" s="103"/>
      <c r="AA38" s="19"/>
    </row>
    <row r="39" spans="1:27" ht="12.75">
      <c r="A39"/>
      <c r="K39" s="81"/>
      <c r="L39"/>
      <c r="M39" s="97"/>
      <c r="N39" s="98"/>
      <c r="O39"/>
      <c r="Q39" s="19"/>
      <c r="T39" s="101"/>
      <c r="U39" s="12"/>
      <c r="V39" s="101"/>
      <c r="W39" s="19"/>
      <c r="X39" s="102"/>
      <c r="Z39" s="103"/>
      <c r="AA39" s="19"/>
    </row>
    <row r="40" spans="1:26" ht="12.75">
      <c r="A40"/>
      <c r="H40" s="19"/>
      <c r="I40"/>
      <c r="K40" s="104">
        <f>SUM(K35:K39)</f>
        <v>581870</v>
      </c>
      <c r="L40"/>
      <c r="M40" s="97"/>
      <c r="N40" s="98"/>
      <c r="O40"/>
      <c r="P40" s="100"/>
      <c r="Q40"/>
      <c r="R40" s="97"/>
      <c r="S40"/>
      <c r="T40"/>
      <c r="U40"/>
      <c r="V40" s="98"/>
      <c r="W40"/>
      <c r="X40"/>
      <c r="Y40"/>
      <c r="Z40"/>
    </row>
    <row r="41" spans="4:22" ht="12.75">
      <c r="D41" s="19"/>
      <c r="E41" s="19"/>
      <c r="F41" s="19"/>
      <c r="G41" s="19"/>
      <c r="H41" s="19"/>
      <c r="J41" s="19"/>
      <c r="M41" s="14"/>
      <c r="P41" s="11"/>
      <c r="T41" s="12"/>
      <c r="V41" s="66"/>
    </row>
    <row r="42" spans="4:22" ht="12.75">
      <c r="D42" s="19"/>
      <c r="E42" s="19"/>
      <c r="F42" s="19"/>
      <c r="G42" s="19"/>
      <c r="H42" s="19"/>
      <c r="J42" s="19"/>
      <c r="K42" s="105"/>
      <c r="M42" s="14"/>
      <c r="P42" s="11"/>
      <c r="T42" s="12"/>
      <c r="V42" s="66"/>
    </row>
    <row r="43" spans="13:16" ht="12.75">
      <c r="M43" s="14"/>
      <c r="P43" s="11"/>
    </row>
    <row r="44" spans="4:22" ht="12.75" hidden="1">
      <c r="D44" s="19"/>
      <c r="E44" s="19"/>
      <c r="F44" s="19"/>
      <c r="G44" s="19"/>
      <c r="H44" s="19"/>
      <c r="J44" s="19"/>
      <c r="M44" s="14"/>
      <c r="P44" s="11"/>
      <c r="T44" s="12"/>
      <c r="V44" s="66"/>
    </row>
    <row r="45" spans="4:22" ht="12.75" hidden="1">
      <c r="D45" s="19"/>
      <c r="E45" s="19"/>
      <c r="F45" s="19"/>
      <c r="G45" s="19"/>
      <c r="H45" s="19"/>
      <c r="J45" s="19"/>
      <c r="M45" s="14"/>
      <c r="P45" s="11"/>
      <c r="T45" s="12"/>
      <c r="V45" s="66"/>
    </row>
    <row r="46" spans="4:22" ht="12.75" hidden="1">
      <c r="D46" s="19"/>
      <c r="E46" s="19"/>
      <c r="F46" s="19"/>
      <c r="G46" s="19"/>
      <c r="H46" s="19"/>
      <c r="J46" s="19"/>
      <c r="M46" s="14"/>
      <c r="P46" s="11"/>
      <c r="T46" s="12"/>
      <c r="V46" s="66"/>
    </row>
    <row r="47" spans="4:22" ht="12.75" hidden="1">
      <c r="D47" s="19"/>
      <c r="E47" s="19"/>
      <c r="F47" s="19"/>
      <c r="G47" s="19"/>
      <c r="H47" s="19"/>
      <c r="J47" s="19"/>
      <c r="M47" s="14"/>
      <c r="P47" s="11"/>
      <c r="T47" s="12"/>
      <c r="V47" s="66"/>
    </row>
    <row r="48" spans="4:22" ht="12.75" hidden="1">
      <c r="D48" s="19"/>
      <c r="E48" s="19"/>
      <c r="F48" s="19"/>
      <c r="G48" s="19"/>
      <c r="H48" s="19"/>
      <c r="J48" s="19"/>
      <c r="M48" s="14"/>
      <c r="P48" s="11"/>
      <c r="T48" s="12"/>
      <c r="V48" s="66"/>
    </row>
    <row r="49" spans="4:22" ht="12.75" hidden="1">
      <c r="D49" s="19"/>
      <c r="E49" s="19"/>
      <c r="F49" s="19"/>
      <c r="G49" s="19"/>
      <c r="H49" s="19"/>
      <c r="J49" s="19"/>
      <c r="M49" s="14"/>
      <c r="P49" s="11"/>
      <c r="T49" s="12"/>
      <c r="V49" s="66"/>
    </row>
    <row r="50" spans="4:22" ht="12.75" hidden="1">
      <c r="D50" s="19"/>
      <c r="E50" s="19"/>
      <c r="F50" s="19"/>
      <c r="G50" s="19"/>
      <c r="H50" s="19"/>
      <c r="J50" s="19"/>
      <c r="M50" s="14"/>
      <c r="P50" s="11"/>
      <c r="T50" s="12"/>
      <c r="V50" s="66"/>
    </row>
    <row r="51" spans="4:22" ht="12.75" hidden="1">
      <c r="D51" s="19"/>
      <c r="E51" s="19"/>
      <c r="F51" s="19"/>
      <c r="G51" s="19"/>
      <c r="H51" s="19"/>
      <c r="J51" s="19"/>
      <c r="M51" s="14"/>
      <c r="P51" s="11"/>
      <c r="T51" s="12"/>
      <c r="V51" s="66"/>
    </row>
    <row r="52" spans="1:24" ht="12.75">
      <c r="A52" s="45" t="s">
        <v>59</v>
      </c>
      <c r="B52" s="106"/>
      <c r="C52" s="106"/>
      <c r="D52" s="107"/>
      <c r="E52" s="47"/>
      <c r="F52" s="106"/>
      <c r="G52" s="48"/>
      <c r="H52" s="49"/>
      <c r="I52" s="108">
        <f>SUM(I53:I175)</f>
        <v>7073.231</v>
      </c>
      <c r="J52" s="109"/>
      <c r="K52" s="51">
        <f>SUM(K54:K175)</f>
        <v>-4960.174</v>
      </c>
      <c r="L52" s="78"/>
      <c r="M52" s="51">
        <f>SUM(M54:M175)</f>
        <v>1349.92</v>
      </c>
      <c r="N52" s="51">
        <f>SUM(N54:N175)</f>
        <v>580.447</v>
      </c>
      <c r="O52" s="52"/>
      <c r="P52" s="51">
        <f>SUM(P54:P175)</f>
        <v>2177.1349999999998</v>
      </c>
      <c r="Q52" s="52"/>
      <c r="R52" s="54">
        <f>SUM(R54:R175)</f>
        <v>276.133</v>
      </c>
      <c r="S52" s="52"/>
      <c r="T52" s="55">
        <f>SUM(T54:T175)</f>
        <v>6496.691999999999</v>
      </c>
      <c r="U52" s="110"/>
      <c r="V52" s="57">
        <f>SUM(V53:V175)</f>
        <v>6507643.899999999</v>
      </c>
      <c r="X52" s="58">
        <f>SUM(V52/T52/1000)</f>
        <v>1.0016857656173326</v>
      </c>
    </row>
    <row r="53" spans="1:24" ht="12.75">
      <c r="A53" s="111">
        <v>10</v>
      </c>
      <c r="D53" s="7" t="s">
        <v>60</v>
      </c>
      <c r="G53" s="63"/>
      <c r="H53" s="64"/>
      <c r="I53" s="76"/>
      <c r="K53" s="66"/>
      <c r="L53" s="81"/>
      <c r="M53" s="73"/>
      <c r="N53" s="66"/>
      <c r="O53" s="81"/>
      <c r="P53" s="66"/>
      <c r="Q53" s="81"/>
      <c r="R53" s="73"/>
      <c r="S53" s="81"/>
      <c r="T53" s="112"/>
      <c r="V53" s="69"/>
      <c r="X53" s="58"/>
    </row>
    <row r="54" spans="4:25" ht="13.5" customHeight="1">
      <c r="D54" t="s">
        <v>61</v>
      </c>
      <c r="E54" s="113"/>
      <c r="G54" s="63"/>
      <c r="H54" s="79"/>
      <c r="I54" s="80">
        <v>1265</v>
      </c>
      <c r="K54" s="66">
        <v>-931.39</v>
      </c>
      <c r="L54" s="81"/>
      <c r="M54" s="73"/>
      <c r="N54" s="66"/>
      <c r="O54" s="81"/>
      <c r="P54" s="66"/>
      <c r="Q54" s="81"/>
      <c r="R54" s="73"/>
      <c r="S54" s="81"/>
      <c r="T54" s="114">
        <f>SUM(I54:R54)</f>
        <v>333.61</v>
      </c>
      <c r="V54" s="69">
        <v>333608.7</v>
      </c>
      <c r="X54" s="70">
        <f>SUM(V54/T54/1000)</f>
        <v>0.9999961032343154</v>
      </c>
      <c r="Y54" s="16"/>
    </row>
    <row r="55" spans="4:25" ht="13.5" customHeight="1">
      <c r="D55" t="s">
        <v>62</v>
      </c>
      <c r="E55" s="113"/>
      <c r="G55" s="63"/>
      <c r="H55" s="79"/>
      <c r="I55" s="80">
        <v>96</v>
      </c>
      <c r="K55" s="66">
        <v>-76</v>
      </c>
      <c r="L55" s="81"/>
      <c r="M55" s="73"/>
      <c r="N55" s="66"/>
      <c r="O55" s="81"/>
      <c r="P55" s="71">
        <v>-9.498</v>
      </c>
      <c r="Q55" s="81"/>
      <c r="R55" s="73"/>
      <c r="S55" s="81"/>
      <c r="T55" s="114">
        <f>SUM(I55:R55)</f>
        <v>10.501999999999995</v>
      </c>
      <c r="V55" s="69">
        <v>10502</v>
      </c>
      <c r="X55" s="70">
        <f>SUM(V55/T55/1000)</f>
        <v>1.0000000000000004</v>
      </c>
      <c r="Y55" s="16"/>
    </row>
    <row r="56" spans="7:25" ht="12.75">
      <c r="G56" s="63"/>
      <c r="H56" s="64"/>
      <c r="I56" s="76"/>
      <c r="K56" s="66"/>
      <c r="L56" s="81"/>
      <c r="M56" s="73"/>
      <c r="N56" s="66"/>
      <c r="O56" s="81"/>
      <c r="P56" s="66"/>
      <c r="Q56" s="81"/>
      <c r="R56" s="73"/>
      <c r="S56" s="81"/>
      <c r="T56" s="114"/>
      <c r="V56" s="69"/>
      <c r="X56" s="70"/>
      <c r="Y56" s="16"/>
    </row>
    <row r="57" spans="7:25" ht="12.75">
      <c r="G57" s="63"/>
      <c r="H57" s="64"/>
      <c r="I57" s="76"/>
      <c r="K57" s="66"/>
      <c r="L57" s="81"/>
      <c r="M57" s="73"/>
      <c r="N57" s="66"/>
      <c r="O57" s="81"/>
      <c r="P57" s="66"/>
      <c r="Q57" s="81"/>
      <c r="R57" s="73"/>
      <c r="S57" s="81"/>
      <c r="T57" s="114"/>
      <c r="V57" s="69"/>
      <c r="X57" s="70"/>
      <c r="Y57" s="16"/>
    </row>
    <row r="58" spans="1:25" ht="12.75">
      <c r="A58" s="111">
        <v>22</v>
      </c>
      <c r="D58" s="7" t="s">
        <v>63</v>
      </c>
      <c r="G58" s="63"/>
      <c r="H58" s="64"/>
      <c r="I58" s="76"/>
      <c r="K58" s="66"/>
      <c r="L58" s="81"/>
      <c r="M58" s="73"/>
      <c r="N58" s="66"/>
      <c r="O58" s="81"/>
      <c r="P58" s="66"/>
      <c r="Q58" s="81"/>
      <c r="R58" s="73"/>
      <c r="S58" s="81"/>
      <c r="T58" s="114"/>
      <c r="V58" s="69"/>
      <c r="X58" s="70"/>
      <c r="Y58" s="16"/>
    </row>
    <row r="59" spans="4:25" ht="13.5" customHeight="1">
      <c r="D59" t="s">
        <v>64</v>
      </c>
      <c r="F59" s="19"/>
      <c r="G59" s="63"/>
      <c r="H59" s="79"/>
      <c r="I59" s="115"/>
      <c r="K59" s="66"/>
      <c r="L59" s="81"/>
      <c r="M59" s="73"/>
      <c r="N59" s="66">
        <v>4.9</v>
      </c>
      <c r="O59" s="81"/>
      <c r="P59" s="66"/>
      <c r="Q59" s="81"/>
      <c r="R59" s="73"/>
      <c r="S59" s="81"/>
      <c r="T59" s="114">
        <f>SUM(I59:R59)</f>
        <v>4.9</v>
      </c>
      <c r="V59" s="69">
        <v>4900</v>
      </c>
      <c r="X59" s="70">
        <f>SUM(V59/T59/1000)</f>
        <v>0.9999999999999999</v>
      </c>
      <c r="Y59" s="16"/>
    </row>
    <row r="60" spans="4:25" ht="13.5" customHeight="1">
      <c r="D60" t="s">
        <v>65</v>
      </c>
      <c r="F60" s="19"/>
      <c r="G60" s="63"/>
      <c r="H60" s="79"/>
      <c r="I60" s="115"/>
      <c r="K60" s="66"/>
      <c r="L60" s="81"/>
      <c r="M60" s="73"/>
      <c r="N60" s="66"/>
      <c r="O60" s="81"/>
      <c r="P60" s="71">
        <v>5.653</v>
      </c>
      <c r="Q60" s="81"/>
      <c r="R60" s="73"/>
      <c r="S60" s="81"/>
      <c r="T60" s="114">
        <f>SUM(I60:R60)</f>
        <v>5.653</v>
      </c>
      <c r="V60" s="69">
        <v>5653</v>
      </c>
      <c r="X60" s="70">
        <f>SUM(V60/T60/1000)</f>
        <v>1.0000000000000002</v>
      </c>
      <c r="Y60" s="16"/>
    </row>
    <row r="61" spans="7:25" ht="12.75">
      <c r="G61" s="63"/>
      <c r="H61" s="116"/>
      <c r="K61" s="66"/>
      <c r="L61" s="81"/>
      <c r="M61" s="73"/>
      <c r="N61" s="66"/>
      <c r="O61" s="81"/>
      <c r="P61" s="66"/>
      <c r="Q61" s="81"/>
      <c r="R61" s="73"/>
      <c r="S61" s="81"/>
      <c r="T61" s="114"/>
      <c r="V61" s="69"/>
      <c r="X61" s="70"/>
      <c r="Y61" s="16"/>
    </row>
    <row r="62" spans="1:25" ht="12.75">
      <c r="A62" s="111">
        <v>23</v>
      </c>
      <c r="D62" s="7" t="s">
        <v>66</v>
      </c>
      <c r="G62" s="63"/>
      <c r="H62" s="64"/>
      <c r="I62" s="76"/>
      <c r="K62" s="66"/>
      <c r="L62" s="81"/>
      <c r="M62" s="73"/>
      <c r="N62" s="66"/>
      <c r="O62" s="81"/>
      <c r="P62" s="66"/>
      <c r="Q62" s="81"/>
      <c r="R62" s="73"/>
      <c r="S62" s="81"/>
      <c r="T62" s="114"/>
      <c r="V62" s="69"/>
      <c r="X62" s="70"/>
      <c r="Y62" s="16"/>
    </row>
    <row r="63" spans="4:25" ht="13.5" customHeight="1">
      <c r="D63" t="s">
        <v>67</v>
      </c>
      <c r="E63" s="113"/>
      <c r="G63" s="63"/>
      <c r="H63" s="79"/>
      <c r="I63" s="117"/>
      <c r="K63" s="71">
        <v>5.234</v>
      </c>
      <c r="L63" s="81"/>
      <c r="M63" s="73"/>
      <c r="N63" s="66"/>
      <c r="O63" s="81"/>
      <c r="P63" s="66"/>
      <c r="Q63" s="81"/>
      <c r="R63" s="73"/>
      <c r="S63" s="81"/>
      <c r="T63" s="114">
        <f>SUM(I63:R63)</f>
        <v>5.234</v>
      </c>
      <c r="V63" s="69">
        <v>5233.7</v>
      </c>
      <c r="X63" s="70">
        <f aca="true" t="shared" si="4" ref="X63:X73">SUM(V63/T63/1000)</f>
        <v>0.999942682460833</v>
      </c>
      <c r="Y63" s="16"/>
    </row>
    <row r="64" spans="4:24" ht="12.75">
      <c r="D64" t="s">
        <v>68</v>
      </c>
      <c r="G64" s="63"/>
      <c r="H64" s="64"/>
      <c r="I64" s="65">
        <v>230</v>
      </c>
      <c r="K64" s="66">
        <v>-230</v>
      </c>
      <c r="L64" s="81"/>
      <c r="M64" s="73">
        <v>31.92</v>
      </c>
      <c r="N64" s="66">
        <v>15.96</v>
      </c>
      <c r="O64" s="81"/>
      <c r="P64" s="66"/>
      <c r="Q64" s="81"/>
      <c r="R64" s="73"/>
      <c r="S64" s="81"/>
      <c r="T64" s="114">
        <f>SUM(I64:R64)</f>
        <v>47.880000000000024</v>
      </c>
      <c r="V64" s="69">
        <v>47879.3</v>
      </c>
      <c r="X64" s="70">
        <f t="shared" si="4"/>
        <v>0.9999853801169586</v>
      </c>
    </row>
    <row r="65" spans="4:24" ht="12.75">
      <c r="D65" t="s">
        <v>69</v>
      </c>
      <c r="G65" s="63"/>
      <c r="H65" s="64"/>
      <c r="I65" s="118">
        <v>473.331</v>
      </c>
      <c r="K65" s="71">
        <v>-473.331</v>
      </c>
      <c r="L65" s="81"/>
      <c r="M65" s="73"/>
      <c r="N65" s="66"/>
      <c r="O65" s="81"/>
      <c r="P65" s="66"/>
      <c r="Q65" s="81"/>
      <c r="R65" s="73"/>
      <c r="S65" s="81"/>
      <c r="T65" s="114">
        <f>SUM(I65:R65)</f>
        <v>0</v>
      </c>
      <c r="V65" s="69">
        <v>0</v>
      </c>
      <c r="X65" s="70">
        <v>0</v>
      </c>
    </row>
    <row r="66" spans="4:24" ht="12.75">
      <c r="D66" t="s">
        <v>70</v>
      </c>
      <c r="G66" s="63"/>
      <c r="H66" s="64"/>
      <c r="I66" s="76"/>
      <c r="K66" s="71">
        <v>30.168</v>
      </c>
      <c r="L66" s="81"/>
      <c r="M66" s="73"/>
      <c r="N66" s="66"/>
      <c r="O66" s="81"/>
      <c r="P66" s="66"/>
      <c r="Q66" s="81"/>
      <c r="R66" s="73"/>
      <c r="S66" s="81"/>
      <c r="T66" s="114">
        <f>SUM(I66:R66)</f>
        <v>30.168</v>
      </c>
      <c r="V66" s="69">
        <v>30167.62</v>
      </c>
      <c r="X66" s="70">
        <f t="shared" si="4"/>
        <v>0.9999874038716521</v>
      </c>
    </row>
    <row r="67" spans="7:24" ht="12.75">
      <c r="G67" s="63"/>
      <c r="H67" s="64"/>
      <c r="I67" s="76"/>
      <c r="K67" s="66"/>
      <c r="L67" s="81"/>
      <c r="M67" s="73"/>
      <c r="N67" s="66"/>
      <c r="O67" s="81"/>
      <c r="P67" s="66"/>
      <c r="Q67" s="81"/>
      <c r="R67" s="73"/>
      <c r="S67" s="81"/>
      <c r="T67" s="114"/>
      <c r="V67" s="69"/>
      <c r="X67" s="70"/>
    </row>
    <row r="68" spans="7:24" ht="12.75">
      <c r="G68" s="63"/>
      <c r="H68" s="64"/>
      <c r="I68" s="76"/>
      <c r="K68" s="66"/>
      <c r="L68" s="81"/>
      <c r="M68" s="73"/>
      <c r="N68" s="66"/>
      <c r="O68" s="81"/>
      <c r="P68" s="66"/>
      <c r="Q68" s="81"/>
      <c r="R68" s="73"/>
      <c r="S68" s="81"/>
      <c r="T68" s="114"/>
      <c r="V68" s="69"/>
      <c r="X68" s="70"/>
    </row>
    <row r="69" spans="1:24" ht="12.75">
      <c r="A69" s="111">
        <v>31</v>
      </c>
      <c r="D69" s="7" t="s">
        <v>71</v>
      </c>
      <c r="G69" s="63"/>
      <c r="H69" s="64"/>
      <c r="I69" s="76"/>
      <c r="K69" s="66"/>
      <c r="L69" s="81"/>
      <c r="M69" s="73"/>
      <c r="N69" s="66"/>
      <c r="O69" s="81"/>
      <c r="P69" s="66"/>
      <c r="Q69" s="81"/>
      <c r="R69" s="73"/>
      <c r="S69" s="81"/>
      <c r="T69" s="114"/>
      <c r="V69" s="69"/>
      <c r="X69" s="70"/>
    </row>
    <row r="70" spans="5:24" ht="13.5" customHeight="1">
      <c r="E70" s="113"/>
      <c r="G70" s="63"/>
      <c r="H70" s="79"/>
      <c r="I70" s="115"/>
      <c r="K70" s="66"/>
      <c r="L70" s="81"/>
      <c r="M70" s="73"/>
      <c r="N70" s="66"/>
      <c r="O70" s="81"/>
      <c r="P70" s="66"/>
      <c r="Q70" s="81"/>
      <c r="R70" s="73"/>
      <c r="S70" s="81"/>
      <c r="T70" s="114"/>
      <c r="V70" s="69"/>
      <c r="X70" s="70"/>
    </row>
    <row r="71" spans="4:25" ht="12.75">
      <c r="D71" t="s">
        <v>72</v>
      </c>
      <c r="G71" s="63"/>
      <c r="H71" s="116"/>
      <c r="I71" s="72">
        <v>120</v>
      </c>
      <c r="K71" s="66"/>
      <c r="L71" s="81"/>
      <c r="M71" s="73"/>
      <c r="N71" s="66"/>
      <c r="O71" s="81"/>
      <c r="P71" s="66"/>
      <c r="Q71" s="81"/>
      <c r="R71" s="73"/>
      <c r="S71" s="81"/>
      <c r="T71" s="114">
        <f>SUM(I71:R71)</f>
        <v>120</v>
      </c>
      <c r="V71" s="69">
        <v>120000</v>
      </c>
      <c r="X71" s="70">
        <f t="shared" si="4"/>
        <v>1</v>
      </c>
      <c r="Y71" s="16"/>
    </row>
    <row r="72" spans="4:24" ht="12.75">
      <c r="D72" t="s">
        <v>73</v>
      </c>
      <c r="I72" s="72">
        <v>620</v>
      </c>
      <c r="K72" s="66"/>
      <c r="L72" s="81"/>
      <c r="M72" s="73"/>
      <c r="N72" s="66"/>
      <c r="O72" s="81"/>
      <c r="P72" s="66"/>
      <c r="Q72" s="81"/>
      <c r="R72" s="73"/>
      <c r="S72" s="81"/>
      <c r="T72" s="68">
        <f>SUM(I72:R72)</f>
        <v>620</v>
      </c>
      <c r="V72" s="69">
        <v>620000</v>
      </c>
      <c r="X72" s="70">
        <f t="shared" si="4"/>
        <v>1</v>
      </c>
    </row>
    <row r="73" spans="4:24" ht="12.75">
      <c r="D73" t="s">
        <v>74</v>
      </c>
      <c r="I73" s="72"/>
      <c r="K73" s="66">
        <v>1.08</v>
      </c>
      <c r="L73" s="81"/>
      <c r="M73" s="73"/>
      <c r="N73" s="66"/>
      <c r="O73" s="81"/>
      <c r="P73" s="66">
        <v>0.3</v>
      </c>
      <c r="Q73" s="81"/>
      <c r="R73" s="73"/>
      <c r="S73" s="81"/>
      <c r="T73" s="68">
        <f>SUM(I73:R73)</f>
        <v>1.3800000000000001</v>
      </c>
      <c r="V73" s="69">
        <v>1380</v>
      </c>
      <c r="X73" s="70">
        <f t="shared" si="4"/>
        <v>0.9999999999999999</v>
      </c>
    </row>
    <row r="74" spans="11:24" ht="12.75">
      <c r="K74" s="66"/>
      <c r="L74" s="81"/>
      <c r="M74" s="73"/>
      <c r="N74" s="66"/>
      <c r="O74" s="81"/>
      <c r="P74" s="66"/>
      <c r="Q74" s="81"/>
      <c r="R74" s="73"/>
      <c r="S74" s="81"/>
      <c r="T74" s="68"/>
      <c r="V74" s="69"/>
      <c r="X74" s="70"/>
    </row>
    <row r="75" spans="1:24" ht="12.75">
      <c r="A75" s="111">
        <v>33</v>
      </c>
      <c r="D75" s="7" t="s">
        <v>75</v>
      </c>
      <c r="G75" s="63"/>
      <c r="H75" s="64"/>
      <c r="I75" s="76"/>
      <c r="K75" s="66"/>
      <c r="L75" s="81"/>
      <c r="M75" s="73"/>
      <c r="N75" s="66"/>
      <c r="O75" s="81"/>
      <c r="P75" s="66"/>
      <c r="Q75" s="81"/>
      <c r="R75" s="73"/>
      <c r="S75" s="81"/>
      <c r="T75" s="68"/>
      <c r="V75" s="69"/>
      <c r="X75" s="70"/>
    </row>
    <row r="76" spans="4:24" ht="12.75">
      <c r="D76" t="s">
        <v>76</v>
      </c>
      <c r="F76" s="19"/>
      <c r="G76" s="63"/>
      <c r="H76" s="119"/>
      <c r="I76" s="34">
        <v>15</v>
      </c>
      <c r="K76" s="66">
        <v>-15</v>
      </c>
      <c r="L76" s="81"/>
      <c r="M76" s="73"/>
      <c r="N76" s="66"/>
      <c r="O76" s="81"/>
      <c r="P76" s="66"/>
      <c r="Q76" s="81"/>
      <c r="R76" s="73"/>
      <c r="S76" s="81"/>
      <c r="T76" s="68">
        <f>SUM(I76:R76)</f>
        <v>0</v>
      </c>
      <c r="V76" s="69">
        <v>0</v>
      </c>
      <c r="X76" s="70">
        <v>0</v>
      </c>
    </row>
    <row r="77" spans="4:24" ht="12.75">
      <c r="D77" t="s">
        <v>77</v>
      </c>
      <c r="G77" s="63"/>
      <c r="H77" s="119"/>
      <c r="I77" s="34">
        <v>32</v>
      </c>
      <c r="K77" s="66"/>
      <c r="L77" s="81"/>
      <c r="M77" s="73"/>
      <c r="N77" s="66">
        <v>113</v>
      </c>
      <c r="O77" s="81"/>
      <c r="P77" s="66"/>
      <c r="Q77" s="81"/>
      <c r="R77" s="67">
        <v>0.412</v>
      </c>
      <c r="S77" s="81"/>
      <c r="T77" s="68">
        <f>SUM(I77:R77)</f>
        <v>145.412</v>
      </c>
      <c r="V77" s="69">
        <v>145412</v>
      </c>
      <c r="X77" s="70">
        <f aca="true" t="shared" si="5" ref="X77:X85">SUM(V77/T77/1000)</f>
        <v>1</v>
      </c>
    </row>
    <row r="78" spans="4:24" ht="12.75">
      <c r="D78" t="s">
        <v>78</v>
      </c>
      <c r="G78" s="63"/>
      <c r="H78" s="116"/>
      <c r="K78" s="66"/>
      <c r="L78" s="81"/>
      <c r="M78" s="73"/>
      <c r="N78" s="66"/>
      <c r="O78" s="81"/>
      <c r="P78" s="66">
        <v>0.2</v>
      </c>
      <c r="Q78" s="81"/>
      <c r="R78" s="73"/>
      <c r="S78" s="81"/>
      <c r="T78" s="68">
        <f aca="true" t="shared" si="6" ref="T78:T84">SUM(I78:R78)</f>
        <v>0.2</v>
      </c>
      <c r="V78" s="69">
        <v>200</v>
      </c>
      <c r="X78" s="70">
        <f t="shared" si="5"/>
        <v>1</v>
      </c>
    </row>
    <row r="79" spans="4:25" ht="12.75">
      <c r="D79" t="s">
        <v>79</v>
      </c>
      <c r="I79" s="34">
        <v>21</v>
      </c>
      <c r="K79" s="66">
        <v>-4</v>
      </c>
      <c r="L79" s="81"/>
      <c r="M79" s="73">
        <v>43</v>
      </c>
      <c r="N79" s="66">
        <v>-43</v>
      </c>
      <c r="O79" s="81"/>
      <c r="P79" s="66"/>
      <c r="Q79" s="81"/>
      <c r="R79" s="67">
        <v>-0.213</v>
      </c>
      <c r="S79" s="81"/>
      <c r="T79" s="68">
        <f t="shared" si="6"/>
        <v>16.787</v>
      </c>
      <c r="V79" s="69">
        <v>16787</v>
      </c>
      <c r="X79" s="70">
        <f t="shared" si="5"/>
        <v>1.0000000000000002</v>
      </c>
      <c r="Y79" s="120"/>
    </row>
    <row r="80" spans="4:24" ht="12.75">
      <c r="D80" t="s">
        <v>80</v>
      </c>
      <c r="I80" s="72">
        <v>641</v>
      </c>
      <c r="K80" s="66">
        <v>-576.9</v>
      </c>
      <c r="L80" s="81"/>
      <c r="M80" s="73"/>
      <c r="N80" s="71">
        <v>2.251</v>
      </c>
      <c r="O80" s="81"/>
      <c r="P80" s="71">
        <v>0.684</v>
      </c>
      <c r="Q80" s="81"/>
      <c r="R80" s="67">
        <v>-1.098</v>
      </c>
      <c r="S80" s="81"/>
      <c r="T80" s="68">
        <f t="shared" si="6"/>
        <v>65.93700000000001</v>
      </c>
      <c r="V80" s="69">
        <v>65936.4</v>
      </c>
      <c r="X80" s="70">
        <f t="shared" si="5"/>
        <v>0.9999909004049318</v>
      </c>
    </row>
    <row r="81" spans="4:25" ht="12.75">
      <c r="D81" t="s">
        <v>81</v>
      </c>
      <c r="I81" s="72">
        <v>15</v>
      </c>
      <c r="K81" s="71">
        <v>-14.274</v>
      </c>
      <c r="L81" s="81"/>
      <c r="M81" s="73"/>
      <c r="N81" s="66"/>
      <c r="O81" s="81"/>
      <c r="P81" s="66"/>
      <c r="Q81" s="81"/>
      <c r="R81" s="73"/>
      <c r="S81" s="81"/>
      <c r="T81" s="68">
        <f t="shared" si="6"/>
        <v>0.7260000000000009</v>
      </c>
      <c r="V81" s="69">
        <v>726.06</v>
      </c>
      <c r="X81" s="70">
        <f t="shared" si="5"/>
        <v>1.000082644628098</v>
      </c>
      <c r="Y81" s="16"/>
    </row>
    <row r="82" spans="4:25" ht="12.75">
      <c r="D82" t="s">
        <v>82</v>
      </c>
      <c r="G82" s="19"/>
      <c r="I82" s="72">
        <v>25</v>
      </c>
      <c r="K82" s="66">
        <v>-25</v>
      </c>
      <c r="L82" s="81"/>
      <c r="M82" s="73"/>
      <c r="N82" s="66"/>
      <c r="O82" s="81"/>
      <c r="P82" s="66"/>
      <c r="Q82" s="81"/>
      <c r="R82" s="73"/>
      <c r="S82" s="81"/>
      <c r="T82" s="68">
        <f t="shared" si="6"/>
        <v>0</v>
      </c>
      <c r="V82" s="69">
        <v>0</v>
      </c>
      <c r="X82" s="70">
        <v>0</v>
      </c>
      <c r="Y82" s="16"/>
    </row>
    <row r="83" spans="4:25" ht="12.75">
      <c r="D83" t="s">
        <v>83</v>
      </c>
      <c r="G83" s="19"/>
      <c r="K83" s="66"/>
      <c r="L83" s="81"/>
      <c r="M83" s="73">
        <v>45</v>
      </c>
      <c r="N83" s="66"/>
      <c r="O83" s="81"/>
      <c r="P83" s="71">
        <v>10.706</v>
      </c>
      <c r="Q83" s="81"/>
      <c r="R83" s="73"/>
      <c r="S83" s="81"/>
      <c r="T83" s="68">
        <f t="shared" si="6"/>
        <v>55.706</v>
      </c>
      <c r="V83" s="69">
        <v>55706</v>
      </c>
      <c r="X83" s="70">
        <f t="shared" si="5"/>
        <v>1</v>
      </c>
      <c r="Y83" s="16"/>
    </row>
    <row r="84" spans="4:25" ht="12.75">
      <c r="D84" t="s">
        <v>84</v>
      </c>
      <c r="G84" s="19"/>
      <c r="K84" s="66"/>
      <c r="L84" s="81"/>
      <c r="M84" s="73"/>
      <c r="N84" s="66"/>
      <c r="O84" s="81"/>
      <c r="P84" s="71">
        <v>0.35</v>
      </c>
      <c r="Q84" s="81"/>
      <c r="R84" s="73"/>
      <c r="S84" s="81"/>
      <c r="T84" s="68">
        <f t="shared" si="6"/>
        <v>0.35</v>
      </c>
      <c r="V84" s="69">
        <v>350</v>
      </c>
      <c r="X84" s="70">
        <f t="shared" si="5"/>
        <v>1.0000000000000002</v>
      </c>
      <c r="Y84" s="16"/>
    </row>
    <row r="85" spans="4:25" ht="12.75">
      <c r="D85" t="s">
        <v>85</v>
      </c>
      <c r="G85" s="19"/>
      <c r="K85" s="66"/>
      <c r="L85" s="81"/>
      <c r="M85" s="73"/>
      <c r="N85" s="66"/>
      <c r="O85" s="81"/>
      <c r="P85" s="66">
        <v>5.32</v>
      </c>
      <c r="Q85" s="81"/>
      <c r="R85" s="73"/>
      <c r="S85" s="81"/>
      <c r="T85" s="68">
        <f>SUM(I85:R85)</f>
        <v>5.32</v>
      </c>
      <c r="V85" s="69">
        <v>5320</v>
      </c>
      <c r="X85" s="70">
        <f t="shared" si="5"/>
        <v>1</v>
      </c>
      <c r="Y85" s="16"/>
    </row>
    <row r="86" spans="7:25" ht="12.75">
      <c r="G86" s="19"/>
      <c r="K86" s="66"/>
      <c r="L86" s="81"/>
      <c r="M86" s="73"/>
      <c r="N86" s="66"/>
      <c r="O86" s="81"/>
      <c r="P86" s="66"/>
      <c r="Q86" s="81"/>
      <c r="R86" s="73"/>
      <c r="S86" s="81"/>
      <c r="T86" s="68"/>
      <c r="V86" s="69"/>
      <c r="X86" s="70"/>
      <c r="Y86" s="16"/>
    </row>
    <row r="87" spans="7:25" ht="12.75">
      <c r="G87" s="19"/>
      <c r="K87" s="66"/>
      <c r="L87" s="81"/>
      <c r="M87" s="73"/>
      <c r="N87" s="66"/>
      <c r="O87" s="81"/>
      <c r="P87" s="66"/>
      <c r="Q87" s="81"/>
      <c r="R87" s="73"/>
      <c r="S87" s="81"/>
      <c r="T87" s="68"/>
      <c r="V87" s="69"/>
      <c r="X87" s="70"/>
      <c r="Y87" s="16"/>
    </row>
    <row r="88" spans="7:25" ht="12.75">
      <c r="G88" s="19"/>
      <c r="K88" s="66"/>
      <c r="L88" s="81"/>
      <c r="M88" s="73"/>
      <c r="N88" s="66"/>
      <c r="O88" s="81"/>
      <c r="P88" s="66"/>
      <c r="Q88" s="81"/>
      <c r="R88" s="73"/>
      <c r="S88" s="81"/>
      <c r="T88" s="68"/>
      <c r="V88" s="69"/>
      <c r="X88" s="70"/>
      <c r="Y88" s="16"/>
    </row>
    <row r="89" spans="7:25" ht="12.75">
      <c r="G89" s="19"/>
      <c r="K89" s="66"/>
      <c r="L89" s="81"/>
      <c r="M89" s="73"/>
      <c r="N89" s="66"/>
      <c r="O89" s="81"/>
      <c r="P89" s="66"/>
      <c r="Q89" s="81"/>
      <c r="R89" s="73"/>
      <c r="S89" s="81"/>
      <c r="T89" s="68"/>
      <c r="V89" s="69"/>
      <c r="X89" s="70"/>
      <c r="Y89" s="16"/>
    </row>
    <row r="90" spans="11:22" ht="12.75">
      <c r="K90" s="66"/>
      <c r="L90" s="81"/>
      <c r="M90" s="73"/>
      <c r="N90" s="66"/>
      <c r="O90" s="81"/>
      <c r="P90" s="66"/>
      <c r="Q90" s="81"/>
      <c r="R90" s="73"/>
      <c r="S90" s="81"/>
      <c r="T90" s="114"/>
      <c r="V90" s="69"/>
    </row>
    <row r="91" spans="1:26" s="121" customFormat="1" ht="12.75">
      <c r="A91" s="111">
        <v>36</v>
      </c>
      <c r="D91" s="111" t="s">
        <v>86</v>
      </c>
      <c r="G91" s="122"/>
      <c r="H91" s="123"/>
      <c r="I91" s="124"/>
      <c r="K91" s="35"/>
      <c r="L91" s="125"/>
      <c r="M91" s="126"/>
      <c r="N91" s="35"/>
      <c r="O91" s="125"/>
      <c r="P91" s="35"/>
      <c r="Q91" s="125"/>
      <c r="R91" s="126"/>
      <c r="S91" s="125"/>
      <c r="T91" s="68"/>
      <c r="U91" s="18"/>
      <c r="V91" s="127"/>
      <c r="W91" s="18"/>
      <c r="X91" s="70"/>
      <c r="Y91" s="18"/>
      <c r="Z91" s="18"/>
    </row>
    <row r="92" spans="4:24" ht="12.75">
      <c r="D92" t="s">
        <v>87</v>
      </c>
      <c r="H92" s="116"/>
      <c r="I92" s="128">
        <v>798</v>
      </c>
      <c r="K92" s="66">
        <v>-798</v>
      </c>
      <c r="L92" s="81"/>
      <c r="M92" s="73"/>
      <c r="N92" s="66"/>
      <c r="O92" s="81"/>
      <c r="P92" s="66"/>
      <c r="Q92" s="81"/>
      <c r="R92" s="67">
        <v>57.951</v>
      </c>
      <c r="S92" s="81"/>
      <c r="T92" s="68">
        <f aca="true" t="shared" si="7" ref="T92:T103">SUM(I92:R92)</f>
        <v>57.95100000000002</v>
      </c>
      <c r="V92" s="69">
        <v>57951</v>
      </c>
      <c r="X92" s="70">
        <f aca="true" t="shared" si="8" ref="X92:X106">SUM(V92/T92/1000)</f>
        <v>0.9999999999999997</v>
      </c>
    </row>
    <row r="93" spans="4:24" ht="12.75">
      <c r="D93" t="s">
        <v>88</v>
      </c>
      <c r="H93" s="116"/>
      <c r="I93" s="128">
        <v>306.5</v>
      </c>
      <c r="K93" s="66">
        <v>-306.5</v>
      </c>
      <c r="L93" s="81"/>
      <c r="M93" s="73"/>
      <c r="N93" s="66"/>
      <c r="O93" s="81"/>
      <c r="P93" s="71"/>
      <c r="Q93" s="81"/>
      <c r="R93" s="67">
        <v>40.749</v>
      </c>
      <c r="S93" s="81"/>
      <c r="T93" s="68">
        <f>SUM(I93:R93)</f>
        <v>40.749000000000024</v>
      </c>
      <c r="V93" s="69">
        <v>40749</v>
      </c>
      <c r="X93" s="70">
        <f t="shared" si="8"/>
        <v>0.9999999999999994</v>
      </c>
    </row>
    <row r="94" spans="4:24" ht="12.75">
      <c r="D94" t="s">
        <v>89</v>
      </c>
      <c r="H94" s="116"/>
      <c r="I94" s="72"/>
      <c r="K94" s="66"/>
      <c r="L94" s="81"/>
      <c r="M94" s="73"/>
      <c r="N94" s="66"/>
      <c r="O94" s="81"/>
      <c r="P94" s="66"/>
      <c r="Q94" s="81"/>
      <c r="R94" s="67">
        <v>17.427</v>
      </c>
      <c r="S94" s="81"/>
      <c r="T94" s="68">
        <f t="shared" si="7"/>
        <v>17.427</v>
      </c>
      <c r="V94" s="69">
        <v>17426.6</v>
      </c>
      <c r="X94" s="70">
        <f t="shared" si="8"/>
        <v>0.9999770471108049</v>
      </c>
    </row>
    <row r="95" spans="4:24" ht="13.5" customHeight="1">
      <c r="D95" t="s">
        <v>90</v>
      </c>
      <c r="G95" s="63"/>
      <c r="H95" s="79"/>
      <c r="I95" s="117"/>
      <c r="K95" s="66">
        <v>15</v>
      </c>
      <c r="L95" s="81"/>
      <c r="M95" s="73"/>
      <c r="N95" s="66"/>
      <c r="O95" s="81"/>
      <c r="P95" s="66">
        <v>20</v>
      </c>
      <c r="Q95" s="81"/>
      <c r="R95" s="73">
        <v>1</v>
      </c>
      <c r="S95" s="81"/>
      <c r="T95" s="68">
        <f t="shared" si="7"/>
        <v>36</v>
      </c>
      <c r="V95" s="69">
        <v>36500</v>
      </c>
      <c r="X95" s="70">
        <f t="shared" si="8"/>
        <v>1.0138888888888888</v>
      </c>
    </row>
    <row r="96" spans="4:24" ht="13.5" customHeight="1">
      <c r="D96" t="s">
        <v>91</v>
      </c>
      <c r="G96" s="63"/>
      <c r="H96" s="79"/>
      <c r="I96" s="117"/>
      <c r="K96" s="71">
        <v>9.069</v>
      </c>
      <c r="L96" s="81"/>
      <c r="M96" s="73"/>
      <c r="N96" s="66"/>
      <c r="O96" s="81"/>
      <c r="P96" s="66"/>
      <c r="Q96" s="81"/>
      <c r="R96" s="67"/>
      <c r="S96" s="81"/>
      <c r="T96" s="68">
        <f t="shared" si="7"/>
        <v>9.069</v>
      </c>
      <c r="V96" s="69">
        <v>9069</v>
      </c>
      <c r="X96" s="70">
        <f t="shared" si="8"/>
        <v>0.9999999999999999</v>
      </c>
    </row>
    <row r="97" spans="4:24" ht="13.5" customHeight="1">
      <c r="D97" t="s">
        <v>92</v>
      </c>
      <c r="F97" s="19"/>
      <c r="G97" s="63"/>
      <c r="H97" s="79"/>
      <c r="I97" s="80">
        <v>796.4</v>
      </c>
      <c r="K97" s="66">
        <v>-718.4</v>
      </c>
      <c r="L97" s="81"/>
      <c r="M97" s="73"/>
      <c r="N97" s="71">
        <v>15.524</v>
      </c>
      <c r="O97" s="81"/>
      <c r="P97" s="66"/>
      <c r="Q97" s="81"/>
      <c r="R97" s="67">
        <v>1.537</v>
      </c>
      <c r="S97" s="81"/>
      <c r="T97" s="68">
        <f t="shared" si="7"/>
        <v>95.06100000000004</v>
      </c>
      <c r="V97" s="69">
        <v>95061</v>
      </c>
      <c r="X97" s="70">
        <f t="shared" si="8"/>
        <v>0.9999999999999997</v>
      </c>
    </row>
    <row r="98" spans="4:24" ht="13.5" customHeight="1">
      <c r="D98" t="s">
        <v>93</v>
      </c>
      <c r="F98" s="19"/>
      <c r="G98" s="63"/>
      <c r="H98" s="79"/>
      <c r="I98" s="80">
        <v>102.3</v>
      </c>
      <c r="K98" s="66">
        <v>-99.3</v>
      </c>
      <c r="L98" s="81"/>
      <c r="M98" s="73"/>
      <c r="N98" s="66"/>
      <c r="O98" s="81"/>
      <c r="P98" s="66"/>
      <c r="Q98" s="81"/>
      <c r="R98" s="67">
        <v>7.211</v>
      </c>
      <c r="S98" s="81"/>
      <c r="T98" s="68">
        <f t="shared" si="7"/>
        <v>10.210999999999999</v>
      </c>
      <c r="V98" s="69">
        <v>10210.2</v>
      </c>
      <c r="X98" s="70">
        <f t="shared" si="8"/>
        <v>0.9999216531191855</v>
      </c>
    </row>
    <row r="99" spans="4:24" ht="12.75">
      <c r="D99" t="s">
        <v>94</v>
      </c>
      <c r="G99" s="63"/>
      <c r="H99" s="116"/>
      <c r="K99" s="66"/>
      <c r="L99" s="81"/>
      <c r="M99" s="73"/>
      <c r="N99" s="66"/>
      <c r="O99" s="81"/>
      <c r="P99" s="66"/>
      <c r="Q99" s="81"/>
      <c r="R99" s="73"/>
      <c r="S99" s="81"/>
      <c r="T99" s="68">
        <f t="shared" si="7"/>
        <v>0</v>
      </c>
      <c r="V99" s="69">
        <v>0</v>
      </c>
      <c r="X99" s="70"/>
    </row>
    <row r="100" spans="4:25" ht="13.5" customHeight="1">
      <c r="D100" t="s">
        <v>95</v>
      </c>
      <c r="G100" s="63"/>
      <c r="H100" s="79"/>
      <c r="I100" s="80">
        <v>366.9</v>
      </c>
      <c r="K100" s="66">
        <v>-366.9</v>
      </c>
      <c r="L100" s="81"/>
      <c r="M100" s="73"/>
      <c r="N100" s="66"/>
      <c r="O100" s="81"/>
      <c r="P100" s="66"/>
      <c r="Q100" s="81"/>
      <c r="R100" s="73"/>
      <c r="S100" s="81"/>
      <c r="T100" s="68">
        <f t="shared" si="7"/>
        <v>0</v>
      </c>
      <c r="V100" s="69">
        <v>0</v>
      </c>
      <c r="X100" s="70"/>
      <c r="Y100" s="16"/>
    </row>
    <row r="101" spans="4:25" ht="13.5" customHeight="1">
      <c r="D101" t="s">
        <v>96</v>
      </c>
      <c r="G101" s="63"/>
      <c r="H101" s="79"/>
      <c r="I101" s="80">
        <v>446.5</v>
      </c>
      <c r="K101" s="66">
        <v>-446.5</v>
      </c>
      <c r="L101" s="81"/>
      <c r="M101" s="73"/>
      <c r="N101" s="66"/>
      <c r="O101" s="81"/>
      <c r="P101" s="66"/>
      <c r="Q101" s="81"/>
      <c r="R101" s="73"/>
      <c r="S101" s="81"/>
      <c r="T101" s="68">
        <f t="shared" si="7"/>
        <v>0</v>
      </c>
      <c r="V101" s="69">
        <v>0</v>
      </c>
      <c r="X101" s="70"/>
      <c r="Y101" s="16"/>
    </row>
    <row r="102" spans="4:25" ht="13.5" customHeight="1">
      <c r="D102" t="s">
        <v>97</v>
      </c>
      <c r="G102" s="63"/>
      <c r="H102" s="79"/>
      <c r="I102" s="117"/>
      <c r="K102" s="66"/>
      <c r="L102" s="81"/>
      <c r="M102" s="73"/>
      <c r="N102" s="66"/>
      <c r="O102" s="81"/>
      <c r="P102" s="71">
        <v>78.245</v>
      </c>
      <c r="Q102" s="81"/>
      <c r="R102" s="67">
        <v>0.828</v>
      </c>
      <c r="S102" s="81"/>
      <c r="T102" s="68">
        <f t="shared" si="7"/>
        <v>79.07300000000001</v>
      </c>
      <c r="V102" s="69">
        <v>79073</v>
      </c>
      <c r="X102" s="70">
        <f t="shared" si="8"/>
        <v>0.9999999999999999</v>
      </c>
      <c r="Y102" s="16"/>
    </row>
    <row r="103" spans="4:25" ht="13.5" customHeight="1">
      <c r="D103" t="s">
        <v>98</v>
      </c>
      <c r="G103" s="63"/>
      <c r="H103" s="79"/>
      <c r="I103" s="115"/>
      <c r="K103" s="66"/>
      <c r="L103" s="81"/>
      <c r="M103" s="73"/>
      <c r="N103" s="66"/>
      <c r="O103" s="81"/>
      <c r="P103" s="71">
        <v>6.336</v>
      </c>
      <c r="Q103" s="81"/>
      <c r="R103" s="73"/>
      <c r="S103" s="81"/>
      <c r="T103" s="68">
        <f t="shared" si="7"/>
        <v>6.336</v>
      </c>
      <c r="V103" s="69">
        <v>6336</v>
      </c>
      <c r="X103" s="70">
        <f t="shared" si="8"/>
        <v>1</v>
      </c>
      <c r="Y103" s="16"/>
    </row>
    <row r="104" spans="4:24" ht="13.5" customHeight="1">
      <c r="D104" t="s">
        <v>99</v>
      </c>
      <c r="E104" s="113"/>
      <c r="F104" s="19"/>
      <c r="G104" s="63"/>
      <c r="H104" s="79"/>
      <c r="I104" s="129">
        <v>20.7</v>
      </c>
      <c r="J104" s="112"/>
      <c r="K104" s="66">
        <v>-19.7</v>
      </c>
      <c r="L104" s="81"/>
      <c r="M104" s="73"/>
      <c r="N104" s="66"/>
      <c r="O104" s="81"/>
      <c r="P104" s="66"/>
      <c r="Q104" s="81"/>
      <c r="R104" s="73"/>
      <c r="S104" s="81"/>
      <c r="T104" s="68">
        <f>SUM(I104:R104)</f>
        <v>1</v>
      </c>
      <c r="V104" s="69">
        <v>1000</v>
      </c>
      <c r="X104" s="70">
        <f t="shared" si="8"/>
        <v>1</v>
      </c>
    </row>
    <row r="105" spans="4:24" ht="13.5" customHeight="1">
      <c r="D105" t="s">
        <v>100</v>
      </c>
      <c r="E105" s="113"/>
      <c r="G105" s="63"/>
      <c r="H105" s="79"/>
      <c r="I105" s="129"/>
      <c r="J105" s="112"/>
      <c r="K105" s="66"/>
      <c r="L105" s="81"/>
      <c r="M105" s="73"/>
      <c r="N105" s="71">
        <v>18.665</v>
      </c>
      <c r="O105" s="81"/>
      <c r="P105" s="66"/>
      <c r="Q105" s="81"/>
      <c r="R105" s="73"/>
      <c r="S105" s="81"/>
      <c r="T105" s="68">
        <f>SUM(I105:R105)</f>
        <v>18.665</v>
      </c>
      <c r="V105" s="69">
        <v>18664.8</v>
      </c>
      <c r="X105" s="70">
        <f t="shared" si="8"/>
        <v>0.9999892847575677</v>
      </c>
    </row>
    <row r="106" spans="4:24" ht="13.5" customHeight="1">
      <c r="D106" t="s">
        <v>101</v>
      </c>
      <c r="E106" s="113"/>
      <c r="G106" s="63"/>
      <c r="H106" s="79"/>
      <c r="I106" s="129"/>
      <c r="J106" s="112"/>
      <c r="K106" s="66"/>
      <c r="L106" s="81"/>
      <c r="M106" s="73"/>
      <c r="N106" s="71">
        <v>2.814</v>
      </c>
      <c r="O106" s="81"/>
      <c r="P106" s="71">
        <v>8.264</v>
      </c>
      <c r="Q106" s="81"/>
      <c r="R106" s="73"/>
      <c r="S106" s="81"/>
      <c r="T106" s="68">
        <f>SUM(I106:R106)</f>
        <v>11.078</v>
      </c>
      <c r="V106" s="69">
        <v>11078</v>
      </c>
      <c r="X106" s="70">
        <f t="shared" si="8"/>
        <v>1</v>
      </c>
    </row>
    <row r="107" spans="6:24" ht="12.75">
      <c r="F107" s="19"/>
      <c r="G107" s="63"/>
      <c r="H107" s="79"/>
      <c r="I107" s="130"/>
      <c r="J107" s="112"/>
      <c r="K107" s="66"/>
      <c r="L107" s="81"/>
      <c r="M107" s="73"/>
      <c r="N107" s="66"/>
      <c r="O107" s="81"/>
      <c r="P107" s="66"/>
      <c r="Q107" s="81"/>
      <c r="R107" s="73"/>
      <c r="S107" s="81"/>
      <c r="T107" s="114"/>
      <c r="V107" s="69"/>
      <c r="X107" s="70"/>
    </row>
    <row r="108" spans="7:24" ht="12" customHeight="1">
      <c r="G108" s="19"/>
      <c r="I108" s="66"/>
      <c r="J108" s="112"/>
      <c r="K108" s="66"/>
      <c r="L108" s="81"/>
      <c r="M108" s="73"/>
      <c r="N108" s="66"/>
      <c r="O108" s="81"/>
      <c r="P108" s="66"/>
      <c r="Q108" s="81"/>
      <c r="R108" s="73"/>
      <c r="S108" s="81"/>
      <c r="T108" s="114"/>
      <c r="V108" s="69"/>
      <c r="X108" s="70"/>
    </row>
    <row r="109" spans="8:24" ht="12.75" hidden="1">
      <c r="H109" s="19"/>
      <c r="I109" s="66"/>
      <c r="J109" s="112"/>
      <c r="K109" s="66"/>
      <c r="L109" s="81"/>
      <c r="M109" s="73"/>
      <c r="N109" s="66"/>
      <c r="O109" s="81"/>
      <c r="P109" s="66"/>
      <c r="Q109" s="81"/>
      <c r="R109" s="73"/>
      <c r="S109" s="81"/>
      <c r="T109" s="114"/>
      <c r="V109" s="69"/>
      <c r="X109" s="70"/>
    </row>
    <row r="110" spans="7:24" ht="12.75" hidden="1">
      <c r="G110" s="99"/>
      <c r="H110" s="12"/>
      <c r="I110" s="66"/>
      <c r="J110" s="112"/>
      <c r="K110" s="66"/>
      <c r="L110" s="81"/>
      <c r="M110" s="73"/>
      <c r="N110" s="66"/>
      <c r="O110" s="81"/>
      <c r="P110" s="66"/>
      <c r="Q110" s="81"/>
      <c r="R110" s="73"/>
      <c r="S110" s="81"/>
      <c r="T110" s="114"/>
      <c r="V110" s="69"/>
      <c r="X110" s="70"/>
    </row>
    <row r="111" spans="7:22" ht="12.75" hidden="1">
      <c r="G111" s="19"/>
      <c r="I111" s="66"/>
      <c r="J111" s="112"/>
      <c r="K111" s="66"/>
      <c r="L111" s="81"/>
      <c r="M111" s="73"/>
      <c r="N111" s="66"/>
      <c r="O111" s="81"/>
      <c r="P111" s="66"/>
      <c r="Q111" s="81"/>
      <c r="R111" s="73"/>
      <c r="S111" s="81"/>
      <c r="T111" s="114"/>
      <c r="V111" s="69"/>
    </row>
    <row r="112" spans="8:22" ht="12.75" hidden="1">
      <c r="H112" s="19"/>
      <c r="I112" s="66"/>
      <c r="J112" s="112"/>
      <c r="K112" s="66"/>
      <c r="L112" s="81"/>
      <c r="M112" s="73"/>
      <c r="N112" s="66"/>
      <c r="O112" s="81"/>
      <c r="P112" s="66"/>
      <c r="Q112" s="81"/>
      <c r="R112" s="73"/>
      <c r="S112" s="81"/>
      <c r="T112" s="114"/>
      <c r="V112" s="69"/>
    </row>
    <row r="113" spans="1:22" ht="12.75">
      <c r="A113" s="111">
        <v>37</v>
      </c>
      <c r="B113" s="7"/>
      <c r="C113" s="7"/>
      <c r="D113" s="7" t="s">
        <v>102</v>
      </c>
      <c r="E113" s="7"/>
      <c r="F113" s="7"/>
      <c r="H113" s="19"/>
      <c r="I113" s="66"/>
      <c r="J113" s="112"/>
      <c r="K113" s="66"/>
      <c r="L113" s="81"/>
      <c r="M113" s="73"/>
      <c r="N113" s="66"/>
      <c r="O113" s="81"/>
      <c r="P113" s="66"/>
      <c r="Q113" s="81"/>
      <c r="R113" s="73"/>
      <c r="S113" s="81"/>
      <c r="T113" s="114"/>
      <c r="V113" s="69"/>
    </row>
    <row r="114" spans="4:24" ht="12.75">
      <c r="D114" t="s">
        <v>103</v>
      </c>
      <c r="H114" s="19"/>
      <c r="I114" s="131">
        <v>80</v>
      </c>
      <c r="J114" s="112"/>
      <c r="K114" s="66">
        <v>-80</v>
      </c>
      <c r="L114" s="81"/>
      <c r="M114" s="73"/>
      <c r="N114" s="66"/>
      <c r="O114" s="81"/>
      <c r="P114" s="71">
        <v>144.491</v>
      </c>
      <c r="Q114" s="81"/>
      <c r="R114" s="73"/>
      <c r="S114" s="81"/>
      <c r="T114" s="114">
        <f>SUM(I114:R114)</f>
        <v>144.491</v>
      </c>
      <c r="V114" s="69">
        <v>144491</v>
      </c>
      <c r="X114" s="70">
        <f>SUM(V114/T114/1000)</f>
        <v>0.9999999999999999</v>
      </c>
    </row>
    <row r="115" spans="4:24" ht="12.75">
      <c r="D115" t="s">
        <v>104</v>
      </c>
      <c r="H115" s="19"/>
      <c r="I115" s="131">
        <v>150</v>
      </c>
      <c r="J115" s="112"/>
      <c r="K115" s="66">
        <v>-137</v>
      </c>
      <c r="L115" s="81"/>
      <c r="M115" s="73"/>
      <c r="N115" s="66"/>
      <c r="O115" s="81"/>
      <c r="P115" s="71">
        <v>0.811</v>
      </c>
      <c r="Q115" s="81"/>
      <c r="R115" s="73"/>
      <c r="S115" s="81"/>
      <c r="T115" s="114">
        <f>SUM(I115:R115)</f>
        <v>13.811000000000007</v>
      </c>
      <c r="V115" s="69">
        <v>13810.4</v>
      </c>
      <c r="X115" s="70">
        <f>SUM(V115/T115/1000)</f>
        <v>0.9999565563681119</v>
      </c>
    </row>
    <row r="116" spans="4:24" ht="12.75">
      <c r="D116" t="s">
        <v>105</v>
      </c>
      <c r="H116" s="19"/>
      <c r="I116" s="66"/>
      <c r="J116" s="112"/>
      <c r="K116" s="66"/>
      <c r="L116" s="81"/>
      <c r="M116" s="73"/>
      <c r="N116" s="66"/>
      <c r="O116" s="81"/>
      <c r="P116" s="66">
        <v>0.5</v>
      </c>
      <c r="Q116" s="81"/>
      <c r="R116" s="73"/>
      <c r="S116" s="81"/>
      <c r="T116" s="114">
        <f>SUM(I116:R116)</f>
        <v>0.5</v>
      </c>
      <c r="V116" s="69">
        <v>500</v>
      </c>
      <c r="X116" s="70">
        <f>SUM(V116/T116/1000)</f>
        <v>1</v>
      </c>
    </row>
    <row r="117" spans="8:24" ht="12.75">
      <c r="H117" s="19"/>
      <c r="I117" s="66"/>
      <c r="J117" s="112"/>
      <c r="K117" s="66"/>
      <c r="L117" s="81"/>
      <c r="M117" s="73"/>
      <c r="N117" s="66"/>
      <c r="O117" s="81"/>
      <c r="P117" s="66"/>
      <c r="Q117" s="81"/>
      <c r="R117" s="73"/>
      <c r="S117" s="81"/>
      <c r="T117" s="114"/>
      <c r="V117" s="69"/>
      <c r="X117" s="70"/>
    </row>
    <row r="118" spans="8:24" ht="12.75">
      <c r="H118" s="19"/>
      <c r="I118" s="66"/>
      <c r="J118" s="112"/>
      <c r="K118" s="66"/>
      <c r="L118" s="81"/>
      <c r="M118" s="73"/>
      <c r="N118" s="66"/>
      <c r="O118" s="81"/>
      <c r="P118" s="66"/>
      <c r="Q118" s="81"/>
      <c r="R118" s="73"/>
      <c r="S118" s="81"/>
      <c r="T118" s="114"/>
      <c r="V118" s="69"/>
      <c r="X118" s="70"/>
    </row>
    <row r="119" spans="9:22" ht="12.75">
      <c r="I119" s="66"/>
      <c r="J119" s="112"/>
      <c r="K119" s="66"/>
      <c r="L119" s="81"/>
      <c r="M119" s="73"/>
      <c r="N119" s="66"/>
      <c r="O119" s="81"/>
      <c r="P119" s="66"/>
      <c r="Q119" s="81"/>
      <c r="R119" s="73"/>
      <c r="S119" s="81"/>
      <c r="T119" s="114"/>
      <c r="V119" s="132"/>
    </row>
    <row r="120" spans="1:22" ht="12.75">
      <c r="A120" s="111">
        <v>34</v>
      </c>
      <c r="D120" s="7" t="s">
        <v>106</v>
      </c>
      <c r="I120" s="66"/>
      <c r="J120" s="112"/>
      <c r="K120" s="66"/>
      <c r="L120" s="81"/>
      <c r="M120" s="73"/>
      <c r="N120" s="66"/>
      <c r="O120" s="81"/>
      <c r="P120" s="66"/>
      <c r="Q120" s="81"/>
      <c r="R120" s="73"/>
      <c r="S120" s="81"/>
      <c r="T120" s="114"/>
      <c r="V120" s="69"/>
    </row>
    <row r="121" spans="4:24" ht="12.75">
      <c r="D121" t="s">
        <v>107</v>
      </c>
      <c r="E121" s="19"/>
      <c r="I121" s="131">
        <v>5</v>
      </c>
      <c r="J121" s="112"/>
      <c r="K121" s="66">
        <v>-5</v>
      </c>
      <c r="L121" s="81"/>
      <c r="M121" s="73"/>
      <c r="N121" s="66"/>
      <c r="O121" s="81"/>
      <c r="P121" s="66"/>
      <c r="Q121" s="81"/>
      <c r="R121" s="73"/>
      <c r="S121" s="81"/>
      <c r="T121" s="114">
        <f>SUM(I121:R121)</f>
        <v>0</v>
      </c>
      <c r="V121" s="69">
        <v>0</v>
      </c>
      <c r="X121" s="70"/>
    </row>
    <row r="122" spans="4:24" ht="12.75">
      <c r="D122" t="s">
        <v>108</v>
      </c>
      <c r="E122" s="19"/>
      <c r="I122" s="66"/>
      <c r="J122" s="112"/>
      <c r="K122" s="71">
        <v>57.183</v>
      </c>
      <c r="L122" s="81"/>
      <c r="M122" s="73"/>
      <c r="N122" s="66"/>
      <c r="O122" s="81"/>
      <c r="P122" s="66"/>
      <c r="Q122" s="81"/>
      <c r="R122" s="73"/>
      <c r="S122" s="81"/>
      <c r="T122" s="114">
        <f>SUM(I122:R122)</f>
        <v>57.183</v>
      </c>
      <c r="V122" s="69">
        <v>57182.43</v>
      </c>
      <c r="X122" s="70">
        <f>SUM(V122/T122/1000)</f>
        <v>0.9999900320025182</v>
      </c>
    </row>
    <row r="123" spans="9:24" ht="12.75">
      <c r="I123" s="66"/>
      <c r="J123" s="112"/>
      <c r="K123" s="66"/>
      <c r="L123" s="81"/>
      <c r="M123" s="73"/>
      <c r="N123" s="66"/>
      <c r="O123" s="81"/>
      <c r="P123" s="66"/>
      <c r="Q123" s="81"/>
      <c r="R123" s="73"/>
      <c r="S123" s="81"/>
      <c r="T123" s="114"/>
      <c r="V123" s="69"/>
      <c r="X123" s="70"/>
    </row>
    <row r="124" spans="4:24" ht="12.75" hidden="1">
      <c r="D124" s="7"/>
      <c r="G124" s="63"/>
      <c r="H124" s="116"/>
      <c r="I124" s="66"/>
      <c r="J124" s="112"/>
      <c r="K124" s="66"/>
      <c r="L124" s="81"/>
      <c r="M124" s="73"/>
      <c r="N124" s="66"/>
      <c r="O124" s="81"/>
      <c r="P124" s="66"/>
      <c r="Q124" s="81"/>
      <c r="R124" s="73"/>
      <c r="S124" s="81"/>
      <c r="T124" s="114"/>
      <c r="V124" s="69"/>
      <c r="X124" s="70"/>
    </row>
    <row r="125" spans="7:24" ht="12.75" hidden="1">
      <c r="G125" s="63"/>
      <c r="H125" s="119"/>
      <c r="I125" s="73"/>
      <c r="J125" s="112"/>
      <c r="K125" s="66"/>
      <c r="L125" s="81"/>
      <c r="M125" s="73"/>
      <c r="N125" s="66"/>
      <c r="O125" s="81"/>
      <c r="P125" s="66"/>
      <c r="Q125" s="81"/>
      <c r="R125" s="73"/>
      <c r="S125" s="81"/>
      <c r="T125" s="114"/>
      <c r="V125" s="69"/>
      <c r="X125" s="70"/>
    </row>
    <row r="126" spans="1:24" ht="12.75" hidden="1">
      <c r="A126" s="111"/>
      <c r="E126" s="19"/>
      <c r="I126" s="73"/>
      <c r="J126" s="112"/>
      <c r="K126" s="66"/>
      <c r="L126" s="81"/>
      <c r="M126" s="73"/>
      <c r="N126" s="66"/>
      <c r="O126" s="81"/>
      <c r="P126" s="66"/>
      <c r="Q126" s="81"/>
      <c r="R126" s="73"/>
      <c r="S126" s="81"/>
      <c r="T126" s="114"/>
      <c r="V126" s="69"/>
      <c r="X126" s="70"/>
    </row>
    <row r="127" spans="7:25" ht="12.75" hidden="1">
      <c r="G127" s="19"/>
      <c r="H127" s="133"/>
      <c r="I127" s="134"/>
      <c r="J127" s="112"/>
      <c r="K127" s="66"/>
      <c r="L127" s="81"/>
      <c r="M127" s="73"/>
      <c r="N127" s="66"/>
      <c r="O127" s="81"/>
      <c r="P127" s="66"/>
      <c r="Q127" s="81"/>
      <c r="R127" s="73"/>
      <c r="S127" s="81"/>
      <c r="T127" s="114"/>
      <c r="V127" s="69"/>
      <c r="X127" s="70"/>
      <c r="Y127" s="16"/>
    </row>
    <row r="128" spans="9:25" ht="12.75" hidden="1">
      <c r="I128" s="66"/>
      <c r="J128" s="112"/>
      <c r="K128" s="66"/>
      <c r="L128" s="81"/>
      <c r="M128" s="73"/>
      <c r="N128" s="66"/>
      <c r="O128" s="81"/>
      <c r="P128" s="66"/>
      <c r="Q128" s="81"/>
      <c r="R128" s="73"/>
      <c r="S128" s="81"/>
      <c r="T128" s="114"/>
      <c r="V128" s="69"/>
      <c r="X128" s="70"/>
      <c r="Y128" s="16"/>
    </row>
    <row r="129" spans="1:24" ht="12.75" hidden="1">
      <c r="A129" s="111"/>
      <c r="D129" s="7"/>
      <c r="G129" s="63"/>
      <c r="H129" s="116"/>
      <c r="I129" s="66"/>
      <c r="J129" s="112"/>
      <c r="K129" s="66"/>
      <c r="L129" s="81"/>
      <c r="M129" s="73"/>
      <c r="N129" s="66"/>
      <c r="O129" s="81"/>
      <c r="P129" s="66"/>
      <c r="Q129" s="81"/>
      <c r="R129" s="73"/>
      <c r="S129" s="81"/>
      <c r="T129" s="114"/>
      <c r="V129" s="69"/>
      <c r="X129" s="70"/>
    </row>
    <row r="130" spans="7:22" ht="12.75" hidden="1">
      <c r="G130" s="63"/>
      <c r="H130" s="119"/>
      <c r="I130" s="73"/>
      <c r="J130" s="112"/>
      <c r="K130" s="66"/>
      <c r="L130" s="81"/>
      <c r="M130" s="73"/>
      <c r="N130" s="66"/>
      <c r="O130" s="81"/>
      <c r="P130" s="66"/>
      <c r="Q130" s="81"/>
      <c r="R130" s="73"/>
      <c r="S130" s="81"/>
      <c r="T130" s="114"/>
      <c r="V130" s="69"/>
    </row>
    <row r="131" spans="7:24" ht="12.75" hidden="1">
      <c r="G131" s="63"/>
      <c r="H131" s="116"/>
      <c r="I131" s="66"/>
      <c r="J131" s="112"/>
      <c r="K131" s="66"/>
      <c r="L131" s="81"/>
      <c r="M131" s="73"/>
      <c r="N131" s="66"/>
      <c r="O131" s="81"/>
      <c r="P131" s="66"/>
      <c r="Q131" s="81"/>
      <c r="R131" s="73"/>
      <c r="S131" s="81"/>
      <c r="T131" s="114"/>
      <c r="V131" s="69"/>
      <c r="X131"/>
    </row>
    <row r="132" spans="1:24" ht="12.75">
      <c r="A132" s="111">
        <v>43</v>
      </c>
      <c r="D132" s="7" t="s">
        <v>109</v>
      </c>
      <c r="G132" s="63"/>
      <c r="H132" s="64"/>
      <c r="I132" s="134"/>
      <c r="J132" s="112"/>
      <c r="K132" s="66"/>
      <c r="L132" s="81"/>
      <c r="M132" s="73"/>
      <c r="N132" s="66"/>
      <c r="O132" s="81"/>
      <c r="P132" s="66"/>
      <c r="Q132" s="81"/>
      <c r="R132" s="73"/>
      <c r="S132" s="81"/>
      <c r="T132" s="114"/>
      <c r="V132" s="69"/>
      <c r="X132"/>
    </row>
    <row r="133" spans="4:25" ht="14.25" customHeight="1">
      <c r="D133" t="s">
        <v>110</v>
      </c>
      <c r="G133" s="63"/>
      <c r="H133" s="79"/>
      <c r="I133" s="129">
        <v>40</v>
      </c>
      <c r="J133" s="112"/>
      <c r="K133" s="66"/>
      <c r="L133" s="81"/>
      <c r="M133" s="73"/>
      <c r="N133" s="66"/>
      <c r="O133" s="81"/>
      <c r="P133" s="71">
        <v>14.016</v>
      </c>
      <c r="Q133" s="81"/>
      <c r="R133" s="73">
        <v>3.37</v>
      </c>
      <c r="S133" s="81"/>
      <c r="T133" s="114">
        <f>SUM(I133:R133)</f>
        <v>57.385999999999996</v>
      </c>
      <c r="V133" s="69">
        <v>57386</v>
      </c>
      <c r="X133" s="70">
        <f>SUM(V133/T133/1000)</f>
        <v>1.0000000000000002</v>
      </c>
      <c r="Y133" s="16"/>
    </row>
    <row r="134" spans="4:25" ht="14.25" customHeight="1">
      <c r="D134" t="s">
        <v>111</v>
      </c>
      <c r="G134" s="63"/>
      <c r="H134" s="79"/>
      <c r="I134" s="129"/>
      <c r="J134" s="112"/>
      <c r="K134" s="66">
        <v>1.5</v>
      </c>
      <c r="L134" s="81"/>
      <c r="M134" s="73"/>
      <c r="N134" s="66"/>
      <c r="O134" s="81"/>
      <c r="P134" s="66"/>
      <c r="Q134" s="81"/>
      <c r="R134" s="73"/>
      <c r="S134" s="81"/>
      <c r="T134" s="114">
        <f>SUM(I134:R134)</f>
        <v>1.5</v>
      </c>
      <c r="V134" s="69">
        <v>1497</v>
      </c>
      <c r="X134" s="70">
        <f>SUM(V134/T134/1000)</f>
        <v>0.998</v>
      </c>
      <c r="Y134" s="16"/>
    </row>
    <row r="135" spans="4:25" ht="14.25" customHeight="1">
      <c r="D135" t="s">
        <v>112</v>
      </c>
      <c r="G135" s="63"/>
      <c r="H135" s="79"/>
      <c r="I135" s="129">
        <v>250</v>
      </c>
      <c r="J135" s="112"/>
      <c r="K135" s="66"/>
      <c r="L135" s="81"/>
      <c r="M135" s="73"/>
      <c r="N135" s="71">
        <v>126.228</v>
      </c>
      <c r="O135" s="81"/>
      <c r="P135" s="66"/>
      <c r="Q135" s="81"/>
      <c r="R135" s="73"/>
      <c r="S135" s="81"/>
      <c r="T135" s="114">
        <f>SUM(I135:R135)</f>
        <v>376.228</v>
      </c>
      <c r="V135" s="69">
        <v>376228</v>
      </c>
      <c r="X135" s="70">
        <f>SUM(V135/T135/1000)</f>
        <v>1</v>
      </c>
      <c r="Y135" s="16"/>
    </row>
    <row r="136" spans="7:24" ht="14.25" customHeight="1">
      <c r="G136" s="63"/>
      <c r="H136" s="116"/>
      <c r="I136" s="73"/>
      <c r="J136" s="112"/>
      <c r="K136" s="66"/>
      <c r="L136" s="81"/>
      <c r="M136" s="73"/>
      <c r="N136" s="66"/>
      <c r="O136" s="81"/>
      <c r="P136" s="66"/>
      <c r="Q136" s="81"/>
      <c r="R136" s="73"/>
      <c r="S136" s="81"/>
      <c r="T136" s="114"/>
      <c r="V136" s="69"/>
      <c r="X136" s="70"/>
    </row>
    <row r="137" spans="7:24" ht="12.75" hidden="1">
      <c r="G137" s="63"/>
      <c r="H137" s="64"/>
      <c r="I137" s="134"/>
      <c r="J137" s="112"/>
      <c r="K137" s="66"/>
      <c r="L137" s="81"/>
      <c r="M137" s="73"/>
      <c r="N137" s="66"/>
      <c r="O137" s="81"/>
      <c r="P137" s="66"/>
      <c r="Q137" s="81"/>
      <c r="R137" s="73"/>
      <c r="S137" s="81"/>
      <c r="T137" s="114"/>
      <c r="V137" s="69"/>
      <c r="X137" s="70"/>
    </row>
    <row r="138" spans="1:24" ht="12.75" hidden="1">
      <c r="A138" s="111"/>
      <c r="D138" s="7"/>
      <c r="G138" s="63"/>
      <c r="H138" s="64"/>
      <c r="I138" s="134"/>
      <c r="J138" s="112"/>
      <c r="K138" s="66"/>
      <c r="L138" s="81"/>
      <c r="M138" s="73"/>
      <c r="N138" s="66"/>
      <c r="O138" s="81"/>
      <c r="P138" s="66"/>
      <c r="Q138" s="81"/>
      <c r="R138" s="73"/>
      <c r="S138" s="81"/>
      <c r="T138" s="114"/>
      <c r="V138" s="69"/>
      <c r="X138" s="70"/>
    </row>
    <row r="139" spans="5:24" ht="12.75" customHeight="1" hidden="1">
      <c r="E139" s="113"/>
      <c r="G139" s="63"/>
      <c r="H139" s="79"/>
      <c r="I139" s="130"/>
      <c r="J139" s="112"/>
      <c r="K139" s="66"/>
      <c r="L139" s="81"/>
      <c r="M139" s="73"/>
      <c r="N139" s="66"/>
      <c r="O139" s="81"/>
      <c r="P139" s="66"/>
      <c r="Q139" s="81"/>
      <c r="R139" s="73"/>
      <c r="S139" s="81"/>
      <c r="T139" s="114"/>
      <c r="V139" s="69"/>
      <c r="X139" s="70"/>
    </row>
    <row r="140" spans="9:24" ht="12.75" hidden="1">
      <c r="I140" s="66"/>
      <c r="J140" s="112"/>
      <c r="K140" s="66"/>
      <c r="L140" s="81"/>
      <c r="M140" s="73"/>
      <c r="N140" s="66"/>
      <c r="O140" s="81"/>
      <c r="P140" s="66"/>
      <c r="Q140" s="81"/>
      <c r="R140" s="73"/>
      <c r="S140" s="81"/>
      <c r="T140" s="114"/>
      <c r="V140" s="69"/>
      <c r="X140" s="70"/>
    </row>
    <row r="141" spans="1:24" ht="12.75" hidden="1">
      <c r="A141" s="111"/>
      <c r="D141" s="7"/>
      <c r="I141" s="66"/>
      <c r="J141" s="112"/>
      <c r="K141" s="66"/>
      <c r="L141" s="81"/>
      <c r="M141" s="73"/>
      <c r="N141" s="66"/>
      <c r="O141" s="81"/>
      <c r="P141" s="66"/>
      <c r="Q141" s="81"/>
      <c r="R141" s="73"/>
      <c r="S141" s="81"/>
      <c r="T141" s="114"/>
      <c r="V141" s="69"/>
      <c r="X141" s="70"/>
    </row>
    <row r="142" spans="9:24" ht="12.75" hidden="1">
      <c r="I142" s="66"/>
      <c r="J142" s="112"/>
      <c r="K142" s="66"/>
      <c r="L142" s="81"/>
      <c r="M142" s="73"/>
      <c r="N142" s="66"/>
      <c r="O142" s="81"/>
      <c r="P142" s="66"/>
      <c r="Q142" s="81"/>
      <c r="R142" s="73"/>
      <c r="S142" s="81"/>
      <c r="T142" s="114"/>
      <c r="V142" s="69"/>
      <c r="X142" s="70"/>
    </row>
    <row r="143" spans="1:24" ht="12.75">
      <c r="A143" s="111">
        <v>55</v>
      </c>
      <c r="D143" s="7" t="s">
        <v>113</v>
      </c>
      <c r="E143" s="7"/>
      <c r="I143" s="66"/>
      <c r="J143" s="112"/>
      <c r="K143" s="66"/>
      <c r="L143" s="81"/>
      <c r="M143" s="73"/>
      <c r="N143" s="66"/>
      <c r="O143" s="81"/>
      <c r="P143" s="66"/>
      <c r="Q143" s="81"/>
      <c r="R143" s="73"/>
      <c r="S143" s="81"/>
      <c r="T143" s="114"/>
      <c r="V143" s="69"/>
      <c r="X143" s="70"/>
    </row>
    <row r="144" spans="4:24" ht="12.75">
      <c r="D144" t="s">
        <v>114</v>
      </c>
      <c r="I144" s="66"/>
      <c r="J144" s="112"/>
      <c r="K144" s="66"/>
      <c r="L144" s="81"/>
      <c r="M144" s="73"/>
      <c r="N144" s="66">
        <v>0.5</v>
      </c>
      <c r="O144" s="81"/>
      <c r="P144" s="66"/>
      <c r="Q144" s="81"/>
      <c r="R144" s="73"/>
      <c r="S144" s="81"/>
      <c r="T144" s="114">
        <f>SUM(I144:R144)</f>
        <v>0.5</v>
      </c>
      <c r="V144" s="69">
        <v>500</v>
      </c>
      <c r="X144" s="70">
        <f>SUM(V144/T144/1000)</f>
        <v>1</v>
      </c>
    </row>
    <row r="145" spans="9:24" ht="12.75">
      <c r="I145" s="66"/>
      <c r="J145" s="112"/>
      <c r="K145" s="66"/>
      <c r="L145" s="81"/>
      <c r="M145" s="73"/>
      <c r="N145" s="66"/>
      <c r="O145" s="81"/>
      <c r="P145" s="66"/>
      <c r="Q145" s="81"/>
      <c r="R145" s="73"/>
      <c r="S145" s="81"/>
      <c r="T145" s="114"/>
      <c r="V145" s="69"/>
      <c r="X145" s="70"/>
    </row>
    <row r="146" spans="9:24" ht="12.75">
      <c r="I146" s="66"/>
      <c r="J146" s="112"/>
      <c r="K146" s="66"/>
      <c r="L146" s="81"/>
      <c r="M146" s="73"/>
      <c r="N146" s="66"/>
      <c r="O146" s="81"/>
      <c r="P146" s="66"/>
      <c r="Q146" s="81"/>
      <c r="R146" s="73"/>
      <c r="S146" s="81"/>
      <c r="T146" s="114"/>
      <c r="V146" s="69"/>
      <c r="X146" s="70"/>
    </row>
    <row r="147" spans="9:24" ht="12.75">
      <c r="I147" s="66"/>
      <c r="J147" s="112"/>
      <c r="K147" s="66"/>
      <c r="L147" s="81"/>
      <c r="M147" s="73"/>
      <c r="N147" s="66"/>
      <c r="O147" s="81"/>
      <c r="P147" s="66"/>
      <c r="Q147" s="81"/>
      <c r="R147" s="73"/>
      <c r="S147" s="81"/>
      <c r="T147" s="114"/>
      <c r="V147" s="69"/>
      <c r="X147" s="70"/>
    </row>
    <row r="148" spans="9:24" ht="12.75">
      <c r="I148" s="66"/>
      <c r="J148" s="112"/>
      <c r="K148" s="66"/>
      <c r="L148" s="81"/>
      <c r="M148" s="73"/>
      <c r="N148" s="66"/>
      <c r="O148" s="81"/>
      <c r="P148" s="66"/>
      <c r="Q148" s="81"/>
      <c r="R148" s="73"/>
      <c r="S148" s="81"/>
      <c r="T148" s="114"/>
      <c r="V148" s="69"/>
      <c r="X148" s="70"/>
    </row>
    <row r="149" spans="9:24" ht="12.75">
      <c r="I149" s="66"/>
      <c r="J149" s="112"/>
      <c r="K149" s="66"/>
      <c r="L149" s="81"/>
      <c r="M149" s="73"/>
      <c r="N149" s="66"/>
      <c r="O149" s="81"/>
      <c r="P149" s="66"/>
      <c r="Q149" s="81"/>
      <c r="R149" s="73"/>
      <c r="S149" s="81"/>
      <c r="T149" s="114"/>
      <c r="V149" s="69"/>
      <c r="X149" s="70"/>
    </row>
    <row r="150" spans="1:24" ht="12.75">
      <c r="A150" s="111">
        <v>61</v>
      </c>
      <c r="D150" s="7" t="s">
        <v>115</v>
      </c>
      <c r="G150" s="63"/>
      <c r="H150" s="64"/>
      <c r="I150" s="134"/>
      <c r="J150" s="112"/>
      <c r="K150" s="66"/>
      <c r="L150" s="81"/>
      <c r="M150" s="73"/>
      <c r="N150" s="66"/>
      <c r="O150" s="81"/>
      <c r="P150" s="66"/>
      <c r="Q150" s="81"/>
      <c r="R150" s="73"/>
      <c r="S150" s="81"/>
      <c r="T150" s="114"/>
      <c r="V150" s="69"/>
      <c r="X150" s="70"/>
    </row>
    <row r="151" spans="4:24" ht="12.75">
      <c r="D151" t="s">
        <v>116</v>
      </c>
      <c r="F151" s="19"/>
      <c r="G151" s="19"/>
      <c r="I151" s="129">
        <v>2</v>
      </c>
      <c r="J151" s="112"/>
      <c r="K151" s="66">
        <v>8</v>
      </c>
      <c r="L151" s="81"/>
      <c r="M151" s="73"/>
      <c r="N151" s="66"/>
      <c r="O151" s="81"/>
      <c r="P151" s="71">
        <v>8.752</v>
      </c>
      <c r="Q151" s="81"/>
      <c r="R151" s="73">
        <v>12.95</v>
      </c>
      <c r="S151" s="81"/>
      <c r="T151" s="68">
        <f aca="true" t="shared" si="9" ref="T151:T161">SUM(I151:R151)</f>
        <v>31.702</v>
      </c>
      <c r="V151" s="69">
        <v>31702</v>
      </c>
      <c r="X151" s="70">
        <f>SUM(V151/T151/1000)</f>
        <v>1</v>
      </c>
    </row>
    <row r="152" spans="4:24" ht="13.5" customHeight="1">
      <c r="D152" t="s">
        <v>117</v>
      </c>
      <c r="F152" s="19"/>
      <c r="G152" s="19"/>
      <c r="I152" s="129">
        <v>2</v>
      </c>
      <c r="J152" s="112"/>
      <c r="K152" s="66">
        <v>-2</v>
      </c>
      <c r="L152" s="81"/>
      <c r="M152" s="73"/>
      <c r="N152" s="66"/>
      <c r="O152" s="81"/>
      <c r="P152" s="66"/>
      <c r="Q152" s="81"/>
      <c r="R152" s="73"/>
      <c r="S152" s="81"/>
      <c r="T152" s="68">
        <f t="shared" si="9"/>
        <v>0</v>
      </c>
      <c r="V152" s="69">
        <v>0</v>
      </c>
      <c r="X152" s="70"/>
    </row>
    <row r="153" spans="4:24" ht="12.75">
      <c r="D153" t="s">
        <v>118</v>
      </c>
      <c r="F153" s="19"/>
      <c r="G153" s="19"/>
      <c r="I153" s="131">
        <v>11.6</v>
      </c>
      <c r="J153" s="112"/>
      <c r="K153" s="71">
        <v>-10.933</v>
      </c>
      <c r="L153" s="81"/>
      <c r="M153" s="73"/>
      <c r="N153" s="66"/>
      <c r="O153" s="81"/>
      <c r="P153" s="66"/>
      <c r="Q153" s="81"/>
      <c r="R153" s="67">
        <v>0.006</v>
      </c>
      <c r="S153" s="81"/>
      <c r="T153" s="68">
        <f t="shared" si="9"/>
        <v>0.673</v>
      </c>
      <c r="V153" s="69">
        <v>672.1</v>
      </c>
      <c r="X153" s="70">
        <f aca="true" t="shared" si="10" ref="X153:X161">SUM(V153/T153/1000)</f>
        <v>0.9986627043090639</v>
      </c>
    </row>
    <row r="154" spans="4:24" ht="12.75">
      <c r="D154" t="s">
        <v>119</v>
      </c>
      <c r="F154" s="19"/>
      <c r="G154" s="19"/>
      <c r="I154" s="131">
        <v>5</v>
      </c>
      <c r="J154" s="112"/>
      <c r="K154" s="66"/>
      <c r="L154" s="81"/>
      <c r="M154" s="73"/>
      <c r="N154" s="66">
        <v>3</v>
      </c>
      <c r="O154" s="81"/>
      <c r="P154" s="71">
        <v>11.014</v>
      </c>
      <c r="Q154" s="81"/>
      <c r="R154" s="73">
        <v>0.8</v>
      </c>
      <c r="S154" s="81"/>
      <c r="T154" s="68">
        <f t="shared" si="9"/>
        <v>19.814</v>
      </c>
      <c r="V154" s="69">
        <v>19814</v>
      </c>
      <c r="X154" s="70">
        <f t="shared" si="10"/>
        <v>1</v>
      </c>
    </row>
    <row r="155" spans="4:24" ht="12.75">
      <c r="D155" t="s">
        <v>120</v>
      </c>
      <c r="F155" s="19"/>
      <c r="G155" s="19"/>
      <c r="I155" s="66"/>
      <c r="J155" s="112"/>
      <c r="K155" s="66"/>
      <c r="L155" s="81"/>
      <c r="M155" s="73"/>
      <c r="N155" s="71">
        <v>1.505</v>
      </c>
      <c r="O155" s="81"/>
      <c r="P155" s="66">
        <v>3.01</v>
      </c>
      <c r="Q155" s="81"/>
      <c r="R155" s="73"/>
      <c r="S155" s="81"/>
      <c r="T155" s="68">
        <f t="shared" si="9"/>
        <v>4.515</v>
      </c>
      <c r="V155" s="69">
        <v>4515</v>
      </c>
      <c r="X155" s="70">
        <f t="shared" si="10"/>
        <v>1.0000000000000002</v>
      </c>
    </row>
    <row r="156" spans="4:25" ht="13.5" customHeight="1">
      <c r="D156" t="s">
        <v>121</v>
      </c>
      <c r="E156" s="113"/>
      <c r="F156" s="19"/>
      <c r="G156" s="19"/>
      <c r="I156" s="129">
        <v>8.5</v>
      </c>
      <c r="J156" s="112"/>
      <c r="K156" s="66">
        <v>1.72</v>
      </c>
      <c r="L156" s="81"/>
      <c r="M156" s="73"/>
      <c r="N156" s="66"/>
      <c r="O156" s="81"/>
      <c r="P156" s="66"/>
      <c r="Q156" s="81"/>
      <c r="R156" s="73"/>
      <c r="S156" s="81"/>
      <c r="T156" s="68">
        <f t="shared" si="9"/>
        <v>10.22</v>
      </c>
      <c r="V156" s="69">
        <v>10220</v>
      </c>
      <c r="X156" s="70">
        <f t="shared" si="10"/>
        <v>0.9999999999999999</v>
      </c>
      <c r="Y156" s="16"/>
    </row>
    <row r="157" spans="4:25" ht="13.5" customHeight="1">
      <c r="D157" t="s">
        <v>122</v>
      </c>
      <c r="E157" s="113"/>
      <c r="F157" s="19"/>
      <c r="G157" s="19"/>
      <c r="I157" s="129">
        <v>8.5</v>
      </c>
      <c r="J157" s="112"/>
      <c r="K157" s="66">
        <v>-8.5</v>
      </c>
      <c r="L157" s="81"/>
      <c r="M157" s="73"/>
      <c r="N157" s="66"/>
      <c r="O157" s="81"/>
      <c r="P157" s="66"/>
      <c r="Q157" s="81"/>
      <c r="R157" s="73"/>
      <c r="S157" s="81"/>
      <c r="T157" s="68">
        <f t="shared" si="9"/>
        <v>0</v>
      </c>
      <c r="V157" s="69">
        <v>0</v>
      </c>
      <c r="X157" s="70"/>
      <c r="Y157" s="16"/>
    </row>
    <row r="158" spans="4:25" ht="13.5" customHeight="1">
      <c r="D158" t="s">
        <v>123</v>
      </c>
      <c r="E158" s="113"/>
      <c r="F158" s="19"/>
      <c r="G158" s="19"/>
      <c r="I158" s="130"/>
      <c r="J158" s="112"/>
      <c r="K158" s="66">
        <v>5</v>
      </c>
      <c r="L158" s="81"/>
      <c r="M158" s="73"/>
      <c r="N158" s="66">
        <v>7.9</v>
      </c>
      <c r="O158" s="81"/>
      <c r="P158" s="66">
        <v>3.2</v>
      </c>
      <c r="Q158" s="81"/>
      <c r="R158" s="67">
        <v>0.696</v>
      </c>
      <c r="S158" s="81"/>
      <c r="T158" s="68">
        <f t="shared" si="9"/>
        <v>16.796</v>
      </c>
      <c r="V158" s="69">
        <v>16795.05</v>
      </c>
      <c r="X158" s="70">
        <f t="shared" si="10"/>
        <v>0.9999434389140271</v>
      </c>
      <c r="Y158" s="16"/>
    </row>
    <row r="159" spans="4:25" ht="13.5" customHeight="1">
      <c r="D159" t="s">
        <v>124</v>
      </c>
      <c r="E159" s="113"/>
      <c r="F159" s="19"/>
      <c r="G159" s="19"/>
      <c r="I159" s="130"/>
      <c r="J159" s="112"/>
      <c r="K159" s="66">
        <v>0.5</v>
      </c>
      <c r="L159" s="81"/>
      <c r="M159" s="73"/>
      <c r="N159" s="66">
        <v>0.2</v>
      </c>
      <c r="O159" s="81"/>
      <c r="P159" s="66">
        <v>0.6</v>
      </c>
      <c r="Q159" s="81"/>
      <c r="R159" s="73">
        <v>0.04</v>
      </c>
      <c r="S159" s="81"/>
      <c r="T159" s="68">
        <f t="shared" si="9"/>
        <v>1.34</v>
      </c>
      <c r="V159" s="69">
        <v>1340</v>
      </c>
      <c r="X159" s="70">
        <f t="shared" si="10"/>
        <v>0.9999999999999999</v>
      </c>
      <c r="Y159" s="16"/>
    </row>
    <row r="160" spans="4:25" ht="13.5" customHeight="1">
      <c r="D160" t="s">
        <v>67</v>
      </c>
      <c r="E160" s="113"/>
      <c r="F160" s="19"/>
      <c r="G160" s="19"/>
      <c r="I160" s="129">
        <v>10</v>
      </c>
      <c r="J160" s="112"/>
      <c r="K160" s="66"/>
      <c r="L160" s="81"/>
      <c r="M160" s="73"/>
      <c r="N160" s="66"/>
      <c r="O160" s="81"/>
      <c r="P160" s="66"/>
      <c r="Q160" s="81"/>
      <c r="R160" s="67">
        <v>-9.373</v>
      </c>
      <c r="S160" s="81"/>
      <c r="T160" s="68">
        <f t="shared" si="9"/>
        <v>0.6270000000000007</v>
      </c>
      <c r="V160" s="69">
        <v>627</v>
      </c>
      <c r="X160" s="70">
        <f t="shared" si="10"/>
        <v>0.999999999999999</v>
      </c>
      <c r="Y160" s="16"/>
    </row>
    <row r="161" spans="4:25" ht="13.5" customHeight="1">
      <c r="D161" t="s">
        <v>125</v>
      </c>
      <c r="E161" s="113"/>
      <c r="F161" s="19"/>
      <c r="G161" s="19"/>
      <c r="I161" s="129"/>
      <c r="J161" s="112"/>
      <c r="K161" s="66"/>
      <c r="L161" s="81"/>
      <c r="M161" s="73"/>
      <c r="N161" s="66"/>
      <c r="O161" s="81"/>
      <c r="P161" s="66"/>
      <c r="Q161" s="81"/>
      <c r="R161" s="67">
        <v>0.5</v>
      </c>
      <c r="S161" s="81"/>
      <c r="T161" s="68">
        <f t="shared" si="9"/>
        <v>0.5</v>
      </c>
      <c r="V161" s="69">
        <v>500</v>
      </c>
      <c r="X161" s="70">
        <f t="shared" si="10"/>
        <v>1</v>
      </c>
      <c r="Y161" s="16"/>
    </row>
    <row r="162" spans="7:24" ht="12.75">
      <c r="G162" s="63"/>
      <c r="H162" s="116"/>
      <c r="I162" s="66"/>
      <c r="J162" s="112"/>
      <c r="K162" s="66"/>
      <c r="L162" s="81"/>
      <c r="M162" s="73"/>
      <c r="N162" s="66"/>
      <c r="O162" s="81"/>
      <c r="P162" s="66"/>
      <c r="Q162" s="81"/>
      <c r="R162" s="73"/>
      <c r="S162" s="81"/>
      <c r="T162" s="68"/>
      <c r="V162" s="69"/>
      <c r="X162" s="70"/>
    </row>
    <row r="163" spans="1:26" s="121" customFormat="1" ht="12.75">
      <c r="A163" s="111">
        <v>63</v>
      </c>
      <c r="D163" s="111" t="s">
        <v>126</v>
      </c>
      <c r="G163" s="122"/>
      <c r="H163" s="123"/>
      <c r="I163" s="135"/>
      <c r="J163" s="136"/>
      <c r="K163" s="35"/>
      <c r="L163" s="125"/>
      <c r="M163" s="126"/>
      <c r="N163" s="35"/>
      <c r="O163" s="125"/>
      <c r="P163" s="35"/>
      <c r="Q163" s="125"/>
      <c r="R163" s="126"/>
      <c r="S163" s="125"/>
      <c r="T163" s="68"/>
      <c r="U163" s="18"/>
      <c r="V163" s="127"/>
      <c r="W163" s="18"/>
      <c r="X163" s="70"/>
      <c r="Y163" s="18"/>
      <c r="Z163" s="18"/>
    </row>
    <row r="164" spans="4:24" ht="13.5" customHeight="1">
      <c r="D164" t="s">
        <v>127</v>
      </c>
      <c r="G164" s="63"/>
      <c r="H164" s="79"/>
      <c r="I164" s="129">
        <v>102.2</v>
      </c>
      <c r="J164" s="112"/>
      <c r="K164" s="66"/>
      <c r="L164" s="81"/>
      <c r="M164" s="73"/>
      <c r="N164" s="66"/>
      <c r="O164" s="81"/>
      <c r="P164" s="66">
        <v>23.1</v>
      </c>
      <c r="Q164" s="81"/>
      <c r="R164" s="67">
        <v>-38.176</v>
      </c>
      <c r="S164" s="81"/>
      <c r="T164" s="68">
        <f>SUM(I164:R164)</f>
        <v>87.124</v>
      </c>
      <c r="V164" s="69">
        <v>87123.53</v>
      </c>
      <c r="X164" s="70">
        <f>SUM(V164/T164/1000)</f>
        <v>0.9999946053900188</v>
      </c>
    </row>
    <row r="165" spans="4:24" ht="13.5" customHeight="1">
      <c r="D165" t="s">
        <v>128</v>
      </c>
      <c r="G165" s="63"/>
      <c r="H165" s="79"/>
      <c r="I165" s="129">
        <v>7.8</v>
      </c>
      <c r="J165" s="112"/>
      <c r="K165" s="66"/>
      <c r="L165" s="81"/>
      <c r="M165" s="73"/>
      <c r="N165" s="66"/>
      <c r="O165" s="81"/>
      <c r="P165" s="66">
        <v>-6.8</v>
      </c>
      <c r="Q165" s="81"/>
      <c r="R165" s="73"/>
      <c r="S165" s="81"/>
      <c r="T165" s="68">
        <f>SUM(I165:R165)</f>
        <v>1</v>
      </c>
      <c r="V165" s="69">
        <v>991.69</v>
      </c>
      <c r="X165" s="70">
        <f>SUM(V165/T165/1000)</f>
        <v>0.9916900000000001</v>
      </c>
    </row>
    <row r="166" spans="4:24" ht="13.5" customHeight="1">
      <c r="D166" t="s">
        <v>129</v>
      </c>
      <c r="G166" s="63"/>
      <c r="H166" s="79"/>
      <c r="I166" s="129"/>
      <c r="J166" s="112"/>
      <c r="K166" s="66"/>
      <c r="L166" s="81"/>
      <c r="M166" s="73"/>
      <c r="N166" s="66"/>
      <c r="O166" s="81"/>
      <c r="P166" s="66"/>
      <c r="Q166" s="81"/>
      <c r="R166" s="67">
        <v>33.638</v>
      </c>
      <c r="S166" s="81"/>
      <c r="T166" s="68">
        <f>SUM(I166:R166)</f>
        <v>33.638</v>
      </c>
      <c r="V166" s="69">
        <v>44109.79</v>
      </c>
      <c r="X166" s="70">
        <f>SUM(V166/T166/1000)</f>
        <v>1.3113083417563471</v>
      </c>
    </row>
    <row r="167" spans="4:24" ht="13.5" customHeight="1">
      <c r="D167" t="s">
        <v>130</v>
      </c>
      <c r="G167" s="63"/>
      <c r="H167" s="79"/>
      <c r="I167" s="129"/>
      <c r="J167" s="112"/>
      <c r="K167" s="66"/>
      <c r="L167" s="81"/>
      <c r="M167" s="73"/>
      <c r="N167" s="66"/>
      <c r="O167" s="81"/>
      <c r="P167" s="66"/>
      <c r="Q167" s="81"/>
      <c r="R167" s="67">
        <v>80.034</v>
      </c>
      <c r="S167" s="81"/>
      <c r="T167" s="68">
        <f>SUM(I167:R167)</f>
        <v>80.034</v>
      </c>
      <c r="V167" s="69">
        <v>80033.99</v>
      </c>
      <c r="X167" s="70">
        <f>SUM(V167/T167/1000)</f>
        <v>0.9999998750531024</v>
      </c>
    </row>
    <row r="168" spans="7:24" ht="12.75" customHeight="1">
      <c r="G168" s="63"/>
      <c r="H168" s="79"/>
      <c r="I168" s="130"/>
      <c r="J168" s="112"/>
      <c r="K168" s="66"/>
      <c r="L168" s="81"/>
      <c r="M168" s="73"/>
      <c r="N168" s="66"/>
      <c r="O168" s="81"/>
      <c r="P168" s="66"/>
      <c r="Q168" s="81"/>
      <c r="R168" s="73"/>
      <c r="S168" s="81"/>
      <c r="T168" s="68"/>
      <c r="V168" s="69"/>
      <c r="X168" s="70"/>
    </row>
    <row r="169" spans="9:22" ht="12.75" hidden="1">
      <c r="I169" s="66"/>
      <c r="J169" s="112"/>
      <c r="K169" s="66"/>
      <c r="L169" s="81"/>
      <c r="M169" s="73"/>
      <c r="N169" s="66"/>
      <c r="O169" s="81"/>
      <c r="P169" s="66"/>
      <c r="Q169" s="81"/>
      <c r="R169" s="73"/>
      <c r="S169" s="81"/>
      <c r="T169" s="68"/>
      <c r="V169" s="69"/>
    </row>
    <row r="170" spans="1:26" s="7" customFormat="1" ht="13.5" customHeight="1">
      <c r="A170" s="111">
        <v>64</v>
      </c>
      <c r="D170" s="7" t="s">
        <v>131</v>
      </c>
      <c r="G170" s="137"/>
      <c r="H170" s="138"/>
      <c r="I170" s="129"/>
      <c r="J170" s="139"/>
      <c r="K170" s="131"/>
      <c r="L170" s="140"/>
      <c r="M170" s="126"/>
      <c r="N170" s="131"/>
      <c r="O170" s="140"/>
      <c r="P170" s="131"/>
      <c r="Q170" s="140"/>
      <c r="R170" s="126"/>
      <c r="S170" s="140"/>
      <c r="T170" s="141"/>
      <c r="U170" s="18"/>
      <c r="V170" s="132"/>
      <c r="W170" s="18"/>
      <c r="X170" s="58"/>
      <c r="Y170" s="18"/>
      <c r="Z170" s="59"/>
    </row>
    <row r="171" spans="4:24" ht="13.5" customHeight="1">
      <c r="D171" t="s">
        <v>132</v>
      </c>
      <c r="G171" s="63"/>
      <c r="H171" s="79"/>
      <c r="I171" s="130"/>
      <c r="J171" s="112"/>
      <c r="K171" s="66">
        <v>250</v>
      </c>
      <c r="L171" s="81"/>
      <c r="M171" s="73">
        <v>1230</v>
      </c>
      <c r="N171" s="66">
        <v>311</v>
      </c>
      <c r="O171" s="81"/>
      <c r="P171" s="71">
        <v>147.881</v>
      </c>
      <c r="Q171" s="81"/>
      <c r="R171" s="67">
        <v>65.844</v>
      </c>
      <c r="S171" s="81"/>
      <c r="T171" s="68">
        <f>SUM(I171:R171)</f>
        <v>2004.7250000000001</v>
      </c>
      <c r="V171" s="69">
        <v>2004724.54</v>
      </c>
      <c r="X171" s="70">
        <f>SUM(V171/T171/1000)</f>
        <v>0.9999997705420942</v>
      </c>
    </row>
    <row r="172" spans="4:24" ht="13.5" customHeight="1">
      <c r="D172" t="s">
        <v>133</v>
      </c>
      <c r="G172" s="63"/>
      <c r="H172" s="79"/>
      <c r="I172" s="130"/>
      <c r="J172" s="112"/>
      <c r="K172" s="66"/>
      <c r="L172" s="81"/>
      <c r="M172" s="73"/>
      <c r="N172" s="66"/>
      <c r="O172" s="81"/>
      <c r="P172" s="66">
        <v>1700</v>
      </c>
      <c r="Q172" s="81"/>
      <c r="R172" s="73"/>
      <c r="S172" s="81"/>
      <c r="T172" s="68">
        <f>SUM(I172:R172)</f>
        <v>1700</v>
      </c>
      <c r="V172" s="69">
        <v>1700000</v>
      </c>
      <c r="X172" s="70">
        <f>SUM(V172/T172/1000)</f>
        <v>1</v>
      </c>
    </row>
    <row r="173" spans="4:24" ht="12.75">
      <c r="D173" t="s">
        <v>134</v>
      </c>
      <c r="G173" s="63"/>
      <c r="H173" s="79"/>
      <c r="I173" s="130"/>
      <c r="J173" s="112"/>
      <c r="K173" s="66"/>
      <c r="L173" s="81"/>
      <c r="M173" s="73"/>
      <c r="N173" s="66"/>
      <c r="O173" s="81"/>
      <c r="P173" s="66"/>
      <c r="Q173" s="81"/>
      <c r="R173" s="73"/>
      <c r="S173" s="81"/>
      <c r="T173" s="75"/>
      <c r="V173" s="69"/>
      <c r="X173" s="70">
        <v>1</v>
      </c>
    </row>
    <row r="174" spans="4:24" ht="12.75">
      <c r="D174" t="s">
        <v>135</v>
      </c>
      <c r="I174" s="66"/>
      <c r="J174" s="112"/>
      <c r="K174" s="66"/>
      <c r="L174" s="81"/>
      <c r="M174" s="73"/>
      <c r="N174" s="66"/>
      <c r="O174" s="81"/>
      <c r="P174" s="66"/>
      <c r="Q174" s="81"/>
      <c r="R174" s="73"/>
      <c r="S174" s="81"/>
      <c r="T174" s="112"/>
      <c r="V174" s="69"/>
      <c r="X174" s="70"/>
    </row>
    <row r="175" spans="9:24" ht="12.75" customHeight="1" hidden="1">
      <c r="I175" s="66"/>
      <c r="J175" s="112"/>
      <c r="K175" s="66"/>
      <c r="L175" s="81"/>
      <c r="M175" s="73"/>
      <c r="N175" s="66">
        <v>0</v>
      </c>
      <c r="O175" s="81"/>
      <c r="P175" s="66"/>
      <c r="Q175" s="81"/>
      <c r="R175" s="73"/>
      <c r="S175" s="81"/>
      <c r="T175" s="112"/>
      <c r="V175" s="69"/>
      <c r="X175" s="70"/>
    </row>
    <row r="176" spans="1:26" ht="12.75" customHeight="1" hidden="1">
      <c r="A176"/>
      <c r="I176" s="112"/>
      <c r="J176" s="112"/>
      <c r="K176" s="112"/>
      <c r="L176" s="112"/>
      <c r="M176" s="142"/>
      <c r="N176" s="17"/>
      <c r="O176" s="112"/>
      <c r="P176" s="17"/>
      <c r="Q176" s="112"/>
      <c r="R176" s="142"/>
      <c r="S176" s="112"/>
      <c r="T176" s="112"/>
      <c r="U176"/>
      <c r="V176" s="143"/>
      <c r="W176"/>
      <c r="X176"/>
      <c r="Y176"/>
      <c r="Z176"/>
    </row>
    <row r="177" spans="1:26" ht="12.75" customHeight="1" hidden="1">
      <c r="A177"/>
      <c r="D177" s="44"/>
      <c r="I177" s="112"/>
      <c r="J177" s="112"/>
      <c r="K177" s="112"/>
      <c r="L177" s="112"/>
      <c r="M177" s="142"/>
      <c r="N177" s="17"/>
      <c r="O177" s="112"/>
      <c r="P177" s="17"/>
      <c r="Q177" s="112"/>
      <c r="R177" s="142"/>
      <c r="S177" s="112"/>
      <c r="T177" s="112"/>
      <c r="U177"/>
      <c r="V177" s="143"/>
      <c r="W177"/>
      <c r="X177"/>
      <c r="Y177"/>
      <c r="Z177"/>
    </row>
    <row r="178" spans="1:23" ht="12.75" customHeight="1" hidden="1">
      <c r="A178" s="19"/>
      <c r="B178" s="19"/>
      <c r="C178" s="19"/>
      <c r="D178" s="19"/>
      <c r="E178" s="19"/>
      <c r="F178" s="19"/>
      <c r="G178" s="19"/>
      <c r="H178" s="19"/>
      <c r="I178" s="81"/>
      <c r="J178" s="81"/>
      <c r="K178" s="81"/>
      <c r="L178" s="81"/>
      <c r="M178" s="73"/>
      <c r="N178" s="66"/>
      <c r="O178" s="81"/>
      <c r="P178" s="66"/>
      <c r="Q178" s="81"/>
      <c r="R178" s="73"/>
      <c r="S178" s="81"/>
      <c r="T178" s="81"/>
      <c r="U178" s="19"/>
      <c r="V178" s="100"/>
      <c r="W178" s="19"/>
    </row>
    <row r="179" spans="1:23" ht="12.75" customHeight="1" hidden="1">
      <c r="A179" s="120"/>
      <c r="B179" s="19"/>
      <c r="C179" s="19"/>
      <c r="D179" s="19"/>
      <c r="E179" s="19"/>
      <c r="F179" s="19"/>
      <c r="G179" s="19"/>
      <c r="H179" s="19"/>
      <c r="I179" s="81"/>
      <c r="J179" s="81"/>
      <c r="K179" s="81"/>
      <c r="L179" s="81"/>
      <c r="M179" s="73"/>
      <c r="N179" s="66"/>
      <c r="O179" s="81"/>
      <c r="P179" s="66"/>
      <c r="Q179" s="81"/>
      <c r="R179" s="73"/>
      <c r="S179" s="81"/>
      <c r="T179" s="81"/>
      <c r="U179" s="19"/>
      <c r="V179" s="100"/>
      <c r="W179" s="19"/>
    </row>
    <row r="180" spans="1:23" ht="12.75" customHeight="1" hidden="1">
      <c r="A180" s="120"/>
      <c r="B180" s="19"/>
      <c r="C180" s="19"/>
      <c r="D180" s="19"/>
      <c r="E180" s="19"/>
      <c r="F180" s="19"/>
      <c r="G180" s="19"/>
      <c r="H180" s="19"/>
      <c r="I180" s="81"/>
      <c r="J180" s="81"/>
      <c r="K180" s="81"/>
      <c r="L180" s="81"/>
      <c r="M180" s="73"/>
      <c r="N180" s="66"/>
      <c r="O180" s="81"/>
      <c r="P180" s="66"/>
      <c r="Q180" s="81"/>
      <c r="R180" s="73"/>
      <c r="S180" s="81"/>
      <c r="T180" s="81"/>
      <c r="U180" s="19"/>
      <c r="V180" s="100"/>
      <c r="W180" s="19"/>
    </row>
    <row r="181" spans="1:23" ht="12.75" customHeight="1" hidden="1">
      <c r="A181" s="120"/>
      <c r="B181" s="19"/>
      <c r="C181" s="19"/>
      <c r="D181" s="19"/>
      <c r="E181" s="19"/>
      <c r="F181" s="19"/>
      <c r="G181" s="19"/>
      <c r="H181" s="19"/>
      <c r="I181" s="81"/>
      <c r="J181" s="81"/>
      <c r="K181" s="81"/>
      <c r="L181" s="81"/>
      <c r="M181" s="73"/>
      <c r="N181" s="66"/>
      <c r="O181" s="81"/>
      <c r="P181" s="66"/>
      <c r="Q181" s="81"/>
      <c r="R181" s="73"/>
      <c r="S181" s="81"/>
      <c r="T181" s="81"/>
      <c r="U181" s="19"/>
      <c r="V181" s="100"/>
      <c r="W181" s="19"/>
    </row>
    <row r="182" spans="1:23" ht="12.75" customHeight="1" hidden="1">
      <c r="A182" s="120"/>
      <c r="B182" s="19"/>
      <c r="C182" s="19"/>
      <c r="D182" s="19"/>
      <c r="E182" s="19"/>
      <c r="F182" s="19"/>
      <c r="G182" s="19"/>
      <c r="H182" s="19"/>
      <c r="I182" s="81"/>
      <c r="J182" s="81"/>
      <c r="K182" s="81"/>
      <c r="L182" s="81"/>
      <c r="M182" s="73"/>
      <c r="N182" s="66"/>
      <c r="O182" s="81"/>
      <c r="P182" s="66"/>
      <c r="Q182" s="81"/>
      <c r="R182" s="73"/>
      <c r="S182" s="81"/>
      <c r="T182" s="81"/>
      <c r="U182" s="19"/>
      <c r="V182" s="100"/>
      <c r="W182" s="19"/>
    </row>
    <row r="183" spans="1:23" ht="12.75" customHeight="1" hidden="1">
      <c r="A183" s="120"/>
      <c r="B183" s="19"/>
      <c r="C183" s="19"/>
      <c r="D183" s="19"/>
      <c r="E183" s="19"/>
      <c r="F183" s="19"/>
      <c r="G183" s="19"/>
      <c r="H183" s="19"/>
      <c r="I183" s="81"/>
      <c r="J183" s="81"/>
      <c r="K183" s="81"/>
      <c r="L183" s="81"/>
      <c r="M183" s="73"/>
      <c r="N183" s="66"/>
      <c r="O183" s="81"/>
      <c r="P183" s="66"/>
      <c r="Q183" s="81"/>
      <c r="R183" s="73"/>
      <c r="S183" s="81"/>
      <c r="T183" s="81"/>
      <c r="U183" s="19"/>
      <c r="V183" s="100"/>
      <c r="W183" s="19"/>
    </row>
    <row r="184" spans="1:23" ht="12.75" customHeight="1" hidden="1">
      <c r="A184" s="120"/>
      <c r="B184" s="19"/>
      <c r="C184" s="19"/>
      <c r="D184" s="19"/>
      <c r="E184" s="19"/>
      <c r="F184" s="19"/>
      <c r="G184" s="19"/>
      <c r="H184" s="19"/>
      <c r="I184" s="81"/>
      <c r="J184" s="81"/>
      <c r="K184" s="81"/>
      <c r="L184" s="81"/>
      <c r="M184" s="73"/>
      <c r="N184" s="66"/>
      <c r="O184" s="81"/>
      <c r="P184" s="66"/>
      <c r="Q184" s="81"/>
      <c r="R184" s="73"/>
      <c r="S184" s="81"/>
      <c r="T184" s="81"/>
      <c r="U184" s="19"/>
      <c r="V184" s="100"/>
      <c r="W184" s="19"/>
    </row>
    <row r="185" spans="1:26" ht="12.75" customHeight="1" hidden="1">
      <c r="A185" s="120"/>
      <c r="D185" s="19"/>
      <c r="I185" s="112"/>
      <c r="J185" s="112"/>
      <c r="K185" s="112"/>
      <c r="L185" s="112"/>
      <c r="M185" s="142"/>
      <c r="N185" s="17"/>
      <c r="O185" s="112"/>
      <c r="P185" s="17"/>
      <c r="Q185" s="112"/>
      <c r="R185" s="142"/>
      <c r="S185" s="112"/>
      <c r="T185" s="112"/>
      <c r="U185"/>
      <c r="V185" s="143"/>
      <c r="W185"/>
      <c r="X185"/>
      <c r="Y185"/>
      <c r="Z185"/>
    </row>
    <row r="186" spans="1:26" ht="12.75" customHeight="1" hidden="1">
      <c r="A186" s="120"/>
      <c r="D186" s="19"/>
      <c r="E186" s="19"/>
      <c r="F186" s="19"/>
      <c r="G186" s="19"/>
      <c r="H186" s="19"/>
      <c r="I186" s="81"/>
      <c r="J186" s="81"/>
      <c r="K186" s="81"/>
      <c r="L186" s="81"/>
      <c r="M186" s="73"/>
      <c r="N186" s="66"/>
      <c r="O186" s="81"/>
      <c r="P186" s="66"/>
      <c r="Q186" s="81"/>
      <c r="R186" s="73"/>
      <c r="S186" s="81"/>
      <c r="T186" s="81"/>
      <c r="U186" s="19"/>
      <c r="V186" s="100"/>
      <c r="W186" s="19"/>
      <c r="Y186"/>
      <c r="Z186"/>
    </row>
    <row r="187" spans="1:26" ht="12.75" customHeight="1" hidden="1">
      <c r="A187" s="120"/>
      <c r="D187" s="19"/>
      <c r="E187" s="19"/>
      <c r="F187" s="19"/>
      <c r="G187" s="19"/>
      <c r="H187" s="19"/>
      <c r="I187" s="81"/>
      <c r="J187" s="81"/>
      <c r="K187" s="81"/>
      <c r="L187" s="81"/>
      <c r="M187" s="73"/>
      <c r="N187" s="66"/>
      <c r="O187" s="81"/>
      <c r="P187" s="66"/>
      <c r="Q187" s="81"/>
      <c r="R187" s="73"/>
      <c r="S187" s="81"/>
      <c r="T187" s="81"/>
      <c r="U187" s="19"/>
      <c r="V187" s="100"/>
      <c r="W187" s="19"/>
      <c r="Y187"/>
      <c r="Z187"/>
    </row>
    <row r="188" spans="1:26" ht="12.75" customHeight="1" hidden="1">
      <c r="A188" s="120"/>
      <c r="B188" s="19"/>
      <c r="C188" s="19"/>
      <c r="D188" s="19"/>
      <c r="E188" s="19"/>
      <c r="F188" s="19"/>
      <c r="G188" s="19"/>
      <c r="H188" s="19"/>
      <c r="I188" s="81"/>
      <c r="J188" s="81"/>
      <c r="K188" s="81"/>
      <c r="L188" s="81"/>
      <c r="M188" s="73"/>
      <c r="N188" s="66"/>
      <c r="O188" s="81"/>
      <c r="P188" s="66"/>
      <c r="Q188" s="81"/>
      <c r="R188" s="73"/>
      <c r="S188" s="81"/>
      <c r="T188" s="81"/>
      <c r="U188" s="19"/>
      <c r="V188" s="100"/>
      <c r="W188" s="19"/>
      <c r="Y188"/>
      <c r="Z188"/>
    </row>
    <row r="189" spans="1:26" ht="12.75" customHeight="1" hidden="1">
      <c r="A189"/>
      <c r="D189" s="19"/>
      <c r="I189" s="112"/>
      <c r="J189" s="112"/>
      <c r="K189" s="112"/>
      <c r="L189" s="112"/>
      <c r="M189" s="142"/>
      <c r="N189" s="17"/>
      <c r="O189" s="112"/>
      <c r="P189" s="17"/>
      <c r="Q189" s="112"/>
      <c r="R189" s="142"/>
      <c r="S189" s="112"/>
      <c r="T189" s="112"/>
      <c r="U189"/>
      <c r="V189" s="143"/>
      <c r="W189"/>
      <c r="X189"/>
      <c r="Y189"/>
      <c r="Z189"/>
    </row>
    <row r="190" spans="1:26" ht="12.75" customHeight="1" hidden="1">
      <c r="A190"/>
      <c r="D190" s="19"/>
      <c r="I190" s="112"/>
      <c r="J190" s="112"/>
      <c r="K190" s="112"/>
      <c r="L190" s="112"/>
      <c r="M190" s="142"/>
      <c r="N190" s="17"/>
      <c r="O190" s="112"/>
      <c r="P190" s="17"/>
      <c r="Q190" s="112"/>
      <c r="R190" s="142"/>
      <c r="S190" s="112"/>
      <c r="T190" s="112"/>
      <c r="U190"/>
      <c r="V190" s="143"/>
      <c r="W190"/>
      <c r="X190"/>
      <c r="Y190"/>
      <c r="Z190"/>
    </row>
    <row r="191" spans="1:26" ht="12.75" customHeight="1" hidden="1">
      <c r="A191"/>
      <c r="D191" s="19"/>
      <c r="I191" s="112"/>
      <c r="J191" s="112"/>
      <c r="K191" s="112"/>
      <c r="L191" s="112"/>
      <c r="M191" s="142"/>
      <c r="N191" s="17"/>
      <c r="O191" s="112"/>
      <c r="P191" s="17"/>
      <c r="Q191" s="112"/>
      <c r="R191" s="142"/>
      <c r="S191" s="112"/>
      <c r="T191" s="112"/>
      <c r="U191"/>
      <c r="V191" s="143"/>
      <c r="W191"/>
      <c r="X191"/>
      <c r="Y191"/>
      <c r="Z191"/>
    </row>
    <row r="192" spans="1:26" ht="12.75" customHeight="1" hidden="1">
      <c r="A192"/>
      <c r="D192" s="19"/>
      <c r="I192" s="112"/>
      <c r="J192" s="112"/>
      <c r="K192" s="112"/>
      <c r="L192" s="112"/>
      <c r="M192" s="142"/>
      <c r="N192" s="17"/>
      <c r="O192" s="112"/>
      <c r="P192" s="17"/>
      <c r="Q192" s="112"/>
      <c r="R192" s="142"/>
      <c r="S192" s="112"/>
      <c r="T192" s="112"/>
      <c r="U192"/>
      <c r="V192" s="143"/>
      <c r="W192"/>
      <c r="X192"/>
      <c r="Y192"/>
      <c r="Z192"/>
    </row>
    <row r="193" spans="1:26" ht="12.75" customHeight="1" hidden="1">
      <c r="A193"/>
      <c r="D193" s="19"/>
      <c r="I193" s="112"/>
      <c r="J193" s="112"/>
      <c r="K193" s="112"/>
      <c r="L193" s="112"/>
      <c r="M193" s="142"/>
      <c r="N193" s="17"/>
      <c r="O193" s="112"/>
      <c r="P193" s="17"/>
      <c r="Q193" s="112"/>
      <c r="R193" s="142"/>
      <c r="S193" s="112"/>
      <c r="T193" s="112"/>
      <c r="U193"/>
      <c r="V193" s="143"/>
      <c r="W193"/>
      <c r="X193"/>
      <c r="Y193"/>
      <c r="Z193"/>
    </row>
    <row r="194" spans="1:26" ht="12.75" customHeight="1" hidden="1">
      <c r="A194"/>
      <c r="D194" s="19"/>
      <c r="I194" s="112"/>
      <c r="J194" s="112"/>
      <c r="K194" s="112"/>
      <c r="L194" s="112"/>
      <c r="M194" s="142"/>
      <c r="N194" s="17"/>
      <c r="O194" s="112"/>
      <c r="P194" s="17"/>
      <c r="Q194" s="112"/>
      <c r="R194" s="142"/>
      <c r="S194" s="112"/>
      <c r="T194" s="112"/>
      <c r="U194"/>
      <c r="V194" s="143"/>
      <c r="W194"/>
      <c r="X194"/>
      <c r="Y194"/>
      <c r="Z194"/>
    </row>
    <row r="195" spans="1:26" ht="12.75" customHeight="1" hidden="1">
      <c r="A195"/>
      <c r="D195" s="19"/>
      <c r="I195" s="112"/>
      <c r="J195" s="112"/>
      <c r="K195" s="112"/>
      <c r="L195" s="112"/>
      <c r="M195" s="142"/>
      <c r="N195" s="17"/>
      <c r="O195" s="112"/>
      <c r="P195" s="17"/>
      <c r="Q195" s="112"/>
      <c r="R195" s="142"/>
      <c r="S195" s="112"/>
      <c r="T195" s="112"/>
      <c r="U195"/>
      <c r="V195" s="143"/>
      <c r="W195"/>
      <c r="X195"/>
      <c r="Y195"/>
      <c r="Z195"/>
    </row>
    <row r="196" spans="1:26" ht="12.75" customHeight="1" hidden="1">
      <c r="A196"/>
      <c r="D196" s="19"/>
      <c r="I196" s="112"/>
      <c r="J196" s="112"/>
      <c r="K196" s="112"/>
      <c r="L196" s="112"/>
      <c r="M196" s="142"/>
      <c r="N196" s="17"/>
      <c r="O196" s="112"/>
      <c r="P196" s="17"/>
      <c r="Q196" s="112"/>
      <c r="R196" s="142"/>
      <c r="S196" s="112"/>
      <c r="T196" s="112"/>
      <c r="U196"/>
      <c r="V196" s="143"/>
      <c r="W196"/>
      <c r="X196"/>
      <c r="Y196"/>
      <c r="Z196"/>
    </row>
    <row r="197" spans="1:26" ht="12.75" customHeight="1" hidden="1">
      <c r="A197"/>
      <c r="D197" s="19"/>
      <c r="I197" s="112"/>
      <c r="J197" s="112"/>
      <c r="K197" s="112"/>
      <c r="L197" s="112"/>
      <c r="M197" s="142"/>
      <c r="N197" s="17"/>
      <c r="O197" s="112"/>
      <c r="P197" s="17"/>
      <c r="Q197" s="112"/>
      <c r="R197" s="142"/>
      <c r="S197" s="112"/>
      <c r="T197" s="112"/>
      <c r="U197"/>
      <c r="V197" s="143"/>
      <c r="W197"/>
      <c r="X197"/>
      <c r="Y197"/>
      <c r="Z197"/>
    </row>
    <row r="198" spans="1:26" ht="12.75" customHeight="1" hidden="1">
      <c r="A198"/>
      <c r="D198" s="19"/>
      <c r="I198" s="112"/>
      <c r="J198" s="112"/>
      <c r="K198" s="112"/>
      <c r="L198" s="112"/>
      <c r="M198" s="142"/>
      <c r="N198" s="17"/>
      <c r="O198" s="112"/>
      <c r="P198" s="17"/>
      <c r="Q198" s="112"/>
      <c r="R198" s="142"/>
      <c r="S198" s="112"/>
      <c r="T198" s="112"/>
      <c r="U198"/>
      <c r="V198" s="143"/>
      <c r="W198"/>
      <c r="X198"/>
      <c r="Y198"/>
      <c r="Z198"/>
    </row>
    <row r="199" spans="1:26" ht="12.75" customHeight="1" hidden="1">
      <c r="A199"/>
      <c r="D199" s="19"/>
      <c r="I199" s="112"/>
      <c r="J199" s="112"/>
      <c r="K199" s="112"/>
      <c r="L199" s="112"/>
      <c r="M199" s="142"/>
      <c r="N199" s="17"/>
      <c r="O199" s="112"/>
      <c r="P199" s="17"/>
      <c r="Q199" s="112"/>
      <c r="R199" s="142"/>
      <c r="S199" s="112"/>
      <c r="T199" s="112"/>
      <c r="U199"/>
      <c r="V199" s="143"/>
      <c r="W199"/>
      <c r="X199"/>
      <c r="Y199"/>
      <c r="Z199"/>
    </row>
    <row r="200" spans="1:26" ht="12.75" customHeight="1" hidden="1">
      <c r="A200"/>
      <c r="D200" s="19"/>
      <c r="I200" s="112"/>
      <c r="J200" s="112"/>
      <c r="K200" s="112"/>
      <c r="L200" s="112"/>
      <c r="M200" s="142"/>
      <c r="N200" s="17"/>
      <c r="O200" s="112"/>
      <c r="P200" s="17"/>
      <c r="Q200" s="112"/>
      <c r="R200" s="142"/>
      <c r="S200" s="112"/>
      <c r="T200" s="112"/>
      <c r="U200"/>
      <c r="V200" s="143"/>
      <c r="W200"/>
      <c r="X200"/>
      <c r="Y200"/>
      <c r="Z200"/>
    </row>
    <row r="201" spans="1:26" ht="12.75" customHeight="1" hidden="1">
      <c r="A201"/>
      <c r="D201" s="19"/>
      <c r="I201" s="112"/>
      <c r="J201" s="112"/>
      <c r="K201" s="112"/>
      <c r="L201" s="112"/>
      <c r="M201" s="142"/>
      <c r="N201" s="17"/>
      <c r="O201" s="112"/>
      <c r="P201" s="17"/>
      <c r="Q201" s="112"/>
      <c r="R201" s="142"/>
      <c r="S201" s="112"/>
      <c r="T201" s="112"/>
      <c r="U201"/>
      <c r="V201" s="143"/>
      <c r="W201"/>
      <c r="X201"/>
      <c r="Y201"/>
      <c r="Z201"/>
    </row>
    <row r="202" spans="1:26" ht="12.75" customHeight="1" hidden="1">
      <c r="A202"/>
      <c r="D202" s="19"/>
      <c r="I202" s="112"/>
      <c r="J202" s="112"/>
      <c r="K202" s="112"/>
      <c r="L202" s="112"/>
      <c r="M202" s="142"/>
      <c r="N202" s="17"/>
      <c r="O202" s="112"/>
      <c r="P202" s="17"/>
      <c r="Q202" s="112"/>
      <c r="R202" s="142"/>
      <c r="S202" s="112"/>
      <c r="T202" s="112"/>
      <c r="U202"/>
      <c r="V202" s="143"/>
      <c r="W202"/>
      <c r="X202"/>
      <c r="Y202"/>
      <c r="Z202"/>
    </row>
    <row r="203" spans="1:26" ht="12.75" customHeight="1" hidden="1">
      <c r="A203"/>
      <c r="D203" s="19"/>
      <c r="I203" s="112"/>
      <c r="J203" s="112"/>
      <c r="K203" s="112"/>
      <c r="L203" s="112"/>
      <c r="M203" s="142"/>
      <c r="N203" s="17"/>
      <c r="O203" s="112"/>
      <c r="P203" s="17"/>
      <c r="Q203" s="112"/>
      <c r="R203" s="142"/>
      <c r="S203" s="112"/>
      <c r="T203" s="112"/>
      <c r="U203"/>
      <c r="V203" s="143"/>
      <c r="W203"/>
      <c r="X203"/>
      <c r="Y203"/>
      <c r="Z203"/>
    </row>
    <row r="204" spans="1:26" ht="12.75" customHeight="1" hidden="1">
      <c r="A204"/>
      <c r="D204" s="19"/>
      <c r="I204" s="112"/>
      <c r="J204" s="112"/>
      <c r="K204" s="112"/>
      <c r="L204" s="112"/>
      <c r="M204" s="142"/>
      <c r="N204" s="17"/>
      <c r="O204" s="112"/>
      <c r="P204" s="17"/>
      <c r="Q204" s="112"/>
      <c r="R204" s="142"/>
      <c r="S204" s="112"/>
      <c r="T204" s="112"/>
      <c r="U204"/>
      <c r="V204" s="143"/>
      <c r="W204"/>
      <c r="X204"/>
      <c r="Y204"/>
      <c r="Z204"/>
    </row>
    <row r="205" spans="1:26" ht="12.75" customHeight="1" hidden="1">
      <c r="A205"/>
      <c r="D205" s="19"/>
      <c r="I205" s="112"/>
      <c r="J205" s="112"/>
      <c r="K205" s="112"/>
      <c r="L205" s="112"/>
      <c r="M205" s="142"/>
      <c r="N205" s="17"/>
      <c r="O205" s="112"/>
      <c r="P205" s="17"/>
      <c r="Q205" s="112"/>
      <c r="R205" s="142"/>
      <c r="S205" s="112"/>
      <c r="T205" s="112"/>
      <c r="U205"/>
      <c r="V205" s="143"/>
      <c r="W205"/>
      <c r="X205"/>
      <c r="Y205"/>
      <c r="Z205"/>
    </row>
    <row r="206" spans="1:26" ht="12.75" customHeight="1" hidden="1">
      <c r="A206"/>
      <c r="D206" s="19"/>
      <c r="I206" s="112"/>
      <c r="J206" s="112"/>
      <c r="K206" s="112"/>
      <c r="L206" s="112"/>
      <c r="M206" s="142"/>
      <c r="N206" s="17"/>
      <c r="O206" s="112"/>
      <c r="P206" s="17"/>
      <c r="Q206" s="112"/>
      <c r="R206" s="142"/>
      <c r="S206" s="112"/>
      <c r="T206" s="112"/>
      <c r="U206"/>
      <c r="V206" s="143"/>
      <c r="W206"/>
      <c r="X206"/>
      <c r="Y206"/>
      <c r="Z206"/>
    </row>
    <row r="207" spans="1:26" ht="12.75" customHeight="1" hidden="1">
      <c r="A207"/>
      <c r="D207" s="19"/>
      <c r="I207" s="112"/>
      <c r="J207" s="112"/>
      <c r="K207" s="112"/>
      <c r="L207" s="112"/>
      <c r="M207" s="142"/>
      <c r="N207" s="17"/>
      <c r="O207" s="112"/>
      <c r="P207" s="17"/>
      <c r="Q207" s="112"/>
      <c r="R207" s="142"/>
      <c r="S207" s="112"/>
      <c r="T207" s="112"/>
      <c r="U207"/>
      <c r="V207" s="143"/>
      <c r="W207"/>
      <c r="X207"/>
      <c r="Y207"/>
      <c r="Z207"/>
    </row>
    <row r="208" spans="1:26" ht="12.75" customHeight="1" hidden="1">
      <c r="A208"/>
      <c r="D208" s="19"/>
      <c r="I208" s="112"/>
      <c r="J208" s="112"/>
      <c r="K208" s="112"/>
      <c r="L208" s="112"/>
      <c r="M208" s="142"/>
      <c r="N208" s="17"/>
      <c r="O208" s="112"/>
      <c r="P208" s="17"/>
      <c r="Q208" s="112"/>
      <c r="R208" s="142"/>
      <c r="S208" s="112"/>
      <c r="T208" s="112"/>
      <c r="U208"/>
      <c r="V208" s="143"/>
      <c r="W208"/>
      <c r="X208"/>
      <c r="Y208"/>
      <c r="Z208"/>
    </row>
    <row r="209" spans="1:26" ht="12.75" customHeight="1" hidden="1">
      <c r="A209"/>
      <c r="D209" s="19"/>
      <c r="I209" s="112"/>
      <c r="J209" s="112"/>
      <c r="K209" s="112"/>
      <c r="L209" s="112"/>
      <c r="M209" s="142"/>
      <c r="N209" s="17"/>
      <c r="O209" s="112"/>
      <c r="P209" s="17"/>
      <c r="Q209" s="112"/>
      <c r="R209" s="142"/>
      <c r="S209" s="112"/>
      <c r="T209" s="112"/>
      <c r="U209"/>
      <c r="V209" s="143"/>
      <c r="W209"/>
      <c r="X209"/>
      <c r="Y209"/>
      <c r="Z209"/>
    </row>
    <row r="210" spans="1:26" ht="12.75" customHeight="1" hidden="1">
      <c r="A210"/>
      <c r="D210" s="19"/>
      <c r="I210" s="112"/>
      <c r="J210" s="112"/>
      <c r="K210" s="112"/>
      <c r="L210" s="112"/>
      <c r="M210" s="142"/>
      <c r="N210" s="17"/>
      <c r="O210" s="112"/>
      <c r="P210" s="17"/>
      <c r="Q210" s="112"/>
      <c r="R210" s="142"/>
      <c r="S210" s="112"/>
      <c r="T210" s="112"/>
      <c r="U210"/>
      <c r="V210" s="143"/>
      <c r="W210"/>
      <c r="X210"/>
      <c r="Y210"/>
      <c r="Z210"/>
    </row>
    <row r="211" spans="1:26" ht="12.75" customHeight="1" hidden="1">
      <c r="A211"/>
      <c r="D211" s="19"/>
      <c r="I211" s="112"/>
      <c r="J211" s="112"/>
      <c r="K211" s="112"/>
      <c r="L211" s="112"/>
      <c r="M211" s="142"/>
      <c r="N211" s="17"/>
      <c r="O211" s="112"/>
      <c r="P211" s="17"/>
      <c r="Q211" s="112"/>
      <c r="R211" s="142"/>
      <c r="S211" s="112"/>
      <c r="T211" s="112"/>
      <c r="U211"/>
      <c r="V211" s="143"/>
      <c r="W211"/>
      <c r="X211"/>
      <c r="Y211"/>
      <c r="Z211"/>
    </row>
    <row r="212" spans="1:26" ht="12.75" customHeight="1" hidden="1">
      <c r="A212" s="120"/>
      <c r="D212" s="19"/>
      <c r="E212" s="19"/>
      <c r="F212" s="19"/>
      <c r="G212" s="19"/>
      <c r="H212" s="19"/>
      <c r="I212" s="81"/>
      <c r="J212" s="81"/>
      <c r="K212" s="81"/>
      <c r="L212" s="81"/>
      <c r="M212" s="73"/>
      <c r="N212" s="66"/>
      <c r="O212" s="81"/>
      <c r="P212" s="66"/>
      <c r="Q212" s="81"/>
      <c r="R212" s="73"/>
      <c r="S212" s="81"/>
      <c r="T212" s="81"/>
      <c r="U212" s="19"/>
      <c r="V212" s="100"/>
      <c r="W212" s="19"/>
      <c r="Y212"/>
      <c r="Z212"/>
    </row>
    <row r="213" spans="1:24" ht="12.75" customHeight="1" hidden="1">
      <c r="A213" s="120"/>
      <c r="B213" s="19"/>
      <c r="C213" s="19"/>
      <c r="D213" s="19"/>
      <c r="E213" s="19"/>
      <c r="F213" s="19"/>
      <c r="G213" s="100"/>
      <c r="H213" s="12"/>
      <c r="I213" s="66"/>
      <c r="J213" s="81"/>
      <c r="K213" s="66"/>
      <c r="L213" s="81"/>
      <c r="M213" s="73"/>
      <c r="N213" s="66"/>
      <c r="O213" s="81"/>
      <c r="P213" s="66"/>
      <c r="Q213" s="81"/>
      <c r="R213" s="73"/>
      <c r="S213" s="81"/>
      <c r="T213" s="81"/>
      <c r="V213" s="66"/>
      <c r="X213" s="70"/>
    </row>
    <row r="214" spans="1:24" ht="12.75" customHeight="1">
      <c r="A214" s="120"/>
      <c r="B214" s="19"/>
      <c r="C214" s="19"/>
      <c r="D214" s="19"/>
      <c r="E214" s="19"/>
      <c r="F214" s="19"/>
      <c r="G214" s="100"/>
      <c r="H214" s="12"/>
      <c r="I214" s="66"/>
      <c r="J214" s="81"/>
      <c r="K214" s="66"/>
      <c r="L214" s="81"/>
      <c r="M214" s="73"/>
      <c r="N214" s="66"/>
      <c r="O214" s="81"/>
      <c r="P214" s="66"/>
      <c r="Q214" s="81"/>
      <c r="R214" s="73"/>
      <c r="S214" s="81"/>
      <c r="T214" s="81"/>
      <c r="V214" s="66"/>
      <c r="X214" s="70"/>
    </row>
    <row r="215" spans="1:26" s="24" customFormat="1" ht="12.75">
      <c r="A215" s="45" t="s">
        <v>136</v>
      </c>
      <c r="B215" s="107"/>
      <c r="C215" s="107"/>
      <c r="D215" s="107"/>
      <c r="E215" s="77"/>
      <c r="F215" s="107"/>
      <c r="G215" s="48"/>
      <c r="H215" s="49"/>
      <c r="I215" s="144">
        <f>SUM(I217+I218)</f>
        <v>1410</v>
      </c>
      <c r="J215" s="145"/>
      <c r="K215" s="53">
        <f>SUM(K216:K218)</f>
        <v>0</v>
      </c>
      <c r="L215" s="78"/>
      <c r="M215" s="146"/>
      <c r="N215" s="53">
        <f>N217+N218</f>
        <v>0</v>
      </c>
      <c r="O215" s="78"/>
      <c r="P215" s="53">
        <v>0</v>
      </c>
      <c r="Q215" s="78"/>
      <c r="R215" s="54">
        <f>SUM(R217+R218)</f>
        <v>32.757000000000005</v>
      </c>
      <c r="S215" s="78"/>
      <c r="T215" s="55">
        <f>SUM(I215:S215)</f>
        <v>1442.757</v>
      </c>
      <c r="U215" s="110"/>
      <c r="V215" s="57">
        <f>V216+V217+V218</f>
        <v>1442757.07</v>
      </c>
      <c r="W215" s="18"/>
      <c r="X215" s="70">
        <f>SUM(V215/T215/1000)</f>
        <v>1.000000048518219</v>
      </c>
      <c r="Y215" s="19"/>
      <c r="Z215" s="19"/>
    </row>
    <row r="216" spans="7:24" ht="12.75">
      <c r="G216" s="63"/>
      <c r="H216" s="79"/>
      <c r="I216" s="130"/>
      <c r="J216" s="112"/>
      <c r="K216" s="66"/>
      <c r="L216" s="81"/>
      <c r="M216" s="73"/>
      <c r="N216" s="66"/>
      <c r="O216" s="81"/>
      <c r="P216" s="66"/>
      <c r="Q216" s="81"/>
      <c r="R216" s="73"/>
      <c r="S216" s="81"/>
      <c r="T216" s="112"/>
      <c r="X216" s="70"/>
    </row>
    <row r="217" spans="4:24" ht="12.75">
      <c r="D217" t="s">
        <v>137</v>
      </c>
      <c r="G217" s="63"/>
      <c r="H217" s="79"/>
      <c r="I217" s="129">
        <v>60</v>
      </c>
      <c r="J217" s="112"/>
      <c r="K217" s="66"/>
      <c r="L217" s="81"/>
      <c r="M217" s="73"/>
      <c r="N217" s="66"/>
      <c r="O217" s="81"/>
      <c r="P217" s="66"/>
      <c r="Q217" s="81"/>
      <c r="R217" s="73">
        <v>43.2</v>
      </c>
      <c r="S217" s="81"/>
      <c r="T217" s="68">
        <f>SUM(I217:R217)</f>
        <v>103.2</v>
      </c>
      <c r="V217" s="17">
        <v>103200</v>
      </c>
      <c r="X217" s="70">
        <f>SUM(V217/T217/1000)</f>
        <v>1</v>
      </c>
    </row>
    <row r="218" spans="4:24" ht="12.75">
      <c r="D218" t="s">
        <v>138</v>
      </c>
      <c r="G218" s="63"/>
      <c r="H218" s="79"/>
      <c r="I218" s="129">
        <v>1350</v>
      </c>
      <c r="J218" s="112"/>
      <c r="K218" s="66"/>
      <c r="L218" s="81"/>
      <c r="M218" s="73"/>
      <c r="N218" s="66"/>
      <c r="O218" s="81"/>
      <c r="P218" s="66"/>
      <c r="Q218" s="81"/>
      <c r="R218" s="67">
        <v>-10.443</v>
      </c>
      <c r="S218" s="81"/>
      <c r="T218" s="68">
        <f>SUM(I218:R218)</f>
        <v>1339.557</v>
      </c>
      <c r="V218" s="17">
        <v>1339557.07</v>
      </c>
      <c r="X218" s="70">
        <f>SUM(V218/T218/1000)</f>
        <v>1.0000000522560817</v>
      </c>
    </row>
    <row r="219" spans="7:24" ht="12.75">
      <c r="G219" s="63"/>
      <c r="H219" s="79"/>
      <c r="I219" s="130"/>
      <c r="J219" s="112"/>
      <c r="K219" s="66"/>
      <c r="L219" s="81"/>
      <c r="M219" s="73"/>
      <c r="N219" s="66"/>
      <c r="O219" s="81"/>
      <c r="P219" s="66"/>
      <c r="Q219" s="81"/>
      <c r="R219" s="73"/>
      <c r="S219" s="81"/>
      <c r="T219" s="112"/>
      <c r="X219" s="70"/>
    </row>
    <row r="220" spans="7:24" ht="12.75">
      <c r="G220" s="63"/>
      <c r="H220" s="79"/>
      <c r="I220" s="130"/>
      <c r="J220" s="112"/>
      <c r="K220" s="66"/>
      <c r="L220" s="81"/>
      <c r="M220" s="73"/>
      <c r="N220" s="66"/>
      <c r="O220" s="81"/>
      <c r="P220" s="66"/>
      <c r="Q220" s="81"/>
      <c r="R220" s="73"/>
      <c r="S220" s="81"/>
      <c r="T220" s="112"/>
      <c r="X220" s="70"/>
    </row>
    <row r="221" spans="7:24" ht="12.75">
      <c r="G221" s="63"/>
      <c r="H221" s="116"/>
      <c r="I221" s="66"/>
      <c r="J221" s="112"/>
      <c r="K221" s="66"/>
      <c r="L221" s="81"/>
      <c r="M221" s="73"/>
      <c r="N221" s="66"/>
      <c r="O221" s="81"/>
      <c r="P221" s="66"/>
      <c r="Q221" s="81"/>
      <c r="R221" s="73"/>
      <c r="S221" s="81"/>
      <c r="T221" s="112"/>
      <c r="X221" s="58"/>
    </row>
    <row r="222" spans="1:26" s="20" customFormat="1" ht="13.5" customHeight="1">
      <c r="A222" s="45" t="s">
        <v>139</v>
      </c>
      <c r="B222" s="147"/>
      <c r="C222" s="147"/>
      <c r="D222" s="147"/>
      <c r="E222" s="148"/>
      <c r="F222" s="147"/>
      <c r="G222" s="48"/>
      <c r="H222" s="49"/>
      <c r="I222" s="108">
        <f>SUM(I223:I266)</f>
        <v>24706.626999999997</v>
      </c>
      <c r="J222" s="149"/>
      <c r="K222" s="108">
        <f>SUM(K223:K266)</f>
        <v>-3204.587</v>
      </c>
      <c r="L222" s="144"/>
      <c r="M222" s="108">
        <f>SUM(M223:M266)</f>
        <v>5307</v>
      </c>
      <c r="N222" s="108">
        <f>SUM(N223:N266)</f>
        <v>303.462</v>
      </c>
      <c r="O222" s="144"/>
      <c r="P222" s="108">
        <f>SUM(P223:P266)</f>
        <v>5701.681</v>
      </c>
      <c r="Q222" s="144"/>
      <c r="R222" s="150">
        <f>SUM(R223:R266)</f>
        <v>499.96</v>
      </c>
      <c r="S222" s="144"/>
      <c r="T222" s="151">
        <f>SUM(T223+T227+T237+T246+T251+T254+T257+T261+T264)</f>
        <v>33314.143000000004</v>
      </c>
      <c r="U222" s="110"/>
      <c r="V222" s="57">
        <f>SUM(V223+V227+V237+V246+V250+V254+V257+V261+V264)</f>
        <v>33767317</v>
      </c>
      <c r="W222" s="18"/>
      <c r="X222" s="58">
        <f>SUM(V222/T222/1000)</f>
        <v>1.0136030514127288</v>
      </c>
      <c r="Y222" s="44"/>
      <c r="Z222" s="44"/>
    </row>
    <row r="223" spans="1:24" ht="12.75">
      <c r="A223" s="111">
        <v>4111</v>
      </c>
      <c r="D223" s="7" t="s">
        <v>140</v>
      </c>
      <c r="I223" s="66"/>
      <c r="J223" s="112"/>
      <c r="K223" s="66"/>
      <c r="L223" s="81"/>
      <c r="M223" s="73"/>
      <c r="N223" s="66"/>
      <c r="O223" s="81"/>
      <c r="P223" s="66"/>
      <c r="Q223" s="81"/>
      <c r="R223" s="73"/>
      <c r="S223" s="81"/>
      <c r="T223" s="140"/>
      <c r="V223" s="132"/>
      <c r="X223" s="58"/>
    </row>
    <row r="224" spans="4:24" ht="12.75">
      <c r="D224" t="s">
        <v>141</v>
      </c>
      <c r="H224" s="19" t="s">
        <v>142</v>
      </c>
      <c r="I224" s="66"/>
      <c r="J224" s="112"/>
      <c r="K224" s="66"/>
      <c r="L224" s="81"/>
      <c r="M224" s="73"/>
      <c r="N224" s="66"/>
      <c r="O224" s="81"/>
      <c r="P224" s="66"/>
      <c r="Q224" s="81"/>
      <c r="R224" s="73"/>
      <c r="S224" s="81"/>
      <c r="T224" s="112"/>
      <c r="V224" s="69"/>
      <c r="X224" s="70"/>
    </row>
    <row r="225" spans="4:22" ht="12.75">
      <c r="D225" t="s">
        <v>141</v>
      </c>
      <c r="H225" s="19" t="s">
        <v>143</v>
      </c>
      <c r="I225" s="66"/>
      <c r="J225" s="112"/>
      <c r="K225" s="66"/>
      <c r="L225" s="81"/>
      <c r="M225" s="73"/>
      <c r="N225" s="66"/>
      <c r="O225" s="81"/>
      <c r="P225" s="66"/>
      <c r="Q225" s="81"/>
      <c r="R225" s="73"/>
      <c r="S225" s="81"/>
      <c r="T225" s="112"/>
      <c r="V225" s="69"/>
    </row>
    <row r="226" spans="9:24" ht="12.75">
      <c r="I226" s="66"/>
      <c r="J226" s="112"/>
      <c r="K226" s="66"/>
      <c r="L226" s="81"/>
      <c r="M226" s="73"/>
      <c r="N226" s="66"/>
      <c r="O226" s="81"/>
      <c r="P226" s="66"/>
      <c r="Q226" s="81"/>
      <c r="R226" s="73"/>
      <c r="S226" s="81"/>
      <c r="T226" s="112"/>
      <c r="X226" s="58"/>
    </row>
    <row r="227" spans="1:24" ht="12.75">
      <c r="A227" s="111">
        <v>4112</v>
      </c>
      <c r="D227" s="7" t="s">
        <v>144</v>
      </c>
      <c r="I227" s="66"/>
      <c r="J227" s="112"/>
      <c r="K227" s="66"/>
      <c r="L227" s="81"/>
      <c r="M227" s="73"/>
      <c r="N227" s="66"/>
      <c r="O227" s="81"/>
      <c r="P227" s="66"/>
      <c r="Q227" s="81"/>
      <c r="R227" s="73"/>
      <c r="S227" s="81"/>
      <c r="T227" s="152">
        <f>SUM(T228:T231)</f>
        <v>26301.000000000004</v>
      </c>
      <c r="V227" s="132">
        <f>SUM(V228:V231)</f>
        <v>26301000</v>
      </c>
      <c r="X227" s="70">
        <f>SUM(V227/T227/1000)</f>
        <v>0.9999999999999999</v>
      </c>
    </row>
    <row r="228" spans="4:24" ht="13.5" customHeight="1">
      <c r="D228" t="s">
        <v>145</v>
      </c>
      <c r="G228" s="63"/>
      <c r="H228" s="64"/>
      <c r="I228" s="118">
        <v>2017.387</v>
      </c>
      <c r="J228" s="112"/>
      <c r="K228" s="71">
        <v>0.013</v>
      </c>
      <c r="L228" s="81"/>
      <c r="M228" s="73"/>
      <c r="N228" s="66"/>
      <c r="O228" s="81"/>
      <c r="P228" s="66"/>
      <c r="Q228" s="81"/>
      <c r="R228" s="73"/>
      <c r="S228" s="81"/>
      <c r="T228" s="68">
        <f>SUM(I228:R228)</f>
        <v>2017.3999999999999</v>
      </c>
      <c r="V228" s="69">
        <v>2017400</v>
      </c>
      <c r="X228" s="70">
        <f>SUM(V228/T228/1000)</f>
        <v>1.0000000000000002</v>
      </c>
    </row>
    <row r="229" spans="4:24" ht="13.5" customHeight="1">
      <c r="D229" t="s">
        <v>146</v>
      </c>
      <c r="G229" s="63"/>
      <c r="H229" s="153" t="s">
        <v>147</v>
      </c>
      <c r="I229" s="154">
        <v>17500</v>
      </c>
      <c r="J229" s="112"/>
      <c r="K229" s="66">
        <v>-2926</v>
      </c>
      <c r="L229" s="81"/>
      <c r="M229" s="73"/>
      <c r="N229" s="66"/>
      <c r="O229" s="81"/>
      <c r="P229" s="66">
        <v>5826</v>
      </c>
      <c r="Q229" s="81"/>
      <c r="R229" s="73"/>
      <c r="S229" s="81"/>
      <c r="T229" s="68">
        <f>SUM(I229:R229)</f>
        <v>20400</v>
      </c>
      <c r="V229" s="69">
        <v>20400000</v>
      </c>
      <c r="X229" s="70">
        <f>SUM(V229/T229/1000)</f>
        <v>1</v>
      </c>
    </row>
    <row r="230" spans="4:24" ht="13.5" customHeight="1">
      <c r="D230" t="s">
        <v>148</v>
      </c>
      <c r="F230" s="19" t="s">
        <v>149</v>
      </c>
      <c r="G230" s="63"/>
      <c r="H230" s="64"/>
      <c r="I230" s="154">
        <v>611</v>
      </c>
      <c r="J230" s="112"/>
      <c r="K230" s="66">
        <v>18.4</v>
      </c>
      <c r="L230" s="81"/>
      <c r="M230" s="73"/>
      <c r="N230" s="66"/>
      <c r="O230" s="81"/>
      <c r="P230" s="66"/>
      <c r="Q230" s="81"/>
      <c r="R230" s="73"/>
      <c r="S230" s="81"/>
      <c r="T230" s="68">
        <f>SUM(I230:R230)</f>
        <v>629.4</v>
      </c>
      <c r="V230" s="69">
        <v>629400</v>
      </c>
      <c r="X230" s="70">
        <f>SUM(V230/T230/1000)</f>
        <v>1</v>
      </c>
    </row>
    <row r="231" spans="4:24" ht="13.5" customHeight="1">
      <c r="D231" t="s">
        <v>150</v>
      </c>
      <c r="F231" s="19" t="s">
        <v>151</v>
      </c>
      <c r="G231" s="63"/>
      <c r="H231" s="64"/>
      <c r="I231" s="154">
        <v>3254.24</v>
      </c>
      <c r="J231" s="112"/>
      <c r="K231" s="66"/>
      <c r="L231" s="81"/>
      <c r="M231" s="73"/>
      <c r="N231" s="66"/>
      <c r="O231" s="81"/>
      <c r="P231" s="66"/>
      <c r="Q231" s="81"/>
      <c r="R231" s="73">
        <v>-0.04</v>
      </c>
      <c r="S231" s="81"/>
      <c r="T231" s="68">
        <f>SUM(I231:R231)</f>
        <v>3254.2</v>
      </c>
      <c r="V231" s="69">
        <v>3254200</v>
      </c>
      <c r="X231" s="70">
        <f>SUM(V231/T231/1000)</f>
        <v>1</v>
      </c>
    </row>
    <row r="232" spans="7:24" ht="13.5" customHeight="1">
      <c r="G232" s="63"/>
      <c r="H232" s="64"/>
      <c r="I232" s="134"/>
      <c r="J232" s="112"/>
      <c r="K232" s="66"/>
      <c r="L232" s="81"/>
      <c r="M232" s="73"/>
      <c r="N232" s="66"/>
      <c r="O232" s="81"/>
      <c r="P232" s="66"/>
      <c r="Q232" s="81"/>
      <c r="R232" s="73"/>
      <c r="S232" s="81"/>
      <c r="T232" s="114"/>
      <c r="X232" s="58"/>
    </row>
    <row r="233" spans="9:24" ht="12.75">
      <c r="I233" s="66"/>
      <c r="J233" s="112"/>
      <c r="K233" s="66"/>
      <c r="L233" s="81"/>
      <c r="M233" s="73"/>
      <c r="N233" s="66"/>
      <c r="O233" s="81"/>
      <c r="P233" s="66"/>
      <c r="Q233" s="81"/>
      <c r="R233" s="73"/>
      <c r="S233" s="81"/>
      <c r="T233" s="112"/>
      <c r="X233" s="58"/>
    </row>
    <row r="234" spans="1:24" ht="12" customHeight="1">
      <c r="A234" s="111"/>
      <c r="D234" s="7"/>
      <c r="I234" s="66"/>
      <c r="J234" s="112"/>
      <c r="K234" s="66"/>
      <c r="L234" s="81"/>
      <c r="M234" s="73"/>
      <c r="N234" s="66"/>
      <c r="O234" s="81"/>
      <c r="P234" s="66"/>
      <c r="Q234" s="81"/>
      <c r="R234" s="73"/>
      <c r="S234" s="81"/>
      <c r="T234" s="112"/>
      <c r="X234" s="58"/>
    </row>
    <row r="235" spans="8:24" ht="12.75" hidden="1">
      <c r="H235" s="19"/>
      <c r="I235" s="66"/>
      <c r="J235" s="112"/>
      <c r="K235" s="66"/>
      <c r="L235" s="81"/>
      <c r="M235" s="73"/>
      <c r="N235" s="66"/>
      <c r="O235" s="81"/>
      <c r="P235" s="66"/>
      <c r="Q235" s="81"/>
      <c r="R235" s="73"/>
      <c r="S235" s="81"/>
      <c r="T235" s="139"/>
      <c r="V235" s="132"/>
      <c r="X235" s="58"/>
    </row>
    <row r="236" spans="9:24" ht="12.75" hidden="1">
      <c r="I236" s="66"/>
      <c r="J236" s="112"/>
      <c r="K236" s="66"/>
      <c r="L236" s="81"/>
      <c r="M236" s="73"/>
      <c r="N236" s="66"/>
      <c r="O236" s="81"/>
      <c r="P236" s="66"/>
      <c r="Q236" s="81"/>
      <c r="R236" s="73"/>
      <c r="S236" s="81"/>
      <c r="T236" s="112"/>
      <c r="X236" s="58"/>
    </row>
    <row r="237" spans="1:24" ht="12.75">
      <c r="A237" s="111">
        <v>4116</v>
      </c>
      <c r="D237" s="7" t="s">
        <v>152</v>
      </c>
      <c r="I237" s="66"/>
      <c r="J237" s="112"/>
      <c r="K237" s="66"/>
      <c r="L237" s="81"/>
      <c r="M237" s="73"/>
      <c r="N237" s="66"/>
      <c r="O237" s="81"/>
      <c r="P237" s="66"/>
      <c r="Q237" s="81"/>
      <c r="R237" s="73"/>
      <c r="S237" s="81"/>
      <c r="T237" s="140">
        <v>25</v>
      </c>
      <c r="V237" s="132">
        <v>25000</v>
      </c>
      <c r="X237" s="70">
        <f>SUM(V237/T237/1000)</f>
        <v>1</v>
      </c>
    </row>
    <row r="238" spans="4:24" ht="12.75">
      <c r="D238" t="s">
        <v>153</v>
      </c>
      <c r="H238" s="19" t="s">
        <v>154</v>
      </c>
      <c r="I238" s="131"/>
      <c r="J238" s="112"/>
      <c r="K238" s="131"/>
      <c r="L238" s="81"/>
      <c r="M238" s="73">
        <v>25</v>
      </c>
      <c r="N238" s="66"/>
      <c r="O238" s="81"/>
      <c r="P238" s="66"/>
      <c r="Q238" s="81"/>
      <c r="R238" s="73"/>
      <c r="S238" s="81"/>
      <c r="T238" s="75">
        <f>SUM(I238:R238)</f>
        <v>25</v>
      </c>
      <c r="V238" s="69">
        <v>25000</v>
      </c>
      <c r="X238" s="70">
        <f>SUM(V238/T238/1000)</f>
        <v>1</v>
      </c>
    </row>
    <row r="239" spans="1:24" ht="12.75" hidden="1">
      <c r="A239" s="111">
        <v>4122</v>
      </c>
      <c r="D239" s="7" t="s">
        <v>155</v>
      </c>
      <c r="I239" s="66"/>
      <c r="J239" s="112"/>
      <c r="K239" s="66"/>
      <c r="L239" s="81"/>
      <c r="M239" s="73"/>
      <c r="N239" s="66"/>
      <c r="O239" s="81"/>
      <c r="P239" s="66"/>
      <c r="Q239" s="81"/>
      <c r="R239" s="73"/>
      <c r="S239" s="81"/>
      <c r="T239" s="112"/>
      <c r="V239" s="69"/>
      <c r="X239" s="70" t="e">
        <f>SUM(V239/T239/1000)</f>
        <v>#DIV/0!</v>
      </c>
    </row>
    <row r="240" spans="4:24" ht="12.75" customHeight="1" hidden="1">
      <c r="D240" t="s">
        <v>156</v>
      </c>
      <c r="G240" s="63"/>
      <c r="H240" s="64"/>
      <c r="I240" s="134"/>
      <c r="J240" s="112"/>
      <c r="K240" s="66"/>
      <c r="L240" s="81"/>
      <c r="M240" s="73"/>
      <c r="N240" s="66"/>
      <c r="O240" s="81"/>
      <c r="P240" s="66"/>
      <c r="Q240" s="81"/>
      <c r="R240" s="73"/>
      <c r="S240" s="81"/>
      <c r="T240" s="112"/>
      <c r="V240" s="69"/>
      <c r="X240" s="70" t="e">
        <f>SUM(V240/T240/1000)</f>
        <v>#DIV/0!</v>
      </c>
    </row>
    <row r="241" spans="4:24" ht="12.75" customHeight="1" hidden="1">
      <c r="D241" t="s">
        <v>157</v>
      </c>
      <c r="G241" s="63"/>
      <c r="H241" s="64"/>
      <c r="I241" s="134"/>
      <c r="J241" s="112"/>
      <c r="K241" s="66"/>
      <c r="L241" s="81"/>
      <c r="M241" s="73"/>
      <c r="N241" s="66"/>
      <c r="O241" s="81"/>
      <c r="P241" s="66"/>
      <c r="Q241" s="81"/>
      <c r="R241" s="73"/>
      <c r="S241" s="81"/>
      <c r="T241" s="112"/>
      <c r="V241" s="69"/>
      <c r="X241" s="70" t="e">
        <f>SUM(V241/T241/1000)</f>
        <v>#DIV/0!</v>
      </c>
    </row>
    <row r="242" spans="8:24" ht="12.75">
      <c r="H242" s="19"/>
      <c r="I242" s="66"/>
      <c r="J242" s="112"/>
      <c r="K242" s="66"/>
      <c r="L242" s="81"/>
      <c r="M242" s="73"/>
      <c r="N242" s="66"/>
      <c r="O242" s="81"/>
      <c r="P242" s="66"/>
      <c r="Q242" s="81"/>
      <c r="R242" s="73"/>
      <c r="S242" s="81"/>
      <c r="T242" s="112"/>
      <c r="V242" s="69"/>
      <c r="X242" s="70"/>
    </row>
    <row r="243" spans="1:24" ht="12.75" hidden="1">
      <c r="A243" s="111">
        <v>4213</v>
      </c>
      <c r="D243" s="7"/>
      <c r="I243" s="66"/>
      <c r="J243" s="112"/>
      <c r="K243" s="66"/>
      <c r="L243" s="81"/>
      <c r="M243" s="73"/>
      <c r="N243" s="66"/>
      <c r="O243" s="81"/>
      <c r="P243" s="66"/>
      <c r="Q243" s="81"/>
      <c r="R243" s="73"/>
      <c r="S243" s="81"/>
      <c r="T243" s="112"/>
      <c r="X243" s="58">
        <v>1.4736</v>
      </c>
    </row>
    <row r="244" spans="9:24" ht="12.75" hidden="1">
      <c r="I244" s="66"/>
      <c r="J244" s="112"/>
      <c r="K244" s="66"/>
      <c r="L244" s="81"/>
      <c r="M244" s="73"/>
      <c r="N244" s="66"/>
      <c r="O244" s="81"/>
      <c r="P244" s="66"/>
      <c r="Q244" s="81"/>
      <c r="R244" s="73"/>
      <c r="S244" s="81"/>
      <c r="T244" s="112"/>
      <c r="X244" s="58">
        <v>1.4736</v>
      </c>
    </row>
    <row r="245" spans="9:24" ht="12.75">
      <c r="I245" s="66"/>
      <c r="J245" s="112"/>
      <c r="K245" s="66"/>
      <c r="L245" s="81"/>
      <c r="M245" s="73"/>
      <c r="N245" s="66"/>
      <c r="O245" s="81"/>
      <c r="P245" s="66"/>
      <c r="Q245" s="81"/>
      <c r="R245" s="73"/>
      <c r="S245" s="81"/>
      <c r="T245" s="112"/>
      <c r="X245" s="58"/>
    </row>
    <row r="246" spans="1:24" ht="12.75">
      <c r="A246" s="111">
        <v>4122</v>
      </c>
      <c r="D246" s="7" t="s">
        <v>158</v>
      </c>
      <c r="I246" s="66"/>
      <c r="J246" s="112"/>
      <c r="K246" s="66"/>
      <c r="L246" s="81"/>
      <c r="M246" s="73"/>
      <c r="N246" s="66"/>
      <c r="O246" s="81"/>
      <c r="P246" s="66"/>
      <c r="Q246" s="81"/>
      <c r="R246" s="73"/>
      <c r="S246" s="81"/>
      <c r="T246" s="152">
        <f>SUM(T247:T248)</f>
        <v>364.681</v>
      </c>
      <c r="V246" s="132">
        <f>SUM(V247+V248)</f>
        <v>364681</v>
      </c>
      <c r="X246" s="70">
        <f>SUM(V246/T246/1000)</f>
        <v>1</v>
      </c>
    </row>
    <row r="247" spans="4:24" ht="12.75">
      <c r="D247" t="s">
        <v>159</v>
      </c>
      <c r="G247" s="155" t="s">
        <v>160</v>
      </c>
      <c r="I247" s="66"/>
      <c r="J247" s="112"/>
      <c r="K247" s="66"/>
      <c r="L247" s="81"/>
      <c r="M247" s="73">
        <v>150</v>
      </c>
      <c r="N247" s="66"/>
      <c r="O247" s="81"/>
      <c r="P247" s="66">
        <v>60.2</v>
      </c>
      <c r="Q247" s="81"/>
      <c r="R247" s="73"/>
      <c r="S247" s="81"/>
      <c r="T247" s="68">
        <f>SUM(I247:R247)</f>
        <v>210.2</v>
      </c>
      <c r="V247" s="69">
        <v>210200</v>
      </c>
      <c r="X247" s="70">
        <f>SUM(V247/T247/1000)</f>
        <v>1</v>
      </c>
    </row>
    <row r="248" spans="4:24" ht="12.75">
      <c r="D248" t="s">
        <v>161</v>
      </c>
      <c r="G248" s="155" t="s">
        <v>162</v>
      </c>
      <c r="I248" s="131"/>
      <c r="J248" s="112"/>
      <c r="K248" s="66"/>
      <c r="L248" s="81"/>
      <c r="M248" s="73"/>
      <c r="N248" s="66"/>
      <c r="O248" s="81"/>
      <c r="P248" s="71">
        <v>154.481</v>
      </c>
      <c r="Q248" s="81"/>
      <c r="R248" s="73"/>
      <c r="S248" s="81"/>
      <c r="T248" s="68">
        <f>SUM(I248:R248)</f>
        <v>154.481</v>
      </c>
      <c r="V248" s="69">
        <v>154481</v>
      </c>
      <c r="X248" s="70">
        <f>SUM(V248/T248/1000)</f>
        <v>1</v>
      </c>
    </row>
    <row r="249" spans="7:24" ht="12.75">
      <c r="G249" s="155"/>
      <c r="I249" s="66"/>
      <c r="J249" s="112"/>
      <c r="K249" s="66"/>
      <c r="L249" s="81"/>
      <c r="M249" s="73"/>
      <c r="N249" s="66"/>
      <c r="O249" s="81"/>
      <c r="P249" s="66"/>
      <c r="Q249" s="81"/>
      <c r="R249" s="73"/>
      <c r="S249" s="81"/>
      <c r="T249" s="112"/>
      <c r="V249" s="69"/>
      <c r="X249" s="58"/>
    </row>
    <row r="250" spans="1:24" ht="12.75">
      <c r="A250" s="111">
        <v>4131</v>
      </c>
      <c r="B250" s="7"/>
      <c r="C250" s="7"/>
      <c r="D250" s="7" t="s">
        <v>163</v>
      </c>
      <c r="E250" s="7"/>
      <c r="F250" s="7"/>
      <c r="G250" s="156"/>
      <c r="H250" s="7"/>
      <c r="I250" s="66"/>
      <c r="J250" s="112"/>
      <c r="K250" s="66"/>
      <c r="L250" s="81"/>
      <c r="M250" s="73"/>
      <c r="N250" s="66"/>
      <c r="O250" s="81"/>
      <c r="P250" s="66"/>
      <c r="Q250" s="81"/>
      <c r="R250" s="126"/>
      <c r="S250" s="81"/>
      <c r="T250" s="139">
        <f>SUM(R251)</f>
        <v>500</v>
      </c>
      <c r="V250" s="69">
        <v>953174</v>
      </c>
      <c r="X250" s="70">
        <f>SUM(V250/T250/1000)</f>
        <v>1.906348</v>
      </c>
    </row>
    <row r="251" spans="4:24" ht="12.75">
      <c r="D251" t="s">
        <v>164</v>
      </c>
      <c r="G251" s="155"/>
      <c r="I251" s="66"/>
      <c r="J251" s="112"/>
      <c r="K251" s="66"/>
      <c r="L251" s="81"/>
      <c r="M251" s="73"/>
      <c r="N251" s="66"/>
      <c r="O251" s="81"/>
      <c r="P251" s="66"/>
      <c r="Q251" s="81"/>
      <c r="R251" s="73">
        <v>500</v>
      </c>
      <c r="S251" s="81"/>
      <c r="T251" s="68">
        <f>SUM(I251:R251)</f>
        <v>500</v>
      </c>
      <c r="V251" s="69">
        <v>953174</v>
      </c>
      <c r="X251" s="70">
        <f>SUM(V251/T251/1000)</f>
        <v>1.906348</v>
      </c>
    </row>
    <row r="252" spans="7:24" ht="12.75">
      <c r="G252" s="155"/>
      <c r="I252" s="66"/>
      <c r="J252" s="112"/>
      <c r="K252" s="66"/>
      <c r="L252" s="81"/>
      <c r="M252" s="73"/>
      <c r="N252" s="66"/>
      <c r="O252" s="81"/>
      <c r="P252" s="66"/>
      <c r="Q252" s="81"/>
      <c r="R252" s="73"/>
      <c r="S252" s="81"/>
      <c r="T252" s="112"/>
      <c r="V252" s="69"/>
      <c r="X252" s="58"/>
    </row>
    <row r="253" spans="9:22" ht="12.75">
      <c r="I253" s="66"/>
      <c r="J253" s="112"/>
      <c r="K253" s="66"/>
      <c r="L253" s="81"/>
      <c r="M253" s="73"/>
      <c r="N253" s="66"/>
      <c r="O253" s="81"/>
      <c r="P253" s="66"/>
      <c r="Q253" s="81"/>
      <c r="R253" s="73"/>
      <c r="S253" s="81"/>
      <c r="T253" s="112"/>
      <c r="V253" s="69"/>
    </row>
    <row r="254" spans="1:24" ht="12.75">
      <c r="A254" s="111">
        <v>4213</v>
      </c>
      <c r="B254" s="7"/>
      <c r="C254" s="7"/>
      <c r="D254" s="7" t="s">
        <v>165</v>
      </c>
      <c r="E254" s="7"/>
      <c r="F254" s="7"/>
      <c r="G254" s="7"/>
      <c r="I254" s="66"/>
      <c r="J254" s="112"/>
      <c r="K254" s="66"/>
      <c r="L254" s="81"/>
      <c r="M254" s="73"/>
      <c r="N254" s="66"/>
      <c r="O254" s="81"/>
      <c r="P254" s="66"/>
      <c r="Q254" s="81"/>
      <c r="R254" s="73"/>
      <c r="S254" s="81"/>
      <c r="T254" s="152">
        <f>SUM(T255)</f>
        <v>766.462</v>
      </c>
      <c r="U254" s="18"/>
      <c r="V254" s="132">
        <f>SUM(V255)</f>
        <v>766462</v>
      </c>
      <c r="X254" s="70">
        <f>SUM(V254/T254/1000)</f>
        <v>1</v>
      </c>
    </row>
    <row r="255" spans="4:24" ht="12.75">
      <c r="D255" t="s">
        <v>166</v>
      </c>
      <c r="H255" s="19" t="s">
        <v>167</v>
      </c>
      <c r="I255" s="131">
        <v>463</v>
      </c>
      <c r="J255" s="112"/>
      <c r="K255" s="66"/>
      <c r="L255" s="81"/>
      <c r="M255" s="73"/>
      <c r="N255" s="71">
        <v>303.462</v>
      </c>
      <c r="O255" s="81"/>
      <c r="P255" s="66"/>
      <c r="Q255" s="81"/>
      <c r="R255" s="73"/>
      <c r="S255" s="81"/>
      <c r="T255" s="68">
        <f>SUM(I255:R255)</f>
        <v>766.462</v>
      </c>
      <c r="V255" s="69">
        <v>766462</v>
      </c>
      <c r="X255" s="70">
        <f>SUM(V255/T255/1000)</f>
        <v>1</v>
      </c>
    </row>
    <row r="256" spans="8:24" ht="12.75">
      <c r="H256" s="19"/>
      <c r="I256" s="66"/>
      <c r="J256" s="112"/>
      <c r="K256" s="66"/>
      <c r="L256" s="81"/>
      <c r="M256" s="73"/>
      <c r="N256" s="66"/>
      <c r="O256" s="81"/>
      <c r="P256" s="66"/>
      <c r="Q256" s="81"/>
      <c r="R256" s="73"/>
      <c r="S256" s="81"/>
      <c r="T256" s="112"/>
      <c r="V256" s="69"/>
      <c r="X256" s="58"/>
    </row>
    <row r="257" spans="1:24" ht="12.75">
      <c r="A257" s="111">
        <v>4216</v>
      </c>
      <c r="B257" s="7"/>
      <c r="C257" s="7"/>
      <c r="D257" s="7" t="s">
        <v>168</v>
      </c>
      <c r="E257" s="7"/>
      <c r="F257" s="7"/>
      <c r="G257" s="7"/>
      <c r="H257" s="59"/>
      <c r="I257" s="66"/>
      <c r="J257" s="112"/>
      <c r="K257" s="66"/>
      <c r="L257" s="81"/>
      <c r="M257" s="73"/>
      <c r="N257" s="66"/>
      <c r="O257" s="81"/>
      <c r="P257" s="66"/>
      <c r="Q257" s="81"/>
      <c r="R257" s="73"/>
      <c r="S257" s="81"/>
      <c r="T257" s="139">
        <f>SUM(T258:T259)</f>
        <v>5157</v>
      </c>
      <c r="V257" s="132">
        <f>SUM(V258+V259)</f>
        <v>5157000</v>
      </c>
      <c r="X257" s="70">
        <f>SUM(V257/T257/1000)</f>
        <v>1</v>
      </c>
    </row>
    <row r="258" spans="1:24" ht="12.75">
      <c r="A258" s="111"/>
      <c r="D258" t="s">
        <v>169</v>
      </c>
      <c r="H258" s="19" t="s">
        <v>170</v>
      </c>
      <c r="I258" s="131"/>
      <c r="J258" s="112"/>
      <c r="K258" s="66"/>
      <c r="L258" s="81"/>
      <c r="M258" s="73">
        <v>4932</v>
      </c>
      <c r="N258" s="66"/>
      <c r="O258" s="81"/>
      <c r="P258" s="66">
        <v>-339</v>
      </c>
      <c r="Q258" s="81"/>
      <c r="R258" s="73"/>
      <c r="S258" s="81"/>
      <c r="T258" s="75">
        <f>SUM(I258:R258)</f>
        <v>4593</v>
      </c>
      <c r="U258" s="157"/>
      <c r="V258" s="69">
        <v>4593000</v>
      </c>
      <c r="X258" s="70">
        <f>SUM(V258/T258/1000)</f>
        <v>1</v>
      </c>
    </row>
    <row r="259" spans="1:24" ht="12.75">
      <c r="A259" s="111"/>
      <c r="D259" t="s">
        <v>171</v>
      </c>
      <c r="H259" s="19" t="s">
        <v>172</v>
      </c>
      <c r="I259" s="131">
        <v>861</v>
      </c>
      <c r="J259" s="112"/>
      <c r="K259" s="66">
        <v>-297</v>
      </c>
      <c r="L259" s="81"/>
      <c r="M259" s="73"/>
      <c r="N259" s="66"/>
      <c r="O259" s="81"/>
      <c r="P259" s="66"/>
      <c r="Q259" s="81"/>
      <c r="R259" s="73"/>
      <c r="S259" s="81"/>
      <c r="T259" s="75">
        <f>SUM(I259:R259)</f>
        <v>564</v>
      </c>
      <c r="U259" s="157"/>
      <c r="V259" s="69">
        <v>564000</v>
      </c>
      <c r="X259" s="70">
        <f>SUM(V259/T259/1000)</f>
        <v>1</v>
      </c>
    </row>
    <row r="260" spans="8:22" ht="12.75">
      <c r="H260" s="19"/>
      <c r="I260" s="66"/>
      <c r="J260" s="112"/>
      <c r="K260" s="66"/>
      <c r="L260" s="81"/>
      <c r="M260" s="73"/>
      <c r="N260" s="66"/>
      <c r="O260" s="81"/>
      <c r="P260" s="66"/>
      <c r="Q260" s="81"/>
      <c r="R260" s="73"/>
      <c r="S260" s="81"/>
      <c r="T260" s="112"/>
      <c r="V260" s="69"/>
    </row>
    <row r="261" spans="1:24" ht="12.75">
      <c r="A261" s="111">
        <v>4218</v>
      </c>
      <c r="D261" s="7" t="s">
        <v>173</v>
      </c>
      <c r="I261" s="66"/>
      <c r="J261" s="112"/>
      <c r="K261" s="66"/>
      <c r="L261" s="81"/>
      <c r="M261" s="73"/>
      <c r="N261" s="66"/>
      <c r="O261" s="81"/>
      <c r="P261" s="66"/>
      <c r="Q261" s="81"/>
      <c r="R261" s="73"/>
      <c r="S261" s="81"/>
      <c r="T261" s="139"/>
      <c r="V261" s="132"/>
      <c r="X261" s="58"/>
    </row>
    <row r="262" spans="8:24" ht="12.75">
      <c r="H262" s="19"/>
      <c r="I262" s="66"/>
      <c r="J262" s="112"/>
      <c r="K262" s="66"/>
      <c r="L262" s="81"/>
      <c r="M262" s="73"/>
      <c r="N262" s="66"/>
      <c r="O262" s="81"/>
      <c r="P262" s="66"/>
      <c r="Q262" s="81"/>
      <c r="R262" s="73"/>
      <c r="S262" s="81"/>
      <c r="T262" s="81"/>
      <c r="V262" s="69"/>
      <c r="X262" s="58"/>
    </row>
    <row r="263" spans="7:22" ht="12.75">
      <c r="G263" s="19"/>
      <c r="H263" s="19"/>
      <c r="I263" s="66"/>
      <c r="J263" s="112"/>
      <c r="K263" s="66"/>
      <c r="L263" s="81"/>
      <c r="M263" s="73"/>
      <c r="N263" s="66"/>
      <c r="O263" s="81"/>
      <c r="P263" s="66"/>
      <c r="Q263" s="81"/>
      <c r="R263" s="73"/>
      <c r="S263" s="81"/>
      <c r="T263" s="112"/>
      <c r="V263" s="69"/>
    </row>
    <row r="264" spans="1:24" ht="12.75">
      <c r="A264" s="111">
        <v>4222</v>
      </c>
      <c r="B264" s="7"/>
      <c r="C264" s="7"/>
      <c r="D264" s="7" t="s">
        <v>174</v>
      </c>
      <c r="E264" s="7"/>
      <c r="F264" s="7"/>
      <c r="G264" s="19"/>
      <c r="H264" s="19"/>
      <c r="I264" s="66"/>
      <c r="J264" s="112"/>
      <c r="K264" s="66"/>
      <c r="L264" s="81"/>
      <c r="M264" s="73"/>
      <c r="N264" s="66"/>
      <c r="O264" s="81"/>
      <c r="P264" s="66"/>
      <c r="Q264" s="81"/>
      <c r="R264" s="73"/>
      <c r="S264" s="81"/>
      <c r="T264" s="140">
        <f>SUM(T265)</f>
        <v>200</v>
      </c>
      <c r="V264" s="132">
        <v>200000</v>
      </c>
      <c r="X264" s="70">
        <f>SUM(V264/T264/1000)</f>
        <v>1</v>
      </c>
    </row>
    <row r="265" spans="4:24" ht="12.75">
      <c r="D265" t="s">
        <v>175</v>
      </c>
      <c r="G265" s="19"/>
      <c r="H265" s="19" t="s">
        <v>176</v>
      </c>
      <c r="I265" s="81"/>
      <c r="J265" s="112"/>
      <c r="K265" s="66"/>
      <c r="L265" s="81"/>
      <c r="M265" s="73">
        <v>200</v>
      </c>
      <c r="N265" s="66"/>
      <c r="O265" s="81"/>
      <c r="P265" s="66"/>
      <c r="Q265" s="81"/>
      <c r="R265" s="126"/>
      <c r="S265" s="81"/>
      <c r="T265" s="112">
        <f>SUM(I265:R265)</f>
        <v>200</v>
      </c>
      <c r="V265" s="69">
        <v>200000</v>
      </c>
      <c r="X265" s="70">
        <f>SUM(V265/T265/1000)</f>
        <v>1</v>
      </c>
    </row>
    <row r="266" spans="7:24" ht="12.75">
      <c r="G266" s="19"/>
      <c r="H266" s="19"/>
      <c r="I266" s="81"/>
      <c r="J266" s="112"/>
      <c r="K266" s="66"/>
      <c r="L266" s="81"/>
      <c r="M266" s="73"/>
      <c r="N266" s="66"/>
      <c r="O266" s="81"/>
      <c r="P266" s="66"/>
      <c r="Q266" s="81"/>
      <c r="R266" s="126"/>
      <c r="S266" s="81"/>
      <c r="T266" s="112"/>
      <c r="V266" s="69"/>
      <c r="X266" s="58"/>
    </row>
    <row r="267" spans="1:22" ht="12.75">
      <c r="A267" s="120"/>
      <c r="D267" s="19"/>
      <c r="E267" s="19"/>
      <c r="F267" s="19"/>
      <c r="G267" s="19"/>
      <c r="H267" s="19"/>
      <c r="I267" s="66"/>
      <c r="J267" s="81"/>
      <c r="K267" s="66"/>
      <c r="L267" s="81"/>
      <c r="M267" s="73"/>
      <c r="N267" s="66"/>
      <c r="O267" s="81"/>
      <c r="P267" s="66"/>
      <c r="Q267" s="81"/>
      <c r="R267" s="73"/>
      <c r="S267" s="81"/>
      <c r="T267" s="81"/>
      <c r="V267" s="66"/>
    </row>
    <row r="268" spans="1:22" ht="12.75">
      <c r="A268" s="120">
        <v>4112</v>
      </c>
      <c r="D268" s="19" t="s">
        <v>177</v>
      </c>
      <c r="I268" s="66"/>
      <c r="J268" s="112"/>
      <c r="K268" s="66"/>
      <c r="L268" s="81"/>
      <c r="M268" s="73"/>
      <c r="N268" s="66"/>
      <c r="O268" s="81"/>
      <c r="P268" s="66"/>
      <c r="Q268" s="81"/>
      <c r="R268" s="73"/>
      <c r="S268" s="81"/>
      <c r="T268" s="158"/>
      <c r="V268" s="66"/>
    </row>
    <row r="269" spans="9:22" ht="12.75">
      <c r="I269" s="66"/>
      <c r="J269" s="112"/>
      <c r="K269" s="66"/>
      <c r="L269" s="81"/>
      <c r="M269" s="73"/>
      <c r="N269" s="66"/>
      <c r="O269" s="81"/>
      <c r="P269" s="66"/>
      <c r="Q269" s="81"/>
      <c r="R269" s="73"/>
      <c r="S269" s="81"/>
      <c r="T269" s="81"/>
      <c r="V269" s="66"/>
    </row>
    <row r="270" spans="1:22" ht="12.75">
      <c r="A270" s="120"/>
      <c r="D270" s="19"/>
      <c r="E270" s="19"/>
      <c r="F270" s="19"/>
      <c r="G270" s="19" t="s">
        <v>178</v>
      </c>
      <c r="H270" s="19"/>
      <c r="I270" s="66"/>
      <c r="J270" s="81"/>
      <c r="K270" s="66"/>
      <c r="L270" s="81"/>
      <c r="M270" s="73"/>
      <c r="N270" s="66"/>
      <c r="O270" s="81"/>
      <c r="P270" s="159"/>
      <c r="Q270" s="81"/>
      <c r="R270" s="73"/>
      <c r="S270" s="81"/>
      <c r="T270" s="81"/>
      <c r="V270" s="66"/>
    </row>
    <row r="271" spans="9:22" ht="12.75">
      <c r="I271" s="66"/>
      <c r="J271" s="112"/>
      <c r="K271" s="66"/>
      <c r="L271" s="81"/>
      <c r="M271" s="73"/>
      <c r="N271" s="66"/>
      <c r="O271" s="81"/>
      <c r="P271" s="159" t="s">
        <v>179</v>
      </c>
      <c r="Q271" s="81"/>
      <c r="R271" s="73"/>
      <c r="S271" s="81"/>
      <c r="T271" s="81">
        <v>2474601.68</v>
      </c>
      <c r="V271" s="69"/>
    </row>
    <row r="272" spans="9:22" ht="12.75">
      <c r="I272" s="66"/>
      <c r="J272" s="112"/>
      <c r="K272" s="66"/>
      <c r="L272" s="81"/>
      <c r="M272" s="73"/>
      <c r="N272" s="66"/>
      <c r="O272" s="81"/>
      <c r="P272" s="66"/>
      <c r="Q272" s="81"/>
      <c r="R272" s="73"/>
      <c r="S272" s="81"/>
      <c r="T272" s="160"/>
      <c r="V272" s="69"/>
    </row>
    <row r="273" spans="1:22" ht="12.75">
      <c r="A273" s="120"/>
      <c r="D273" s="19"/>
      <c r="I273" s="66"/>
      <c r="J273" s="112"/>
      <c r="K273" s="66"/>
      <c r="L273" s="81"/>
      <c r="M273" s="73"/>
      <c r="N273" s="66"/>
      <c r="O273" s="81"/>
      <c r="P273" s="66"/>
      <c r="Q273" s="81"/>
      <c r="R273" s="73"/>
      <c r="S273" s="81"/>
      <c r="T273" s="112"/>
      <c r="V273" s="69"/>
    </row>
    <row r="274" spans="9:22" ht="12.75">
      <c r="I274" s="66"/>
      <c r="J274" s="112"/>
      <c r="K274" s="66"/>
      <c r="L274" s="81"/>
      <c r="M274" s="73"/>
      <c r="N274" s="66"/>
      <c r="O274" s="81"/>
      <c r="P274" s="66"/>
      <c r="Q274" s="81"/>
      <c r="R274" s="73"/>
      <c r="S274" s="81"/>
      <c r="T274" s="81">
        <f>SUM(T267:T273)</f>
        <v>2474601.68</v>
      </c>
      <c r="V274" s="69"/>
    </row>
    <row r="275" spans="9:22" ht="12.75">
      <c r="I275" s="66"/>
      <c r="J275" s="112"/>
      <c r="K275" s="66"/>
      <c r="L275" s="81"/>
      <c r="M275" s="73"/>
      <c r="N275" s="66"/>
      <c r="O275" s="81"/>
      <c r="P275" s="66"/>
      <c r="Q275" s="81"/>
      <c r="R275" s="73"/>
      <c r="S275" s="81"/>
      <c r="T275" s="112"/>
      <c r="V275" s="69"/>
    </row>
    <row r="276" spans="1:22" ht="12.75">
      <c r="A276" s="120"/>
      <c r="D276" s="19"/>
      <c r="E276" s="19"/>
      <c r="F276" s="19"/>
      <c r="G276" s="161"/>
      <c r="H276" s="161"/>
      <c r="I276" s="159"/>
      <c r="J276" s="162"/>
      <c r="K276" s="159"/>
      <c r="L276" s="162"/>
      <c r="M276" s="163"/>
      <c r="N276" s="159"/>
      <c r="O276" s="162"/>
      <c r="P276" s="159"/>
      <c r="Q276" s="162"/>
      <c r="R276" s="163"/>
      <c r="S276" s="162"/>
      <c r="T276" s="162"/>
      <c r="V276" s="66"/>
    </row>
    <row r="277" spans="1:22" ht="12.75">
      <c r="A277" s="120">
        <v>4122</v>
      </c>
      <c r="D277" s="19" t="s">
        <v>180</v>
      </c>
      <c r="E277" s="19"/>
      <c r="F277" s="19" t="s">
        <v>181</v>
      </c>
      <c r="G277" s="19"/>
      <c r="H277" s="19"/>
      <c r="I277" s="66"/>
      <c r="J277" s="81"/>
      <c r="K277" s="66"/>
      <c r="L277" s="81"/>
      <c r="M277" s="73"/>
      <c r="N277" s="66"/>
      <c r="O277" s="81"/>
      <c r="P277" s="66"/>
      <c r="Q277" s="81"/>
      <c r="R277" s="73"/>
      <c r="S277" s="81"/>
      <c r="T277" s="81"/>
      <c r="V277" s="66"/>
    </row>
    <row r="278" spans="1:22" ht="12" customHeight="1">
      <c r="A278" s="120"/>
      <c r="D278" s="19"/>
      <c r="E278" s="19"/>
      <c r="F278" s="19"/>
      <c r="G278" s="19"/>
      <c r="H278" s="19"/>
      <c r="I278" s="66"/>
      <c r="J278" s="81"/>
      <c r="K278" s="66"/>
      <c r="L278" s="81"/>
      <c r="M278" s="73"/>
      <c r="N278" s="66"/>
      <c r="O278" s="81"/>
      <c r="P278" s="66"/>
      <c r="Q278" s="81"/>
      <c r="R278" s="73"/>
      <c r="S278" s="81"/>
      <c r="T278" s="81"/>
      <c r="V278" s="66"/>
    </row>
    <row r="279" spans="9:22" ht="12.75" hidden="1">
      <c r="I279" s="66"/>
      <c r="J279" s="112"/>
      <c r="K279" s="66"/>
      <c r="L279" s="81"/>
      <c r="M279" s="73"/>
      <c r="N279" s="66"/>
      <c r="O279" s="81"/>
      <c r="P279" s="66"/>
      <c r="Q279" s="81"/>
      <c r="R279" s="73"/>
      <c r="S279" s="81"/>
      <c r="T279" s="112"/>
      <c r="V279" s="69"/>
    </row>
    <row r="280" spans="4:22" ht="12.75" hidden="1">
      <c r="D280" s="19"/>
      <c r="I280" s="66"/>
      <c r="J280" s="112"/>
      <c r="K280" s="66"/>
      <c r="L280" s="81"/>
      <c r="M280" s="73"/>
      <c r="N280" s="66"/>
      <c r="O280" s="81"/>
      <c r="P280" s="66"/>
      <c r="Q280" s="81"/>
      <c r="R280" s="73"/>
      <c r="S280" s="81"/>
      <c r="T280" s="112"/>
      <c r="V280" s="69"/>
    </row>
    <row r="281" spans="4:22" ht="12.75">
      <c r="D281" s="19"/>
      <c r="G281" s="19" t="s">
        <v>182</v>
      </c>
      <c r="H281" s="19"/>
      <c r="I281" s="66"/>
      <c r="J281" s="81"/>
      <c r="K281" s="66"/>
      <c r="L281" s="81"/>
      <c r="M281" s="73"/>
      <c r="N281" s="66"/>
      <c r="O281" s="81"/>
      <c r="P281" s="66" t="s">
        <v>183</v>
      </c>
      <c r="Q281" s="81"/>
      <c r="R281" s="73"/>
      <c r="S281" s="81"/>
      <c r="T281" s="81">
        <v>4147</v>
      </c>
      <c r="V281" s="69"/>
    </row>
    <row r="282" spans="1:22" ht="12.75">
      <c r="A282" s="120"/>
      <c r="D282" s="19"/>
      <c r="E282" s="19"/>
      <c r="F282" s="19"/>
      <c r="G282" s="19"/>
      <c r="H282" s="19"/>
      <c r="I282" s="66"/>
      <c r="J282" s="81"/>
      <c r="K282" s="66"/>
      <c r="L282" s="81"/>
      <c r="M282" s="73"/>
      <c r="N282" s="66"/>
      <c r="O282" s="81"/>
      <c r="P282" s="66"/>
      <c r="Q282" s="81"/>
      <c r="R282" s="73"/>
      <c r="S282" s="81"/>
      <c r="T282" s="81"/>
      <c r="V282" s="66"/>
    </row>
    <row r="283" spans="1:22" ht="12.75">
      <c r="A283" s="120"/>
      <c r="D283" s="19"/>
      <c r="E283" s="19"/>
      <c r="F283" s="19"/>
      <c r="G283" s="19"/>
      <c r="H283" s="19"/>
      <c r="I283" s="66"/>
      <c r="J283" s="81"/>
      <c r="K283" s="66"/>
      <c r="L283" s="81"/>
      <c r="M283" s="73"/>
      <c r="N283" s="66"/>
      <c r="O283" s="81"/>
      <c r="P283" s="66"/>
      <c r="Q283" s="81"/>
      <c r="R283" s="73"/>
      <c r="S283" s="81"/>
      <c r="T283" s="81"/>
      <c r="V283" s="66"/>
    </row>
    <row r="284" spans="1:22" ht="0.75" customHeight="1">
      <c r="A284" s="120"/>
      <c r="D284" s="19"/>
      <c r="E284" s="19"/>
      <c r="F284" s="19"/>
      <c r="G284" s="19"/>
      <c r="H284" s="19"/>
      <c r="I284" s="66"/>
      <c r="J284" s="81"/>
      <c r="K284" s="66"/>
      <c r="L284" s="81"/>
      <c r="M284" s="73"/>
      <c r="N284" s="66"/>
      <c r="O284" s="81"/>
      <c r="P284" s="66"/>
      <c r="Q284" s="81"/>
      <c r="R284" s="73"/>
      <c r="S284" s="81"/>
      <c r="T284" s="81"/>
      <c r="V284" s="66"/>
    </row>
    <row r="285" spans="4:22" ht="12.75" hidden="1">
      <c r="D285" s="19"/>
      <c r="E285" s="19"/>
      <c r="F285" s="19"/>
      <c r="G285" s="19"/>
      <c r="H285" s="19"/>
      <c r="I285" s="66"/>
      <c r="J285" s="81"/>
      <c r="K285" s="66"/>
      <c r="L285" s="81"/>
      <c r="M285" s="73"/>
      <c r="N285" s="66"/>
      <c r="O285" s="81"/>
      <c r="P285" s="66"/>
      <c r="Q285" s="81"/>
      <c r="R285" s="73"/>
      <c r="S285" s="81"/>
      <c r="T285" s="81"/>
      <c r="V285" s="66"/>
    </row>
    <row r="286" spans="4:22" ht="12.75" hidden="1">
      <c r="D286" s="19"/>
      <c r="E286" s="19"/>
      <c r="F286" s="19"/>
      <c r="G286" s="19"/>
      <c r="H286" s="19"/>
      <c r="I286" s="66"/>
      <c r="J286" s="81"/>
      <c r="K286" s="66"/>
      <c r="L286" s="81"/>
      <c r="M286" s="73"/>
      <c r="N286" s="66"/>
      <c r="O286" s="81"/>
      <c r="P286" s="66"/>
      <c r="Q286" s="81"/>
      <c r="R286" s="73"/>
      <c r="S286" s="81"/>
      <c r="T286" s="81"/>
      <c r="V286" s="66"/>
    </row>
    <row r="287" spans="4:22" ht="12.75" hidden="1">
      <c r="D287" s="19"/>
      <c r="E287" s="19"/>
      <c r="F287" s="19"/>
      <c r="G287" s="19"/>
      <c r="H287" s="19"/>
      <c r="I287" s="66"/>
      <c r="J287" s="81"/>
      <c r="K287" s="66"/>
      <c r="L287" s="81"/>
      <c r="M287" s="73"/>
      <c r="N287" s="66"/>
      <c r="O287" s="81"/>
      <c r="P287" s="66"/>
      <c r="Q287" s="81"/>
      <c r="R287" s="73"/>
      <c r="S287" s="81"/>
      <c r="T287" s="81"/>
      <c r="V287" s="66"/>
    </row>
    <row r="288" spans="1:26" s="24" customFormat="1" ht="16.5" customHeight="1">
      <c r="A288" s="164" t="s">
        <v>184</v>
      </c>
      <c r="B288" s="165"/>
      <c r="C288" s="165"/>
      <c r="D288" s="165"/>
      <c r="E288" s="166"/>
      <c r="F288" s="166"/>
      <c r="G288" s="167"/>
      <c r="H288" s="168"/>
      <c r="I288" s="169">
        <f>SUM(I7,I21,I52,I215,I222)</f>
        <v>56945.35799999999</v>
      </c>
      <c r="J288" s="170"/>
      <c r="K288" s="169">
        <f>SUM(K7,K21,K52,K215,K222)</f>
        <v>-8163.777</v>
      </c>
      <c r="L288" s="171"/>
      <c r="M288" s="169">
        <f>SUM(M7,M21,M52,M215,M222)</f>
        <v>6745.338</v>
      </c>
      <c r="N288" s="169">
        <f>SUM(N7,N21,N52,N215,N222)</f>
        <v>1070.7930000000001</v>
      </c>
      <c r="O288" s="171"/>
      <c r="P288" s="171">
        <f>SUM(P7,P21,P52,P215,P222)</f>
        <v>10881.110999999999</v>
      </c>
      <c r="Q288" s="171"/>
      <c r="R288" s="171">
        <f>SUM(R7,R21,R52,R215,R222)</f>
        <v>2294.37</v>
      </c>
      <c r="S288" s="172"/>
      <c r="T288" s="169">
        <f>SUM(T7,T21,T52,T215,T222)</f>
        <v>69773.193</v>
      </c>
      <c r="U288" s="173"/>
      <c r="V288" s="170">
        <f>SUM(V7,V21,V52,V215,V222)</f>
        <v>70237279.06</v>
      </c>
      <c r="W288" s="18"/>
      <c r="X288" s="58">
        <f>SUM(V288/T288/1000)</f>
        <v>1.006651351902442</v>
      </c>
      <c r="Y288" s="19"/>
      <c r="Z288" s="19"/>
    </row>
    <row r="289" spans="13:24" ht="15" customHeight="1">
      <c r="M289" s="14"/>
      <c r="P289" s="11"/>
      <c r="V289" s="69"/>
      <c r="X289" s="58"/>
    </row>
    <row r="290" spans="1:24" ht="12.75">
      <c r="A290" s="30" t="s">
        <v>185</v>
      </c>
      <c r="D290" s="24"/>
      <c r="E290" s="25"/>
      <c r="G290" s="31"/>
      <c r="H290" s="123"/>
      <c r="I290" s="33" t="s">
        <v>14</v>
      </c>
      <c r="K290" s="34" t="s">
        <v>186</v>
      </c>
      <c r="L290" s="26"/>
      <c r="M290" s="34" t="s">
        <v>186</v>
      </c>
      <c r="N290" s="34" t="s">
        <v>186</v>
      </c>
      <c r="O290" s="26"/>
      <c r="P290" s="34" t="s">
        <v>186</v>
      </c>
      <c r="Q290" s="26"/>
      <c r="R290" s="34" t="s">
        <v>187</v>
      </c>
      <c r="S290" s="26"/>
      <c r="T290" s="25" t="s">
        <v>20</v>
      </c>
      <c r="V290" s="35" t="s">
        <v>21</v>
      </c>
      <c r="X290" s="174" t="s">
        <v>30</v>
      </c>
    </row>
    <row r="291" spans="1:24" ht="12.75">
      <c r="A291" s="111"/>
      <c r="G291" s="60"/>
      <c r="H291" s="175"/>
      <c r="I291" s="42" t="s">
        <v>22</v>
      </c>
      <c r="K291" s="34" t="s">
        <v>23</v>
      </c>
      <c r="L291" s="26"/>
      <c r="M291" s="34" t="s">
        <v>24</v>
      </c>
      <c r="N291" s="34" t="s">
        <v>188</v>
      </c>
      <c r="O291" s="26"/>
      <c r="P291" s="34" t="s">
        <v>26</v>
      </c>
      <c r="Q291" s="26"/>
      <c r="R291" s="34" t="s">
        <v>27</v>
      </c>
      <c r="S291" s="26"/>
      <c r="T291" s="25" t="s">
        <v>28</v>
      </c>
      <c r="V291" s="35" t="s">
        <v>29</v>
      </c>
      <c r="X291" s="70"/>
    </row>
    <row r="292" spans="7:24" ht="12.75">
      <c r="G292" s="19"/>
      <c r="M292" s="14"/>
      <c r="P292" s="11"/>
      <c r="T292" s="114"/>
      <c r="V292" s="69"/>
      <c r="X292" s="70"/>
    </row>
    <row r="293" spans="4:24" ht="12.75">
      <c r="D293" t="s">
        <v>189</v>
      </c>
      <c r="G293" s="63"/>
      <c r="H293" s="116"/>
      <c r="I293" s="72">
        <v>400</v>
      </c>
      <c r="M293" s="14"/>
      <c r="P293" s="11">
        <v>32.546</v>
      </c>
      <c r="R293" s="73"/>
      <c r="T293" s="68">
        <f>SUM(I293:R293)</f>
        <v>432.546</v>
      </c>
      <c r="V293" s="69">
        <v>432546</v>
      </c>
      <c r="X293" s="70">
        <f>SUM(V293/T293/1000)</f>
        <v>1</v>
      </c>
    </row>
    <row r="294" spans="1:24" ht="12.75">
      <c r="A294" s="111"/>
      <c r="D294" t="s">
        <v>190</v>
      </c>
      <c r="G294" s="63"/>
      <c r="H294" s="116"/>
      <c r="I294" s="72">
        <v>1100</v>
      </c>
      <c r="M294" s="176"/>
      <c r="P294" s="71">
        <v>-550.952</v>
      </c>
      <c r="R294" s="73">
        <v>-90.3</v>
      </c>
      <c r="T294" s="68">
        <f>SUM(I294:R294)</f>
        <v>458.74800000000005</v>
      </c>
      <c r="V294" s="69">
        <v>458748</v>
      </c>
      <c r="X294" s="70">
        <f>SUM(V294/T294/1000)</f>
        <v>0.9999999999999999</v>
      </c>
    </row>
    <row r="295" spans="1:24" ht="12.75">
      <c r="A295" s="111"/>
      <c r="D295" t="s">
        <v>191</v>
      </c>
      <c r="G295" s="63"/>
      <c r="H295" s="116"/>
      <c r="I295" s="72">
        <v>180</v>
      </c>
      <c r="K295" s="177"/>
      <c r="M295" s="176"/>
      <c r="P295" s="71">
        <v>29.171</v>
      </c>
      <c r="R295" s="73">
        <v>50</v>
      </c>
      <c r="T295" s="68">
        <f>SUM(I295:R295)</f>
        <v>259.171</v>
      </c>
      <c r="U295" s="178"/>
      <c r="V295" s="69">
        <v>259170.82</v>
      </c>
      <c r="X295" s="70">
        <f>SUM(V295/T295/1000)</f>
        <v>0.9999993054778507</v>
      </c>
    </row>
    <row r="296" spans="4:24" ht="12.75">
      <c r="D296" t="s">
        <v>192</v>
      </c>
      <c r="I296" s="72"/>
      <c r="K296" s="71">
        <v>879.043</v>
      </c>
      <c r="M296" s="176"/>
      <c r="P296" s="11"/>
      <c r="T296" s="68">
        <f>SUM(I296:R296)</f>
        <v>879.043</v>
      </c>
      <c r="V296" s="69">
        <v>879043</v>
      </c>
      <c r="X296" s="70">
        <f>SUM(V296/T296/1000)</f>
        <v>1</v>
      </c>
    </row>
    <row r="297" spans="13:24" ht="12.75">
      <c r="M297" s="176"/>
      <c r="P297" s="11"/>
      <c r="T297" s="112"/>
      <c r="V297" s="69"/>
      <c r="X297" s="70"/>
    </row>
    <row r="298" spans="13:22" ht="12.75" hidden="1">
      <c r="M298" s="14"/>
      <c r="P298" s="11"/>
      <c r="V298" s="69"/>
    </row>
    <row r="299" spans="13:22" ht="12.75" hidden="1">
      <c r="M299" s="14"/>
      <c r="P299" s="11"/>
      <c r="V299" s="69"/>
    </row>
    <row r="300" spans="13:24" ht="12.75" hidden="1">
      <c r="M300" s="14"/>
      <c r="P300" s="11"/>
      <c r="V300" s="69"/>
      <c r="X300" s="70"/>
    </row>
    <row r="301" spans="13:22" ht="12.75" hidden="1">
      <c r="M301" s="14"/>
      <c r="P301" s="11"/>
      <c r="V301" s="69"/>
    </row>
    <row r="302" spans="4:22" ht="12.75" hidden="1">
      <c r="D302" s="44"/>
      <c r="M302" s="14"/>
      <c r="P302" s="11"/>
      <c r="V302" s="69"/>
    </row>
    <row r="303" spans="4:22" ht="12.75" hidden="1">
      <c r="D303" s="19"/>
      <c r="E303" s="19"/>
      <c r="F303" s="19"/>
      <c r="G303" s="19"/>
      <c r="H303" s="19"/>
      <c r="J303" s="19"/>
      <c r="M303" s="14"/>
      <c r="P303" s="11"/>
      <c r="T303" s="12"/>
      <c r="V303" s="66"/>
    </row>
    <row r="304" spans="4:22" ht="12.75" hidden="1">
      <c r="D304" s="19"/>
      <c r="E304" s="19"/>
      <c r="F304" s="19"/>
      <c r="G304" s="19"/>
      <c r="H304" s="19"/>
      <c r="J304" s="19"/>
      <c r="M304" s="14"/>
      <c r="P304" s="11"/>
      <c r="T304" s="12"/>
      <c r="V304" s="66"/>
    </row>
    <row r="305" spans="4:22" ht="12.75" hidden="1">
      <c r="D305" s="19"/>
      <c r="E305" s="19"/>
      <c r="F305" s="19"/>
      <c r="G305" s="19"/>
      <c r="H305" s="19"/>
      <c r="J305" s="19"/>
      <c r="M305" s="14"/>
      <c r="P305" s="11"/>
      <c r="T305" s="12"/>
      <c r="V305" s="66"/>
    </row>
    <row r="306" spans="4:22" ht="12.75" hidden="1">
      <c r="D306" s="19"/>
      <c r="E306" s="19"/>
      <c r="F306" s="19"/>
      <c r="G306" s="19"/>
      <c r="H306" s="19"/>
      <c r="J306" s="19"/>
      <c r="M306" s="14"/>
      <c r="P306" s="11"/>
      <c r="T306" s="12"/>
      <c r="V306" s="66"/>
    </row>
    <row r="307" spans="4:22" ht="12.75" hidden="1">
      <c r="D307" s="19"/>
      <c r="E307" s="19"/>
      <c r="F307" s="19"/>
      <c r="G307" s="19"/>
      <c r="H307" s="19"/>
      <c r="J307" s="19"/>
      <c r="M307" s="14"/>
      <c r="P307" s="11"/>
      <c r="T307" s="12"/>
      <c r="V307" s="66"/>
    </row>
    <row r="308" spans="4:22" ht="12.75" hidden="1">
      <c r="D308" s="19"/>
      <c r="E308" s="19"/>
      <c r="F308" s="19"/>
      <c r="G308" s="19"/>
      <c r="H308" s="19"/>
      <c r="J308" s="19"/>
      <c r="M308" s="14"/>
      <c r="P308" s="11"/>
      <c r="T308" s="12"/>
      <c r="V308" s="66"/>
    </row>
    <row r="309" spans="4:22" ht="12.75" hidden="1">
      <c r="D309" s="19"/>
      <c r="E309" s="19"/>
      <c r="F309" s="19"/>
      <c r="G309" s="19"/>
      <c r="H309" s="19"/>
      <c r="J309" s="19"/>
      <c r="M309" s="14"/>
      <c r="P309" s="11"/>
      <c r="T309" s="12"/>
      <c r="V309" s="66"/>
    </row>
    <row r="310" spans="13:22" ht="12.75" hidden="1">
      <c r="M310" s="14"/>
      <c r="P310" s="11"/>
      <c r="V310" s="69"/>
    </row>
    <row r="311" spans="1:26" s="60" customFormat="1" ht="12.75">
      <c r="A311" s="164" t="s">
        <v>193</v>
      </c>
      <c r="B311" s="179"/>
      <c r="C311" s="179"/>
      <c r="D311" s="179"/>
      <c r="E311" s="179"/>
      <c r="F311" s="179"/>
      <c r="G311" s="167"/>
      <c r="H311" s="180"/>
      <c r="I311" s="181">
        <f>SUM(I292:I296)</f>
        <v>1680</v>
      </c>
      <c r="J311" s="182"/>
      <c r="K311" s="183">
        <f>SUM(K292:K296)</f>
        <v>879.043</v>
      </c>
      <c r="L311" s="184"/>
      <c r="M311" s="185">
        <f>SUM(M292:M296)</f>
        <v>0</v>
      </c>
      <c r="N311" s="184">
        <f>SUM(N292:N297)</f>
        <v>0</v>
      </c>
      <c r="O311" s="184"/>
      <c r="P311" s="183">
        <f>SUM(P292:P297)</f>
        <v>-489.23499999999996</v>
      </c>
      <c r="Q311" s="184"/>
      <c r="R311" s="186">
        <f>SUM(R292:R297)</f>
        <v>-40.3</v>
      </c>
      <c r="S311" s="184"/>
      <c r="T311" s="187">
        <f>SUM(T292:T300)</f>
        <v>2029.508</v>
      </c>
      <c r="U311" s="188"/>
      <c r="V311" s="189">
        <f>SUM(V292:V300)</f>
        <v>2029507.82</v>
      </c>
      <c r="W311" s="18"/>
      <c r="X311" s="58">
        <f>SUM(V311/T311/1000)</f>
        <v>0.9999999113085536</v>
      </c>
      <c r="Y311" s="59"/>
      <c r="Z311" s="59"/>
    </row>
    <row r="312" spans="1:26" s="5" customFormat="1" ht="12.75">
      <c r="A312" s="190" t="s">
        <v>194</v>
      </c>
      <c r="B312" s="191"/>
      <c r="C312" s="191"/>
      <c r="D312" s="191"/>
      <c r="E312" s="191"/>
      <c r="F312" s="191"/>
      <c r="G312" s="191"/>
      <c r="H312" s="192"/>
      <c r="I312" s="108">
        <f>SUM(I288,I311)</f>
        <v>58625.35799999999</v>
      </c>
      <c r="J312" s="193"/>
      <c r="K312" s="108">
        <f>SUM(K288,K311)</f>
        <v>-7284.734</v>
      </c>
      <c r="L312" s="194"/>
      <c r="M312" s="108">
        <f>SUM(M288,M311)</f>
        <v>6745.338</v>
      </c>
      <c r="N312" s="108">
        <f>SUM(N288+N311)</f>
        <v>1070.7930000000001</v>
      </c>
      <c r="O312" s="194"/>
      <c r="P312" s="108">
        <f>SUM(P288+P311)</f>
        <v>10391.875999999998</v>
      </c>
      <c r="Q312" s="194"/>
      <c r="R312" s="150">
        <f>SUM(R288+R311)</f>
        <v>2254.0699999999997</v>
      </c>
      <c r="S312" s="194"/>
      <c r="T312" s="151">
        <f>SUM(T288,T311)</f>
        <v>71802.701</v>
      </c>
      <c r="U312" s="195"/>
      <c r="V312" s="149">
        <f>SUM(V288,V311)</f>
        <v>72266786.88</v>
      </c>
      <c r="W312" s="18"/>
      <c r="X312" s="58">
        <f>SUM(V312/T312/1000)</f>
        <v>1.0064633485027255</v>
      </c>
      <c r="Y312" s="59"/>
      <c r="Z312" s="59"/>
    </row>
    <row r="313" spans="7:24" ht="18" customHeight="1">
      <c r="G313" s="196"/>
      <c r="H313" s="116"/>
      <c r="M313" s="14"/>
      <c r="P313" s="11"/>
      <c r="R313" s="34"/>
      <c r="T313" s="112"/>
      <c r="V313" s="69"/>
      <c r="X313" s="70"/>
    </row>
    <row r="314" spans="7:24" ht="18" customHeight="1">
      <c r="G314" s="196"/>
      <c r="H314" s="116"/>
      <c r="M314" s="14"/>
      <c r="P314" s="11"/>
      <c r="R314" s="34"/>
      <c r="T314" s="112"/>
      <c r="V314" s="69"/>
      <c r="X314" s="70"/>
    </row>
    <row r="315" spans="7:24" ht="12.75">
      <c r="G315" s="196"/>
      <c r="H315" s="116"/>
      <c r="M315" s="14"/>
      <c r="P315" s="11"/>
      <c r="R315" s="34"/>
      <c r="T315" s="112"/>
      <c r="V315" s="69"/>
      <c r="X315" s="70"/>
    </row>
    <row r="316" spans="1:24" ht="12.75">
      <c r="A316" s="30" t="s">
        <v>195</v>
      </c>
      <c r="D316" s="24"/>
      <c r="E316" s="25"/>
      <c r="G316" s="31"/>
      <c r="H316" s="32"/>
      <c r="I316" s="33" t="s">
        <v>196</v>
      </c>
      <c r="K316" s="34" t="s">
        <v>186</v>
      </c>
      <c r="L316" s="26"/>
      <c r="M316" s="34" t="s">
        <v>186</v>
      </c>
      <c r="N316" s="34" t="s">
        <v>186</v>
      </c>
      <c r="O316" s="26"/>
      <c r="P316" s="34" t="s">
        <v>186</v>
      </c>
      <c r="Q316" s="26"/>
      <c r="R316" s="34" t="s">
        <v>186</v>
      </c>
      <c r="S316" s="26"/>
      <c r="T316" s="25" t="s">
        <v>20</v>
      </c>
      <c r="V316" s="35" t="s">
        <v>21</v>
      </c>
      <c r="X316" s="174" t="s">
        <v>30</v>
      </c>
    </row>
    <row r="317" spans="1:24" ht="12.75">
      <c r="A317" s="111"/>
      <c r="G317" s="60"/>
      <c r="H317" s="74"/>
      <c r="I317" s="42" t="s">
        <v>22</v>
      </c>
      <c r="K317" s="34" t="s">
        <v>23</v>
      </c>
      <c r="L317" s="26"/>
      <c r="M317" s="34" t="s">
        <v>24</v>
      </c>
      <c r="N317" s="34" t="s">
        <v>25</v>
      </c>
      <c r="O317" s="26"/>
      <c r="P317" s="34" t="s">
        <v>26</v>
      </c>
      <c r="Q317" s="26"/>
      <c r="R317" s="34" t="s">
        <v>27</v>
      </c>
      <c r="S317" s="26"/>
      <c r="T317" s="25" t="s">
        <v>28</v>
      </c>
      <c r="V317" s="35" t="s">
        <v>29</v>
      </c>
      <c r="X317" s="58"/>
    </row>
    <row r="318" spans="8:24" ht="12.75">
      <c r="H318" s="62"/>
      <c r="I318" s="14"/>
      <c r="M318" s="14"/>
      <c r="P318" s="11"/>
      <c r="V318" s="69"/>
      <c r="X318" s="58"/>
    </row>
    <row r="319" spans="7:24" ht="12.75">
      <c r="G319" s="100"/>
      <c r="H319" s="116"/>
      <c r="M319" s="14"/>
      <c r="P319" s="11"/>
      <c r="T319" s="112"/>
      <c r="V319" s="69"/>
      <c r="X319" s="58"/>
    </row>
    <row r="320" spans="1:22" ht="12.75" hidden="1">
      <c r="A320" s="120"/>
      <c r="M320" s="14"/>
      <c r="P320" s="11"/>
      <c r="T320" s="112"/>
      <c r="V320" s="66"/>
    </row>
    <row r="321" spans="1:24" ht="12.75">
      <c r="A321" s="120"/>
      <c r="D321" t="s">
        <v>197</v>
      </c>
      <c r="I321" s="11">
        <v>0</v>
      </c>
      <c r="K321" s="11">
        <v>500</v>
      </c>
      <c r="M321" s="14"/>
      <c r="P321" s="11"/>
      <c r="T321" s="114">
        <f>SUM(I321:R321)</f>
        <v>500</v>
      </c>
      <c r="V321" s="69">
        <v>500000</v>
      </c>
      <c r="X321" s="70">
        <f>SUM(V321/T321/1000)</f>
        <v>1</v>
      </c>
    </row>
    <row r="322" spans="1:24" ht="12.75">
      <c r="A322" s="120"/>
      <c r="D322" t="s">
        <v>198</v>
      </c>
      <c r="I322" s="71">
        <v>2371.062</v>
      </c>
      <c r="K322" s="71">
        <v>2936.546</v>
      </c>
      <c r="M322" s="67">
        <v>365.429</v>
      </c>
      <c r="N322" s="71">
        <v>158.465</v>
      </c>
      <c r="P322" s="66">
        <v>-4848.06</v>
      </c>
      <c r="R322" s="67">
        <v>-1961.412</v>
      </c>
      <c r="T322" s="114">
        <f>SUM(I322:R322)</f>
        <v>-977.9700000000003</v>
      </c>
      <c r="V322" s="69">
        <v>-4080949.63</v>
      </c>
      <c r="X322" s="70">
        <f>SUM(V322/T322/1000)</f>
        <v>4.172878135321123</v>
      </c>
    </row>
    <row r="323" spans="1:24" ht="12.75">
      <c r="A323" s="120"/>
      <c r="D323" t="s">
        <v>199</v>
      </c>
      <c r="I323" s="71">
        <v>514.297</v>
      </c>
      <c r="K323" s="11">
        <v>0</v>
      </c>
      <c r="M323" s="14"/>
      <c r="P323" s="11">
        <v>337.329</v>
      </c>
      <c r="T323" s="114">
        <f>SUM(I323:R323)</f>
        <v>851.626</v>
      </c>
      <c r="V323" s="69">
        <v>851626</v>
      </c>
      <c r="X323" s="70">
        <f>SUM(V323/T323/1000)</f>
        <v>1</v>
      </c>
    </row>
    <row r="324" spans="1:24" ht="12.75">
      <c r="A324" s="120"/>
      <c r="M324" s="14">
        <v>2000</v>
      </c>
      <c r="P324" s="11">
        <v>-2000</v>
      </c>
      <c r="T324" s="114">
        <f>SUM(I324:R324)</f>
        <v>0</v>
      </c>
      <c r="V324" s="69">
        <v>0</v>
      </c>
      <c r="X324" s="197"/>
    </row>
    <row r="325" spans="1:22" ht="12.75">
      <c r="A325" s="120"/>
      <c r="M325" s="14"/>
      <c r="P325" s="11"/>
      <c r="V325" s="66"/>
    </row>
    <row r="326" spans="1:26" s="5" customFormat="1" ht="12.75">
      <c r="A326" s="198" t="s">
        <v>200</v>
      </c>
      <c r="B326" s="199"/>
      <c r="C326" s="199"/>
      <c r="D326" s="199"/>
      <c r="E326" s="200"/>
      <c r="F326" s="199"/>
      <c r="G326" s="167"/>
      <c r="H326" s="180"/>
      <c r="I326" s="183">
        <f>SUM(I313:I325)</f>
        <v>2885.359</v>
      </c>
      <c r="J326" s="201"/>
      <c r="K326" s="185">
        <f>SUM(K313:K325)</f>
        <v>3436.546</v>
      </c>
      <c r="L326" s="184"/>
      <c r="M326" s="183">
        <f>SUM(M313:M325)</f>
        <v>2365.429</v>
      </c>
      <c r="N326" s="183">
        <f>SUM(N313:N324)</f>
        <v>158.465</v>
      </c>
      <c r="O326" s="184"/>
      <c r="P326" s="185">
        <f>SUM(P313:P324)</f>
        <v>-6510.731000000001</v>
      </c>
      <c r="Q326" s="184"/>
      <c r="R326" s="202">
        <f>SUM(R313:R324)</f>
        <v>-1961.412</v>
      </c>
      <c r="S326" s="184"/>
      <c r="T326" s="187">
        <f>SUM(T313:T324)</f>
        <v>373.6559999999997</v>
      </c>
      <c r="U326" s="188"/>
      <c r="V326" s="189">
        <f>SUM(V313:V325)</f>
        <v>-2729323.63</v>
      </c>
      <c r="W326" s="18"/>
      <c r="X326" s="59"/>
      <c r="Y326" s="59"/>
      <c r="Z326" s="59"/>
    </row>
    <row r="327" spans="4:22" ht="12.75">
      <c r="D327" s="24"/>
      <c r="E327" s="25"/>
      <c r="G327" s="63"/>
      <c r="H327" s="116"/>
      <c r="M327" s="14"/>
      <c r="P327" s="11"/>
      <c r="V327" s="69"/>
    </row>
    <row r="328" spans="1:23" ht="12.75">
      <c r="A328" s="203" t="s">
        <v>201</v>
      </c>
      <c r="B328" s="204"/>
      <c r="C328" s="204"/>
      <c r="D328" s="205"/>
      <c r="E328" s="206"/>
      <c r="F328" s="204"/>
      <c r="G328" s="207"/>
      <c r="H328" s="201"/>
      <c r="I328" s="183">
        <f>SUM(I312,I326)</f>
        <v>61510.71699999999</v>
      </c>
      <c r="J328" s="201"/>
      <c r="K328" s="183">
        <f>SUM(K312,K326)</f>
        <v>-3848.1880000000006</v>
      </c>
      <c r="L328" s="184"/>
      <c r="M328" s="183">
        <f>SUM(M312,M326)</f>
        <v>9110.767</v>
      </c>
      <c r="N328" s="183">
        <f>SUM(N312,N326)</f>
        <v>1229.258</v>
      </c>
      <c r="O328" s="184"/>
      <c r="P328" s="183">
        <f>SUM(P312,P326)</f>
        <v>3881.1449999999977</v>
      </c>
      <c r="Q328" s="184"/>
      <c r="R328" s="202">
        <f>SUM(R312,R326)</f>
        <v>292.6579999999997</v>
      </c>
      <c r="S328" s="184"/>
      <c r="T328" s="187">
        <f>SUM(T312,T326)</f>
        <v>72176.357</v>
      </c>
      <c r="U328" s="208"/>
      <c r="V328" s="189">
        <f>SUM(V312,V326)</f>
        <v>69537463.25</v>
      </c>
      <c r="W328" s="209"/>
    </row>
    <row r="329" spans="1:22" ht="12.75">
      <c r="A329" s="210"/>
      <c r="B329" s="211"/>
      <c r="C329" s="211"/>
      <c r="D329" s="212"/>
      <c r="E329" s="213"/>
      <c r="F329" s="211"/>
      <c r="G329" s="214"/>
      <c r="H329" s="215"/>
      <c r="I329" s="216"/>
      <c r="J329" s="215"/>
      <c r="K329" s="105"/>
      <c r="L329" s="216"/>
      <c r="M329" s="213"/>
      <c r="N329" s="217"/>
      <c r="O329" s="216"/>
      <c r="P329" s="217"/>
      <c r="Q329" s="216"/>
      <c r="R329" s="218"/>
      <c r="S329" s="216"/>
      <c r="T329" s="219"/>
      <c r="U329" s="42"/>
      <c r="V329" s="220"/>
    </row>
    <row r="330" spans="1:22" ht="12.75">
      <c r="A330" s="210"/>
      <c r="B330" s="211"/>
      <c r="C330" s="211"/>
      <c r="D330" s="212"/>
      <c r="E330" s="213"/>
      <c r="F330" s="211"/>
      <c r="G330" s="214"/>
      <c r="H330" s="215"/>
      <c r="I330" s="216"/>
      <c r="J330" s="215"/>
      <c r="K330" s="105"/>
      <c r="L330" s="216"/>
      <c r="M330" s="213"/>
      <c r="N330" s="217"/>
      <c r="O330" s="216"/>
      <c r="P330" s="217"/>
      <c r="Q330" s="216"/>
      <c r="R330" s="218"/>
      <c r="S330" s="216"/>
      <c r="T330" s="219"/>
      <c r="U330" s="42"/>
      <c r="V330" s="220"/>
    </row>
    <row r="331" spans="1:22" ht="12.75">
      <c r="A331" s="210"/>
      <c r="B331" s="211"/>
      <c r="C331" s="211"/>
      <c r="D331" s="212"/>
      <c r="E331" s="213"/>
      <c r="F331" s="211"/>
      <c r="G331" s="214"/>
      <c r="H331" s="215"/>
      <c r="I331" s="216"/>
      <c r="J331" s="215"/>
      <c r="K331" s="105"/>
      <c r="L331" s="216"/>
      <c r="M331" s="213"/>
      <c r="N331" s="217"/>
      <c r="O331" s="216"/>
      <c r="P331" s="217"/>
      <c r="Q331" s="216"/>
      <c r="R331" s="218"/>
      <c r="S331" s="216"/>
      <c r="T331" s="219"/>
      <c r="U331" s="42"/>
      <c r="V331" s="220"/>
    </row>
    <row r="332" spans="1:22" ht="12.75">
      <c r="A332" s="210"/>
      <c r="B332" s="211"/>
      <c r="C332" s="211"/>
      <c r="D332" s="212"/>
      <c r="E332" s="213"/>
      <c r="F332" s="211"/>
      <c r="G332" s="214"/>
      <c r="H332" s="215"/>
      <c r="I332" s="216"/>
      <c r="J332" s="215"/>
      <c r="K332" s="105"/>
      <c r="L332" s="216"/>
      <c r="M332" s="213"/>
      <c r="N332" s="217"/>
      <c r="O332" s="216"/>
      <c r="P332" s="217"/>
      <c r="Q332" s="216"/>
      <c r="R332" s="218"/>
      <c r="S332" s="216"/>
      <c r="T332" s="219"/>
      <c r="U332" s="42"/>
      <c r="V332" s="220"/>
    </row>
    <row r="333" spans="1:22" ht="12.75">
      <c r="A333" s="210"/>
      <c r="B333" s="211"/>
      <c r="C333" s="211"/>
      <c r="D333" s="212"/>
      <c r="E333" s="213"/>
      <c r="F333" s="211"/>
      <c r="G333" s="214"/>
      <c r="H333" s="215"/>
      <c r="I333" s="216"/>
      <c r="J333" s="215"/>
      <c r="K333" s="105"/>
      <c r="L333" s="216"/>
      <c r="M333" s="213"/>
      <c r="N333" s="217"/>
      <c r="O333" s="216"/>
      <c r="P333" s="217"/>
      <c r="Q333" s="216"/>
      <c r="R333" s="218"/>
      <c r="S333" s="216"/>
      <c r="T333" s="219"/>
      <c r="U333" s="42"/>
      <c r="V333" s="220"/>
    </row>
    <row r="334" spans="1:22" ht="12.75">
      <c r="A334" s="210"/>
      <c r="B334" s="211"/>
      <c r="C334" s="211"/>
      <c r="D334" s="212"/>
      <c r="E334" s="213"/>
      <c r="F334" s="211"/>
      <c r="G334" s="214"/>
      <c r="H334" s="215"/>
      <c r="I334" s="216"/>
      <c r="J334" s="215"/>
      <c r="K334" s="105"/>
      <c r="L334" s="216"/>
      <c r="M334" s="213"/>
      <c r="N334" s="217"/>
      <c r="O334" s="216"/>
      <c r="P334" s="217"/>
      <c r="Q334" s="216"/>
      <c r="R334" s="218"/>
      <c r="S334" s="216"/>
      <c r="T334" s="219"/>
      <c r="U334" s="42"/>
      <c r="V334" s="220"/>
    </row>
    <row r="335" spans="1:22" ht="12.75">
      <c r="A335" s="210"/>
      <c r="B335" s="211"/>
      <c r="C335" s="211"/>
      <c r="D335" s="212"/>
      <c r="E335" s="213"/>
      <c r="F335" s="211"/>
      <c r="G335" s="214"/>
      <c r="H335" s="215"/>
      <c r="I335" s="216"/>
      <c r="J335" s="215"/>
      <c r="K335" s="105"/>
      <c r="L335" s="216"/>
      <c r="M335" s="213"/>
      <c r="N335" s="217"/>
      <c r="O335" s="216"/>
      <c r="P335" s="217"/>
      <c r="Q335" s="216"/>
      <c r="R335" s="218"/>
      <c r="S335" s="216"/>
      <c r="T335" s="219"/>
      <c r="U335" s="42"/>
      <c r="V335" s="220"/>
    </row>
    <row r="336" spans="1:22" ht="12.75">
      <c r="A336" s="210"/>
      <c r="B336" s="211"/>
      <c r="C336" s="211"/>
      <c r="D336" s="212"/>
      <c r="E336" s="213"/>
      <c r="F336" s="211"/>
      <c r="G336" s="214"/>
      <c r="H336" s="215"/>
      <c r="I336" s="216"/>
      <c r="J336" s="215"/>
      <c r="K336" s="105"/>
      <c r="L336" s="216"/>
      <c r="M336" s="213"/>
      <c r="N336" s="217"/>
      <c r="O336" s="216"/>
      <c r="P336" s="217"/>
      <c r="Q336" s="216"/>
      <c r="R336" s="218"/>
      <c r="S336" s="216"/>
      <c r="T336" s="219"/>
      <c r="U336" s="42"/>
      <c r="V336" s="220"/>
    </row>
    <row r="337" spans="1:26" ht="12.75" hidden="1">
      <c r="A337" s="221"/>
      <c r="B337" s="98"/>
      <c r="C337" s="98"/>
      <c r="D337" s="98"/>
      <c r="E337" s="98"/>
      <c r="F337" s="98"/>
      <c r="G337" s="98"/>
      <c r="H337" s="98"/>
      <c r="I337" s="101"/>
      <c r="M337" s="14"/>
      <c r="P337" s="11"/>
      <c r="T337" s="19"/>
      <c r="V337" s="66"/>
      <c r="Y337" s="81"/>
      <c r="Z337" s="18"/>
    </row>
    <row r="338" spans="1:22" ht="12.75" hidden="1">
      <c r="A338" s="221"/>
      <c r="B338" s="98"/>
      <c r="C338" s="98"/>
      <c r="D338" s="98"/>
      <c r="E338" s="98"/>
      <c r="F338" s="98"/>
      <c r="G338" s="98"/>
      <c r="H338" s="98"/>
      <c r="I338" s="101"/>
      <c r="K338" s="101"/>
      <c r="M338" s="14"/>
      <c r="P338" s="11"/>
      <c r="T338" s="19"/>
      <c r="V338" s="100"/>
    </row>
    <row r="339" spans="1:22" ht="12.75" hidden="1">
      <c r="A339" s="221"/>
      <c r="B339" s="98"/>
      <c r="C339" s="98"/>
      <c r="D339" s="98"/>
      <c r="E339" s="98"/>
      <c r="F339" s="98"/>
      <c r="G339" s="98"/>
      <c r="H339" s="98"/>
      <c r="I339" s="101"/>
      <c r="M339" s="14"/>
      <c r="P339" s="11"/>
      <c r="T339" s="19"/>
      <c r="V339" s="66"/>
    </row>
    <row r="340" spans="1:22" ht="12.75" hidden="1">
      <c r="A340" s="221"/>
      <c r="B340" s="98"/>
      <c r="C340" s="98"/>
      <c r="D340" s="98"/>
      <c r="E340" s="98"/>
      <c r="F340" s="98"/>
      <c r="G340" s="98"/>
      <c r="H340" s="98"/>
      <c r="I340" s="101"/>
      <c r="M340" s="14"/>
      <c r="P340" s="11"/>
      <c r="V340" s="69"/>
    </row>
    <row r="341" spans="1:22" ht="12.75" hidden="1">
      <c r="A341" s="221"/>
      <c r="F341" s="19"/>
      <c r="I341" s="101"/>
      <c r="M341" s="14"/>
      <c r="P341" s="11"/>
      <c r="V341" s="69"/>
    </row>
    <row r="342" spans="13:22" ht="12.75" hidden="1">
      <c r="M342" s="14"/>
      <c r="P342" s="11"/>
      <c r="T342" s="19"/>
      <c r="V342" s="100"/>
    </row>
    <row r="343" spans="1:26" ht="12.75" hidden="1">
      <c r="A343" s="221"/>
      <c r="B343" s="98"/>
      <c r="C343" s="98"/>
      <c r="D343" s="98"/>
      <c r="E343" s="98"/>
      <c r="F343" s="98"/>
      <c r="G343" s="98"/>
      <c r="H343" s="98"/>
      <c r="I343" s="101"/>
      <c r="M343" s="14"/>
      <c r="P343" s="11"/>
      <c r="T343" s="19"/>
      <c r="V343" s="66"/>
      <c r="Y343" s="81"/>
      <c r="Z343" s="18"/>
    </row>
    <row r="344" spans="1:26" ht="12.75" customHeight="1" hidden="1">
      <c r="A344" s="222"/>
      <c r="B344" s="39"/>
      <c r="C344" s="39"/>
      <c r="D344" s="39"/>
      <c r="E344" s="39"/>
      <c r="F344" s="39"/>
      <c r="G344" s="39"/>
      <c r="H344" s="39"/>
      <c r="I344" s="217"/>
      <c r="M344" s="14"/>
      <c r="P344" s="11"/>
      <c r="T344" s="223"/>
      <c r="U344" s="224"/>
      <c r="V344" s="105"/>
      <c r="W344" s="43"/>
      <c r="X344" s="225"/>
      <c r="Y344" s="75"/>
      <c r="Z344" s="18"/>
    </row>
    <row r="345" spans="13:26" ht="12.75" hidden="1">
      <c r="M345" s="14"/>
      <c r="P345" s="11"/>
      <c r="T345" s="223"/>
      <c r="U345" s="224"/>
      <c r="V345" s="105"/>
      <c r="W345" s="43"/>
      <c r="X345" s="226"/>
      <c r="Y345" s="105"/>
      <c r="Z345" s="227"/>
    </row>
    <row r="346" spans="13:26" ht="12.75" hidden="1">
      <c r="M346" s="14"/>
      <c r="P346" s="11"/>
      <c r="T346" s="100"/>
      <c r="V346" s="131"/>
      <c r="X346" s="226"/>
      <c r="Y346" s="131"/>
      <c r="Z346" s="228"/>
    </row>
    <row r="347" spans="1:26" ht="12.75" hidden="1">
      <c r="A347" s="229"/>
      <c r="M347" s="14"/>
      <c r="P347" s="11"/>
      <c r="T347" s="161"/>
      <c r="U347" s="224"/>
      <c r="V347" s="230"/>
      <c r="W347" s="43"/>
      <c r="X347" s="225"/>
      <c r="Y347" s="81"/>
      <c r="Z347" s="18"/>
    </row>
    <row r="348" spans="9:26" ht="12.75" hidden="1">
      <c r="I348" s="72"/>
      <c r="M348" s="14"/>
      <c r="P348" s="11"/>
      <c r="T348" s="161"/>
      <c r="U348" s="224"/>
      <c r="V348" s="159"/>
      <c r="W348" s="43"/>
      <c r="X348" s="225"/>
      <c r="Y348" s="75"/>
      <c r="Z348" s="18"/>
    </row>
    <row r="349" spans="1:26" ht="12.75" hidden="1">
      <c r="A349" s="221"/>
      <c r="B349" s="98"/>
      <c r="C349" s="98"/>
      <c r="D349" s="98"/>
      <c r="E349" s="98"/>
      <c r="F349" s="98"/>
      <c r="G349" s="98"/>
      <c r="H349" s="98"/>
      <c r="M349" s="14"/>
      <c r="P349" s="11"/>
      <c r="T349" s="161"/>
      <c r="U349" s="224"/>
      <c r="V349" s="230"/>
      <c r="W349" s="43"/>
      <c r="X349" s="225"/>
      <c r="Y349" s="75"/>
      <c r="Z349" s="18"/>
    </row>
    <row r="350" spans="13:26" ht="12.75" hidden="1">
      <c r="M350" s="14"/>
      <c r="P350" s="11"/>
      <c r="T350" s="161"/>
      <c r="U350" s="224"/>
      <c r="V350" s="159"/>
      <c r="W350" s="43"/>
      <c r="X350" s="225"/>
      <c r="Y350" s="81"/>
      <c r="Z350" s="18"/>
    </row>
    <row r="351" spans="1:24" ht="12.75" hidden="1">
      <c r="A351" s="221"/>
      <c r="B351" s="98"/>
      <c r="C351" s="98"/>
      <c r="D351" s="98"/>
      <c r="E351" s="98"/>
      <c r="F351" s="98"/>
      <c r="G351" s="98"/>
      <c r="H351" s="98"/>
      <c r="I351" s="101"/>
      <c r="M351" s="14"/>
      <c r="P351" s="11"/>
      <c r="T351" s="161"/>
      <c r="U351" s="224"/>
      <c r="V351" s="223"/>
      <c r="W351" s="43"/>
      <c r="X351" s="225"/>
    </row>
    <row r="352" spans="1:24" ht="12.75" hidden="1">
      <c r="A352" s="222"/>
      <c r="B352" s="39"/>
      <c r="C352" s="39"/>
      <c r="D352" s="211"/>
      <c r="E352" s="211"/>
      <c r="F352" s="211"/>
      <c r="G352" s="211"/>
      <c r="H352" s="211"/>
      <c r="I352" s="231"/>
      <c r="J352" s="39"/>
      <c r="K352" s="231"/>
      <c r="M352" s="14"/>
      <c r="P352" s="11"/>
      <c r="T352" s="161"/>
      <c r="U352" s="224"/>
      <c r="V352" s="159"/>
      <c r="W352" s="43"/>
      <c r="X352" s="225"/>
    </row>
    <row r="353" spans="1:26" ht="12.75" hidden="1">
      <c r="A353" s="222"/>
      <c r="B353" s="232"/>
      <c r="C353" s="232"/>
      <c r="D353" s="232"/>
      <c r="E353" s="232"/>
      <c r="F353" s="232"/>
      <c r="G353" s="232"/>
      <c r="H353" s="232"/>
      <c r="I353" s="216"/>
      <c r="J353" s="39"/>
      <c r="K353" s="231"/>
      <c r="M353" s="14"/>
      <c r="P353" s="11"/>
      <c r="T353" s="223"/>
      <c r="U353" s="224"/>
      <c r="V353" s="105"/>
      <c r="W353" s="43"/>
      <c r="X353" s="225"/>
      <c r="Y353" s="75"/>
      <c r="Z353" s="18"/>
    </row>
    <row r="354" spans="1:26" ht="12.75" hidden="1">
      <c r="A354" s="233"/>
      <c r="B354" s="39"/>
      <c r="C354" s="39"/>
      <c r="D354" s="39"/>
      <c r="E354" s="39"/>
      <c r="F354" s="39"/>
      <c r="G354" s="39"/>
      <c r="H354" s="39"/>
      <c r="I354" s="231"/>
      <c r="J354" s="39"/>
      <c r="K354" s="231"/>
      <c r="M354" s="14"/>
      <c r="P354" s="11"/>
      <c r="T354" s="161"/>
      <c r="U354" s="224"/>
      <c r="V354" s="230"/>
      <c r="W354" s="43"/>
      <c r="X354" s="161"/>
      <c r="Y354" s="75"/>
      <c r="Z354" s="18"/>
    </row>
    <row r="355" spans="1:26" ht="12.75" hidden="1">
      <c r="A355" s="233"/>
      <c r="B355" s="39"/>
      <c r="C355" s="39"/>
      <c r="D355" s="39"/>
      <c r="E355" s="39"/>
      <c r="F355" s="39"/>
      <c r="G355" s="39"/>
      <c r="H355" s="39"/>
      <c r="I355" s="234"/>
      <c r="J355" s="39"/>
      <c r="K355" s="231"/>
      <c r="M355" s="14"/>
      <c r="P355" s="11"/>
      <c r="T355" s="161"/>
      <c r="U355" s="224"/>
      <c r="V355" s="230"/>
      <c r="W355" s="43"/>
      <c r="X355" s="161"/>
      <c r="Y355" s="75"/>
      <c r="Z355" s="18"/>
    </row>
    <row r="356" spans="1:26" ht="12.75" hidden="1">
      <c r="A356" s="233"/>
      <c r="B356" s="39"/>
      <c r="C356" s="39"/>
      <c r="D356" s="39"/>
      <c r="E356" s="39"/>
      <c r="F356" s="39"/>
      <c r="G356" s="39"/>
      <c r="H356" s="39"/>
      <c r="I356" s="231"/>
      <c r="J356" s="39"/>
      <c r="K356" s="234"/>
      <c r="M356" s="14"/>
      <c r="P356" s="11"/>
      <c r="T356" s="161"/>
      <c r="U356" s="224"/>
      <c r="V356" s="159"/>
      <c r="W356" s="43"/>
      <c r="X356" s="161"/>
      <c r="Y356" s="81"/>
      <c r="Z356" s="18"/>
    </row>
    <row r="357" spans="1:26" ht="12.75" hidden="1">
      <c r="A357" s="210"/>
      <c r="B357" s="211"/>
      <c r="C357" s="211"/>
      <c r="D357" s="211"/>
      <c r="E357" s="211"/>
      <c r="F357" s="211"/>
      <c r="G357" s="211"/>
      <c r="H357" s="211"/>
      <c r="I357" s="217"/>
      <c r="J357" s="211"/>
      <c r="K357" s="231"/>
      <c r="M357" s="14"/>
      <c r="P357" s="11"/>
      <c r="T357" s="223"/>
      <c r="U357" s="224"/>
      <c r="V357" s="105"/>
      <c r="W357" s="43"/>
      <c r="X357" s="234"/>
      <c r="Y357" s="105"/>
      <c r="Z357" s="227"/>
    </row>
    <row r="358" spans="1:26" ht="12.75" hidden="1">
      <c r="A358" s="233"/>
      <c r="B358" s="39"/>
      <c r="C358" s="39"/>
      <c r="D358" s="39"/>
      <c r="E358" s="39"/>
      <c r="F358" s="39"/>
      <c r="G358" s="39"/>
      <c r="H358" s="39"/>
      <c r="I358" s="231"/>
      <c r="J358" s="39"/>
      <c r="K358" s="231"/>
      <c r="M358" s="14"/>
      <c r="P358" s="11"/>
      <c r="V358" s="235"/>
      <c r="Y358" s="75"/>
      <c r="Z358" s="18"/>
    </row>
    <row r="359" spans="4:26" ht="12.75">
      <c r="D359" s="24"/>
      <c r="E359" s="30" t="s">
        <v>202</v>
      </c>
      <c r="F359" s="20"/>
      <c r="G359" s="24"/>
      <c r="H359" s="26"/>
      <c r="I359" s="14"/>
      <c r="M359" s="14"/>
      <c r="P359" s="11"/>
      <c r="V359" s="235"/>
      <c r="Y359" s="75"/>
      <c r="Z359" s="18"/>
    </row>
    <row r="360" spans="1:26" ht="12.75">
      <c r="A360" s="111" t="s">
        <v>203</v>
      </c>
      <c r="D360" s="24"/>
      <c r="E360" s="25"/>
      <c r="G360" s="31"/>
      <c r="H360" s="32"/>
      <c r="I360" s="33" t="s">
        <v>14</v>
      </c>
      <c r="K360" s="34" t="s">
        <v>186</v>
      </c>
      <c r="L360" s="26"/>
      <c r="M360" s="34" t="s">
        <v>186</v>
      </c>
      <c r="N360" s="34" t="s">
        <v>186</v>
      </c>
      <c r="O360" s="26"/>
      <c r="P360" s="34" t="s">
        <v>186</v>
      </c>
      <c r="Q360" s="26"/>
      <c r="R360" s="34" t="s">
        <v>186</v>
      </c>
      <c r="S360" s="26"/>
      <c r="T360" s="25" t="s">
        <v>20</v>
      </c>
      <c r="U360" s="18"/>
      <c r="V360" s="35" t="s">
        <v>21</v>
      </c>
      <c r="X360" s="44" t="s">
        <v>30</v>
      </c>
      <c r="Y360" s="75"/>
      <c r="Z360" s="18"/>
    </row>
    <row r="361" spans="4:26" ht="12.75">
      <c r="D361" s="24"/>
      <c r="E361" s="25"/>
      <c r="G361" s="24"/>
      <c r="H361" s="26"/>
      <c r="I361" s="42" t="s">
        <v>22</v>
      </c>
      <c r="K361" s="34" t="s">
        <v>23</v>
      </c>
      <c r="L361" s="26"/>
      <c r="M361" s="34" t="s">
        <v>24</v>
      </c>
      <c r="N361" s="34" t="s">
        <v>25</v>
      </c>
      <c r="O361" s="26"/>
      <c r="P361" s="34" t="s">
        <v>26</v>
      </c>
      <c r="Q361" s="26"/>
      <c r="R361" s="34" t="s">
        <v>27</v>
      </c>
      <c r="S361" s="26"/>
      <c r="T361" s="25" t="s">
        <v>28</v>
      </c>
      <c r="V361" s="35" t="s">
        <v>29</v>
      </c>
      <c r="Y361" s="81"/>
      <c r="Z361" s="18"/>
    </row>
    <row r="362" spans="13:26" ht="12.75">
      <c r="M362" s="34"/>
      <c r="P362" s="11"/>
      <c r="V362" s="236"/>
      <c r="X362" s="223"/>
      <c r="Y362" s="105"/>
      <c r="Z362" s="227"/>
    </row>
    <row r="363" spans="1:26" s="121" customFormat="1" ht="12.75">
      <c r="A363" s="45">
        <v>10</v>
      </c>
      <c r="B363" s="237"/>
      <c r="C363" s="237"/>
      <c r="D363" s="45" t="s">
        <v>204</v>
      </c>
      <c r="E363" s="237"/>
      <c r="F363" s="237"/>
      <c r="G363" s="238"/>
      <c r="H363" s="77"/>
      <c r="I363" s="146">
        <f>SUM(I364:I375)</f>
        <v>1098.2</v>
      </c>
      <c r="J363" s="239"/>
      <c r="K363" s="146">
        <f>SUM(K364:K373)</f>
        <v>-967.5</v>
      </c>
      <c r="L363" s="240"/>
      <c r="M363" s="146">
        <f>SUM(M364:M373)</f>
        <v>0</v>
      </c>
      <c r="N363" s="146">
        <f>SUM(N364:N375)</f>
        <v>0</v>
      </c>
      <c r="O363" s="240"/>
      <c r="P363" s="54">
        <f>SUM(P364:P374)</f>
        <v>81.09899999999999</v>
      </c>
      <c r="Q363" s="240"/>
      <c r="R363" s="54">
        <f>SUM(R364:R374)</f>
        <v>2.524</v>
      </c>
      <c r="S363" s="47"/>
      <c r="T363" s="241">
        <f>SUM(T364:T375)</f>
        <v>214.323</v>
      </c>
      <c r="U363" s="56"/>
      <c r="V363" s="242">
        <f>SUM(V364:V374)</f>
        <v>214323</v>
      </c>
      <c r="W363" s="18"/>
      <c r="X363" s="226">
        <f>SUM(V363/T363/1000)</f>
        <v>1</v>
      </c>
      <c r="Y363" s="75"/>
      <c r="Z363" s="18"/>
    </row>
    <row r="364" spans="1:26" s="121" customFormat="1" ht="13.5" customHeight="1">
      <c r="A364" s="243" t="s">
        <v>205</v>
      </c>
      <c r="D364" s="10" t="s">
        <v>206</v>
      </c>
      <c r="E364" s="7"/>
      <c r="G364" s="122"/>
      <c r="H364" s="62"/>
      <c r="I364" s="244">
        <v>0.7</v>
      </c>
      <c r="K364" s="73"/>
      <c r="L364" s="157"/>
      <c r="M364" s="73"/>
      <c r="N364" s="73"/>
      <c r="O364" s="245"/>
      <c r="P364" s="246">
        <v>-0.382</v>
      </c>
      <c r="Q364" s="247"/>
      <c r="R364" s="73"/>
      <c r="S364" s="245"/>
      <c r="T364" s="248">
        <f>SUM(I364:R364)</f>
        <v>0.31799999999999995</v>
      </c>
      <c r="U364" s="18"/>
      <c r="V364" s="249">
        <v>318</v>
      </c>
      <c r="W364" s="18"/>
      <c r="X364" s="226">
        <v>1</v>
      </c>
      <c r="Y364" s="75"/>
      <c r="Z364" s="18"/>
    </row>
    <row r="365" spans="1:26" s="121" customFormat="1" ht="13.5" customHeight="1">
      <c r="A365" s="120"/>
      <c r="D365" s="10" t="s">
        <v>207</v>
      </c>
      <c r="E365" s="7"/>
      <c r="G365" s="122"/>
      <c r="H365" s="62"/>
      <c r="I365" s="34">
        <v>1</v>
      </c>
      <c r="K365" s="250"/>
      <c r="L365" s="157"/>
      <c r="M365" s="73"/>
      <c r="N365" s="73"/>
      <c r="O365" s="245"/>
      <c r="P365" s="251"/>
      <c r="Q365" s="245"/>
      <c r="R365" s="73">
        <v>-1</v>
      </c>
      <c r="S365" s="245"/>
      <c r="T365" s="248">
        <f>SUM(I365:R365)</f>
        <v>0</v>
      </c>
      <c r="U365" s="18"/>
      <c r="V365" s="249">
        <v>0</v>
      </c>
      <c r="W365" s="18"/>
      <c r="X365" s="226"/>
      <c r="Y365" s="75"/>
      <c r="Z365" s="18"/>
    </row>
    <row r="366" spans="4:26" ht="12.75">
      <c r="D366" t="s">
        <v>208</v>
      </c>
      <c r="I366" s="72">
        <v>60</v>
      </c>
      <c r="K366" s="66">
        <v>50</v>
      </c>
      <c r="L366" s="81"/>
      <c r="M366" s="73"/>
      <c r="N366" s="66"/>
      <c r="P366" s="252">
        <v>-70</v>
      </c>
      <c r="R366" s="73">
        <v>5.22</v>
      </c>
      <c r="T366" s="248">
        <f>SUM(I366:R366)</f>
        <v>45.22</v>
      </c>
      <c r="V366" s="249">
        <v>45220</v>
      </c>
      <c r="X366" s="226">
        <f>SUM(V366/T366/1000)</f>
        <v>1</v>
      </c>
      <c r="Y366" s="75"/>
      <c r="Z366" s="18"/>
    </row>
    <row r="367" spans="4:24" ht="12.75">
      <c r="D367" t="s">
        <v>209</v>
      </c>
      <c r="F367" s="19"/>
      <c r="I367" s="72">
        <v>3</v>
      </c>
      <c r="K367" s="66"/>
      <c r="L367" s="81"/>
      <c r="M367" s="73"/>
      <c r="N367" s="66"/>
      <c r="P367" s="252">
        <v>-3</v>
      </c>
      <c r="R367" s="73"/>
      <c r="T367" s="248">
        <f aca="true" t="shared" si="11" ref="T367:T374">SUM(I367:R367)</f>
        <v>0</v>
      </c>
      <c r="U367" s="74"/>
      <c r="V367" s="69">
        <v>0</v>
      </c>
      <c r="X367" s="226"/>
    </row>
    <row r="368" spans="4:24" ht="12.75">
      <c r="D368" t="s">
        <v>210</v>
      </c>
      <c r="F368" s="19"/>
      <c r="I368" s="72">
        <v>16</v>
      </c>
      <c r="K368" s="66"/>
      <c r="L368" s="81"/>
      <c r="M368" s="73"/>
      <c r="N368" s="66"/>
      <c r="P368" s="253"/>
      <c r="R368" s="67">
        <v>-1.696</v>
      </c>
      <c r="T368" s="248">
        <f t="shared" si="11"/>
        <v>14.304</v>
      </c>
      <c r="U368" s="74"/>
      <c r="V368" s="69">
        <v>14304</v>
      </c>
      <c r="X368" s="226">
        <f>SUM(V368/T368/1000)</f>
        <v>1</v>
      </c>
    </row>
    <row r="369" spans="6:24" ht="12.75">
      <c r="F369" s="19"/>
      <c r="I369" s="72"/>
      <c r="K369" s="66"/>
      <c r="L369" s="81"/>
      <c r="M369" s="73"/>
      <c r="N369" s="66"/>
      <c r="P369" s="253"/>
      <c r="R369" s="73"/>
      <c r="T369" s="248"/>
      <c r="U369" s="74"/>
      <c r="V369" s="69"/>
      <c r="X369" s="226"/>
    </row>
    <row r="370" spans="1:24" ht="12.75">
      <c r="A370" s="111" t="s">
        <v>211</v>
      </c>
      <c r="B370" s="7"/>
      <c r="C370" s="7"/>
      <c r="F370" s="19"/>
      <c r="K370" s="66"/>
      <c r="L370" s="81"/>
      <c r="M370" s="73"/>
      <c r="N370" s="66"/>
      <c r="P370" s="253"/>
      <c r="R370" s="73"/>
      <c r="T370" s="248"/>
      <c r="U370" s="74"/>
      <c r="V370" s="69"/>
      <c r="X370" s="226"/>
    </row>
    <row r="371" spans="1:24" ht="12.75">
      <c r="A371" s="111"/>
      <c r="B371" s="7"/>
      <c r="C371" s="7"/>
      <c r="D371" t="s">
        <v>212</v>
      </c>
      <c r="F371" s="19"/>
      <c r="I371" s="128">
        <v>1.5</v>
      </c>
      <c r="K371" s="66">
        <v>-1.5</v>
      </c>
      <c r="L371" s="81"/>
      <c r="M371" s="73"/>
      <c r="N371" s="66"/>
      <c r="P371" s="253"/>
      <c r="R371" s="73"/>
      <c r="T371" s="248">
        <f t="shared" si="11"/>
        <v>0</v>
      </c>
      <c r="U371" s="74"/>
      <c r="V371" s="69">
        <v>0</v>
      </c>
      <c r="X371" s="226"/>
    </row>
    <row r="372" spans="4:24" ht="12.75">
      <c r="D372" t="s">
        <v>213</v>
      </c>
      <c r="F372" s="19"/>
      <c r="I372" s="128">
        <v>14</v>
      </c>
      <c r="K372" s="66">
        <v>-14</v>
      </c>
      <c r="L372" s="81"/>
      <c r="M372" s="73"/>
      <c r="N372" s="66"/>
      <c r="P372" s="253"/>
      <c r="R372" s="73"/>
      <c r="T372" s="248">
        <f t="shared" si="11"/>
        <v>0</v>
      </c>
      <c r="U372" s="74"/>
      <c r="V372" s="69">
        <v>0</v>
      </c>
      <c r="X372" s="226"/>
    </row>
    <row r="373" spans="4:24" ht="12.75">
      <c r="D373" t="s">
        <v>208</v>
      </c>
      <c r="F373" s="19"/>
      <c r="I373" s="72">
        <v>1002</v>
      </c>
      <c r="K373" s="66">
        <v>-1002</v>
      </c>
      <c r="L373" s="81"/>
      <c r="M373" s="73"/>
      <c r="N373" s="66"/>
      <c r="P373" s="253"/>
      <c r="R373" s="73"/>
      <c r="T373" s="248">
        <f t="shared" si="11"/>
        <v>0</v>
      </c>
      <c r="U373" s="74"/>
      <c r="V373" s="69">
        <v>0</v>
      </c>
      <c r="X373" s="226"/>
    </row>
    <row r="374" spans="4:24" ht="13.5" customHeight="1">
      <c r="D374" t="s">
        <v>214</v>
      </c>
      <c r="F374" s="19"/>
      <c r="I374" s="72"/>
      <c r="K374" s="66"/>
      <c r="L374" s="81"/>
      <c r="M374" s="73"/>
      <c r="N374" s="66"/>
      <c r="P374" s="246">
        <v>154.481</v>
      </c>
      <c r="R374" s="73"/>
      <c r="T374" s="248">
        <f t="shared" si="11"/>
        <v>154.481</v>
      </c>
      <c r="U374" s="74"/>
      <c r="V374" s="69">
        <v>154481</v>
      </c>
      <c r="X374" s="226">
        <f>SUM(V374/T374/1000)</f>
        <v>1</v>
      </c>
    </row>
    <row r="375" spans="7:26" ht="12.75">
      <c r="G375" s="63"/>
      <c r="H375" s="62"/>
      <c r="I375" s="14"/>
      <c r="K375" s="66"/>
      <c r="L375" s="81"/>
      <c r="M375" s="73"/>
      <c r="N375" s="66"/>
      <c r="P375" s="253"/>
      <c r="T375" s="112"/>
      <c r="V375" s="235"/>
      <c r="X375" s="226"/>
      <c r="Y375" s="75"/>
      <c r="Z375" s="18"/>
    </row>
    <row r="376" spans="1:26" s="7" customFormat="1" ht="13.5" customHeight="1">
      <c r="A376" s="45">
        <v>21</v>
      </c>
      <c r="B376" s="254"/>
      <c r="C376" s="254"/>
      <c r="D376" s="46" t="s">
        <v>215</v>
      </c>
      <c r="E376" s="255"/>
      <c r="F376" s="254"/>
      <c r="G376" s="48"/>
      <c r="H376" s="77"/>
      <c r="I376" s="146">
        <f>SUM(I377:I379)</f>
        <v>31.5</v>
      </c>
      <c r="J376" s="256"/>
      <c r="K376" s="146">
        <f aca="true" t="shared" si="12" ref="K376:R376">SUM(K377:K379)</f>
        <v>0</v>
      </c>
      <c r="L376" s="146">
        <f t="shared" si="12"/>
        <v>0</v>
      </c>
      <c r="M376" s="146">
        <f t="shared" si="12"/>
        <v>0</v>
      </c>
      <c r="N376" s="146">
        <f t="shared" si="12"/>
        <v>0</v>
      </c>
      <c r="O376" s="146">
        <f t="shared" si="12"/>
        <v>0</v>
      </c>
      <c r="P376" s="257">
        <f>SUM(P377:P379)</f>
        <v>-31.5</v>
      </c>
      <c r="Q376" s="146">
        <f t="shared" si="12"/>
        <v>0</v>
      </c>
      <c r="R376" s="146">
        <f t="shared" si="12"/>
        <v>0</v>
      </c>
      <c r="S376" s="78"/>
      <c r="T376" s="258">
        <f>SUM(T377:T381)</f>
        <v>0</v>
      </c>
      <c r="U376" s="110"/>
      <c r="V376" s="242">
        <v>0</v>
      </c>
      <c r="W376" s="18"/>
      <c r="X376" s="226"/>
      <c r="Y376" s="75"/>
      <c r="Z376" s="18"/>
    </row>
    <row r="377" spans="1:26" ht="13.5" customHeight="1">
      <c r="A377" s="111" t="s">
        <v>216</v>
      </c>
      <c r="B377" s="7"/>
      <c r="C377" s="7"/>
      <c r="D377" s="7"/>
      <c r="G377" s="63"/>
      <c r="H377" s="62"/>
      <c r="I377" s="73"/>
      <c r="J377" s="112"/>
      <c r="K377" s="66"/>
      <c r="L377" s="81"/>
      <c r="M377" s="73"/>
      <c r="N377" s="66"/>
      <c r="O377" s="81"/>
      <c r="P377" s="66"/>
      <c r="Q377" s="81"/>
      <c r="R377" s="73"/>
      <c r="S377" s="81"/>
      <c r="T377" s="112"/>
      <c r="V377" s="249"/>
      <c r="Y377" s="75"/>
      <c r="Z377" s="18"/>
    </row>
    <row r="378" spans="1:24" ht="12.75">
      <c r="A378" s="120"/>
      <c r="D378" t="s">
        <v>217</v>
      </c>
      <c r="I378" s="131">
        <v>1.5</v>
      </c>
      <c r="J378" s="112"/>
      <c r="K378" s="66"/>
      <c r="L378" s="81"/>
      <c r="M378" s="73"/>
      <c r="N378" s="66"/>
      <c r="O378" s="81"/>
      <c r="P378" s="66">
        <v>-1.5</v>
      </c>
      <c r="Q378" s="81"/>
      <c r="R378" s="73"/>
      <c r="S378" s="81"/>
      <c r="T378" s="259">
        <f>SUM(I378:R378)</f>
        <v>0</v>
      </c>
      <c r="V378" s="69">
        <v>0</v>
      </c>
      <c r="X378" s="226"/>
    </row>
    <row r="379" spans="4:24" ht="12.75">
      <c r="D379" t="s">
        <v>208</v>
      </c>
      <c r="I379" s="131">
        <v>30</v>
      </c>
      <c r="J379" s="112"/>
      <c r="K379" s="66"/>
      <c r="L379" s="81"/>
      <c r="M379" s="66"/>
      <c r="N379" s="66"/>
      <c r="O379" s="81"/>
      <c r="P379" s="66">
        <v>-30</v>
      </c>
      <c r="Q379" s="81"/>
      <c r="R379" s="73"/>
      <c r="S379" s="81"/>
      <c r="T379" s="259">
        <f>SUM(I379:R379)</f>
        <v>0</v>
      </c>
      <c r="V379" s="17">
        <v>0</v>
      </c>
      <c r="X379" s="226"/>
    </row>
    <row r="380" spans="1:20" ht="12.75">
      <c r="A380" s="229"/>
      <c r="I380" s="66"/>
      <c r="J380" s="112"/>
      <c r="K380" s="66"/>
      <c r="L380" s="81"/>
      <c r="M380" s="66"/>
      <c r="N380" s="66"/>
      <c r="O380" s="81"/>
      <c r="P380" s="66"/>
      <c r="Q380" s="81"/>
      <c r="R380" s="73"/>
      <c r="S380" s="81"/>
      <c r="T380" s="112"/>
    </row>
    <row r="381" spans="9:20" ht="15.75" customHeight="1">
      <c r="I381" s="66"/>
      <c r="J381" s="112"/>
      <c r="K381" s="66"/>
      <c r="L381" s="81"/>
      <c r="M381" s="66"/>
      <c r="N381" s="66"/>
      <c r="O381" s="81"/>
      <c r="P381" s="66"/>
      <c r="Q381" s="81"/>
      <c r="R381" s="73"/>
      <c r="S381" s="81"/>
      <c r="T381" s="112"/>
    </row>
    <row r="382" spans="1:26" s="7" customFormat="1" ht="21.75" customHeight="1">
      <c r="A382" s="45">
        <v>22</v>
      </c>
      <c r="B382" s="254"/>
      <c r="C382" s="254"/>
      <c r="D382" s="46" t="s">
        <v>218</v>
      </c>
      <c r="E382" s="254"/>
      <c r="F382" s="254"/>
      <c r="G382" s="48"/>
      <c r="H382" s="77"/>
      <c r="I382" s="146">
        <f>SUM(I383:I406)</f>
        <v>2179.38</v>
      </c>
      <c r="J382" s="256"/>
      <c r="K382" s="54">
        <f aca="true" t="shared" si="13" ref="K382:R382">SUM(K383:K406)</f>
        <v>495.538</v>
      </c>
      <c r="L382" s="146">
        <f t="shared" si="13"/>
        <v>0</v>
      </c>
      <c r="M382" s="146">
        <f t="shared" si="13"/>
        <v>-408.5</v>
      </c>
      <c r="N382" s="54">
        <f>SUM(N383:N406)</f>
        <v>0.07500000000000173</v>
      </c>
      <c r="O382" s="146">
        <f t="shared" si="13"/>
        <v>0</v>
      </c>
      <c r="P382" s="146">
        <f>SUM(P383:P406)</f>
        <v>-202.215</v>
      </c>
      <c r="Q382" s="146">
        <f t="shared" si="13"/>
        <v>0</v>
      </c>
      <c r="R382" s="54">
        <f t="shared" si="13"/>
        <v>-71.39</v>
      </c>
      <c r="S382" s="78"/>
      <c r="T382" s="241">
        <f>SUM(T383:T406)</f>
        <v>1992.888</v>
      </c>
      <c r="U382" s="110"/>
      <c r="V382" s="242">
        <f>SUM(V383:V406)</f>
        <v>1992882.8</v>
      </c>
      <c r="W382" s="18"/>
      <c r="X382" s="226">
        <f aca="true" t="shared" si="14" ref="X382:X406">SUM(V382/T382/1000)</f>
        <v>0.9999973907214054</v>
      </c>
      <c r="Y382" s="59"/>
      <c r="Z382" s="59"/>
    </row>
    <row r="383" spans="1:24" ht="13.5" customHeight="1">
      <c r="A383" s="111" t="s">
        <v>219</v>
      </c>
      <c r="B383" s="260"/>
      <c r="C383" s="260"/>
      <c r="D383" s="260"/>
      <c r="F383" s="19"/>
      <c r="G383" s="100"/>
      <c r="H383" s="26"/>
      <c r="I383" s="73"/>
      <c r="J383" s="112"/>
      <c r="K383" s="66"/>
      <c r="L383" s="81"/>
      <c r="M383" s="66"/>
      <c r="N383" s="71"/>
      <c r="O383" s="81"/>
      <c r="P383" s="66"/>
      <c r="Q383" s="81"/>
      <c r="R383" s="67"/>
      <c r="S383" s="81"/>
      <c r="T383" s="114"/>
      <c r="X383" s="226"/>
    </row>
    <row r="384" spans="4:24" ht="13.5" customHeight="1">
      <c r="D384" t="s">
        <v>220</v>
      </c>
      <c r="G384" s="63"/>
      <c r="H384" s="62"/>
      <c r="I384" s="126">
        <v>540</v>
      </c>
      <c r="J384" s="112"/>
      <c r="K384" s="71">
        <v>369.232</v>
      </c>
      <c r="L384" s="81"/>
      <c r="M384" s="66"/>
      <c r="N384" s="71">
        <v>-0.295</v>
      </c>
      <c r="O384" s="81"/>
      <c r="P384" s="66"/>
      <c r="Q384" s="261"/>
      <c r="R384" s="67">
        <v>15.366</v>
      </c>
      <c r="S384" s="81"/>
      <c r="T384" s="248">
        <f aca="true" t="shared" si="15" ref="T384:T390">SUM(I384:R384)</f>
        <v>924.303</v>
      </c>
      <c r="V384" s="17">
        <v>924301.7</v>
      </c>
      <c r="X384" s="226">
        <f t="shared" si="14"/>
        <v>0.999998593534804</v>
      </c>
    </row>
    <row r="385" spans="4:24" ht="13.5" customHeight="1">
      <c r="D385" t="s">
        <v>221</v>
      </c>
      <c r="G385" s="63"/>
      <c r="H385" s="62"/>
      <c r="I385" s="126"/>
      <c r="J385" s="112"/>
      <c r="K385" s="71"/>
      <c r="L385" s="81"/>
      <c r="M385" s="66"/>
      <c r="N385" s="71">
        <v>0.295</v>
      </c>
      <c r="O385" s="81"/>
      <c r="P385" s="66"/>
      <c r="Q385" s="261"/>
      <c r="R385" s="67"/>
      <c r="S385" s="81"/>
      <c r="T385" s="248">
        <f t="shared" si="15"/>
        <v>0.295</v>
      </c>
      <c r="V385" s="17">
        <v>295</v>
      </c>
      <c r="X385" s="226">
        <f t="shared" si="14"/>
        <v>1</v>
      </c>
    </row>
    <row r="386" spans="4:24" ht="13.5" customHeight="1">
      <c r="D386" t="s">
        <v>222</v>
      </c>
      <c r="G386" s="63"/>
      <c r="H386" s="62"/>
      <c r="I386" s="126"/>
      <c r="J386" s="112"/>
      <c r="K386" s="71"/>
      <c r="L386" s="81"/>
      <c r="M386" s="66"/>
      <c r="N386" s="71"/>
      <c r="O386" s="81"/>
      <c r="P386" s="66"/>
      <c r="Q386" s="261"/>
      <c r="R386" s="67">
        <v>0.162</v>
      </c>
      <c r="S386" s="81"/>
      <c r="T386" s="248">
        <f t="shared" si="15"/>
        <v>0.162</v>
      </c>
      <c r="V386" s="17">
        <v>162</v>
      </c>
      <c r="X386" s="226">
        <f t="shared" si="14"/>
        <v>1</v>
      </c>
    </row>
    <row r="387" spans="1:24" ht="12.75" customHeight="1">
      <c r="A387" s="111"/>
      <c r="D387" t="s">
        <v>208</v>
      </c>
      <c r="F387" s="113"/>
      <c r="G387" s="63"/>
      <c r="H387" s="62"/>
      <c r="I387" s="126">
        <v>40</v>
      </c>
      <c r="J387" s="112"/>
      <c r="K387" s="71">
        <v>46.306</v>
      </c>
      <c r="L387" s="81"/>
      <c r="M387" s="66"/>
      <c r="N387" s="71">
        <v>33.694</v>
      </c>
      <c r="O387" s="81"/>
      <c r="P387" s="66"/>
      <c r="Q387" s="81"/>
      <c r="R387" s="67">
        <v>-11.983</v>
      </c>
      <c r="S387" s="81"/>
      <c r="T387" s="248">
        <f t="shared" si="15"/>
        <v>108.017</v>
      </c>
      <c r="V387" s="17">
        <v>108016.1</v>
      </c>
      <c r="X387" s="226">
        <f t="shared" si="14"/>
        <v>0.9999916679781887</v>
      </c>
    </row>
    <row r="388" spans="1:24" ht="12.75">
      <c r="A388" s="120"/>
      <c r="D388" t="s">
        <v>217</v>
      </c>
      <c r="H388" s="62"/>
      <c r="I388" s="126">
        <v>1455</v>
      </c>
      <c r="J388" s="112"/>
      <c r="K388" s="66">
        <v>80</v>
      </c>
      <c r="L388" s="81"/>
      <c r="M388" s="66">
        <v>-408.5</v>
      </c>
      <c r="N388" s="71">
        <v>-33.694</v>
      </c>
      <c r="O388" s="81"/>
      <c r="P388" s="66">
        <v>-201.3</v>
      </c>
      <c r="Q388" s="81"/>
      <c r="R388" s="67">
        <v>-52.933</v>
      </c>
      <c r="S388" s="81"/>
      <c r="T388" s="248">
        <f t="shared" si="15"/>
        <v>838.573</v>
      </c>
      <c r="V388" s="17">
        <v>838572.95</v>
      </c>
      <c r="X388" s="226">
        <f t="shared" si="14"/>
        <v>0.9999999403748988</v>
      </c>
    </row>
    <row r="389" spans="1:24" ht="12.75">
      <c r="A389" s="120"/>
      <c r="D389" t="s">
        <v>223</v>
      </c>
      <c r="F389" s="19"/>
      <c r="I389" s="131">
        <v>18.3</v>
      </c>
      <c r="J389" s="112"/>
      <c r="K389" s="66"/>
      <c r="L389" s="81"/>
      <c r="M389" s="66"/>
      <c r="N389" s="66"/>
      <c r="O389" s="81"/>
      <c r="P389" s="66"/>
      <c r="Q389" s="81"/>
      <c r="R389" s="67">
        <v>-0.05</v>
      </c>
      <c r="S389" s="81"/>
      <c r="T389" s="248">
        <f t="shared" si="15"/>
        <v>18.25</v>
      </c>
      <c r="V389" s="17">
        <v>18250</v>
      </c>
      <c r="X389" s="226">
        <f t="shared" si="14"/>
        <v>1</v>
      </c>
    </row>
    <row r="390" spans="4:24" ht="12.75">
      <c r="D390" t="s">
        <v>224</v>
      </c>
      <c r="I390" s="131"/>
      <c r="J390" s="112"/>
      <c r="K390" s="66"/>
      <c r="L390" s="81"/>
      <c r="M390" s="66"/>
      <c r="N390" s="66"/>
      <c r="O390" s="81"/>
      <c r="P390" s="66">
        <v>1.3</v>
      </c>
      <c r="Q390" s="81"/>
      <c r="R390" s="67"/>
      <c r="S390" s="81"/>
      <c r="T390" s="248">
        <f t="shared" si="15"/>
        <v>1.3</v>
      </c>
      <c r="V390" s="17">
        <v>1299.5</v>
      </c>
      <c r="X390" s="226">
        <f t="shared" si="14"/>
        <v>0.9996153846153846</v>
      </c>
    </row>
    <row r="391" spans="9:24" ht="12.75">
      <c r="I391" s="131"/>
      <c r="J391" s="112"/>
      <c r="K391" s="66"/>
      <c r="L391" s="81"/>
      <c r="M391" s="66"/>
      <c r="N391" s="66"/>
      <c r="O391" s="81"/>
      <c r="P391" s="66"/>
      <c r="Q391" s="81"/>
      <c r="R391" s="67"/>
      <c r="S391" s="81"/>
      <c r="T391" s="114"/>
      <c r="X391" s="226"/>
    </row>
    <row r="392" spans="1:24" ht="19.5" customHeight="1">
      <c r="A392" s="229"/>
      <c r="I392" s="66"/>
      <c r="J392" s="112"/>
      <c r="K392" s="66"/>
      <c r="L392" s="81"/>
      <c r="M392" s="66"/>
      <c r="N392" s="66"/>
      <c r="O392" s="81"/>
      <c r="P392" s="66"/>
      <c r="Q392" s="81"/>
      <c r="R392" s="67"/>
      <c r="S392" s="81"/>
      <c r="T392" s="114"/>
      <c r="X392" s="226"/>
    </row>
    <row r="393" spans="1:24" ht="12.75">
      <c r="A393" s="111" t="s">
        <v>225</v>
      </c>
      <c r="B393" s="7"/>
      <c r="C393" s="7"/>
      <c r="D393" s="7"/>
      <c r="E393" s="7"/>
      <c r="H393" s="19"/>
      <c r="I393" s="66"/>
      <c r="J393" s="112"/>
      <c r="K393" s="66"/>
      <c r="L393" s="81"/>
      <c r="M393" s="66"/>
      <c r="N393" s="66"/>
      <c r="O393" s="81"/>
      <c r="P393" s="66"/>
      <c r="Q393" s="81"/>
      <c r="R393" s="67"/>
      <c r="S393" s="81"/>
      <c r="T393" s="114"/>
      <c r="X393" s="226"/>
    </row>
    <row r="394" spans="4:24" ht="12.75">
      <c r="D394" t="s">
        <v>226</v>
      </c>
      <c r="I394" s="131">
        <v>2.5</v>
      </c>
      <c r="J394" s="112"/>
      <c r="K394" s="66"/>
      <c r="L394" s="81"/>
      <c r="M394" s="66"/>
      <c r="N394" s="66"/>
      <c r="O394" s="81"/>
      <c r="P394" s="71">
        <v>-2.387</v>
      </c>
      <c r="Q394" s="262"/>
      <c r="R394" s="67"/>
      <c r="S394" s="262"/>
      <c r="T394" s="248">
        <f aca="true" t="shared" si="16" ref="T394:T403">SUM(I394:R394)</f>
        <v>0.11299999999999999</v>
      </c>
      <c r="V394" s="17">
        <v>113</v>
      </c>
      <c r="X394" s="226">
        <f t="shared" si="14"/>
        <v>1.0000000000000002</v>
      </c>
    </row>
    <row r="395" spans="1:24" ht="12.75">
      <c r="A395" s="120"/>
      <c r="D395" t="s">
        <v>227</v>
      </c>
      <c r="I395" s="131">
        <v>12</v>
      </c>
      <c r="J395" s="112"/>
      <c r="K395" s="66"/>
      <c r="L395" s="81"/>
      <c r="M395" s="66"/>
      <c r="N395" s="66"/>
      <c r="O395" s="81"/>
      <c r="P395" s="71"/>
      <c r="Q395" s="81"/>
      <c r="R395" s="67">
        <v>-8.64</v>
      </c>
      <c r="S395" s="81"/>
      <c r="T395" s="248">
        <f t="shared" si="16"/>
        <v>3.3599999999999994</v>
      </c>
      <c r="V395" s="17">
        <v>3360</v>
      </c>
      <c r="X395" s="226">
        <f t="shared" si="14"/>
        <v>1.0000000000000002</v>
      </c>
    </row>
    <row r="396" spans="1:24" ht="12.75">
      <c r="A396" s="120"/>
      <c r="D396" t="s">
        <v>228</v>
      </c>
      <c r="I396" s="131">
        <v>0.58</v>
      </c>
      <c r="J396" s="112"/>
      <c r="K396" s="66"/>
      <c r="L396" s="81"/>
      <c r="M396" s="66"/>
      <c r="N396" s="66"/>
      <c r="O396" s="81"/>
      <c r="P396" s="66"/>
      <c r="Q396" s="81"/>
      <c r="R396" s="67">
        <v>-0.58</v>
      </c>
      <c r="S396" s="81"/>
      <c r="T396" s="248">
        <f t="shared" si="16"/>
        <v>0</v>
      </c>
      <c r="V396" s="17">
        <v>0</v>
      </c>
      <c r="X396" s="226"/>
    </row>
    <row r="397" spans="1:24" ht="12.75">
      <c r="A397" s="120"/>
      <c r="D397" t="s">
        <v>229</v>
      </c>
      <c r="I397" s="131">
        <v>3</v>
      </c>
      <c r="J397" s="112"/>
      <c r="K397" s="66"/>
      <c r="L397" s="81"/>
      <c r="M397" s="66"/>
      <c r="N397" s="66"/>
      <c r="O397" s="81"/>
      <c r="P397" s="66">
        <v>-3</v>
      </c>
      <c r="Q397" s="81"/>
      <c r="R397" s="67"/>
      <c r="S397" s="81"/>
      <c r="T397" s="248">
        <f t="shared" si="16"/>
        <v>0</v>
      </c>
      <c r="V397" s="17">
        <v>0</v>
      </c>
      <c r="X397" s="226"/>
    </row>
    <row r="398" spans="4:24" ht="12.75">
      <c r="D398" t="s">
        <v>208</v>
      </c>
      <c r="I398" s="131">
        <v>8</v>
      </c>
      <c r="J398" s="112"/>
      <c r="K398" s="66"/>
      <c r="L398" s="81"/>
      <c r="M398" s="66"/>
      <c r="N398" s="66"/>
      <c r="O398" s="81"/>
      <c r="P398" s="71">
        <v>-0.722</v>
      </c>
      <c r="Q398" s="262"/>
      <c r="R398" s="67">
        <v>-1.481</v>
      </c>
      <c r="S398" s="262"/>
      <c r="T398" s="248">
        <f t="shared" si="16"/>
        <v>5.797</v>
      </c>
      <c r="V398" s="17">
        <v>5796.3</v>
      </c>
      <c r="X398" s="226">
        <f t="shared" si="14"/>
        <v>0.9998792478868381</v>
      </c>
    </row>
    <row r="399" spans="1:24" ht="12.75">
      <c r="A399" s="263"/>
      <c r="D399" t="s">
        <v>217</v>
      </c>
      <c r="I399" s="131">
        <v>30</v>
      </c>
      <c r="J399" s="112"/>
      <c r="K399" s="66"/>
      <c r="L399" s="81"/>
      <c r="M399" s="66"/>
      <c r="N399" s="66"/>
      <c r="O399" s="81"/>
      <c r="P399" s="66"/>
      <c r="Q399" s="81"/>
      <c r="R399" s="67">
        <v>-11.251</v>
      </c>
      <c r="S399" s="81"/>
      <c r="T399" s="248">
        <f t="shared" si="16"/>
        <v>18.749000000000002</v>
      </c>
      <c r="V399" s="17">
        <v>18748.65</v>
      </c>
      <c r="X399" s="226">
        <f t="shared" si="14"/>
        <v>0.9999813323377247</v>
      </c>
    </row>
    <row r="400" spans="4:27" ht="12.75">
      <c r="D400" s="260" t="s">
        <v>230</v>
      </c>
      <c r="E400" s="260"/>
      <c r="F400" s="260"/>
      <c r="G400" s="260"/>
      <c r="H400" s="74"/>
      <c r="I400" s="140"/>
      <c r="J400" s="112"/>
      <c r="K400" s="81"/>
      <c r="L400" s="81"/>
      <c r="M400" s="66"/>
      <c r="N400" s="66"/>
      <c r="O400" s="81"/>
      <c r="P400" s="66"/>
      <c r="Q400" s="157"/>
      <c r="R400" s="67"/>
      <c r="S400" s="81"/>
      <c r="T400" s="264"/>
      <c r="U400" s="19"/>
      <c r="V400" s="69"/>
      <c r="W400" s="19"/>
      <c r="X400" s="226"/>
      <c r="AA400" s="19"/>
    </row>
    <row r="401" spans="4:27" ht="12.75">
      <c r="D401" s="260" t="s">
        <v>231</v>
      </c>
      <c r="E401" s="260"/>
      <c r="F401" s="260"/>
      <c r="G401" s="260"/>
      <c r="H401" s="74"/>
      <c r="I401" s="140"/>
      <c r="J401" s="112"/>
      <c r="K401" s="81"/>
      <c r="L401" s="81"/>
      <c r="M401" s="66"/>
      <c r="N401" s="71">
        <v>0.075</v>
      </c>
      <c r="O401" s="81"/>
      <c r="P401" s="66"/>
      <c r="Q401" s="157"/>
      <c r="R401" s="67"/>
      <c r="S401" s="81"/>
      <c r="T401" s="248">
        <f t="shared" si="16"/>
        <v>0.075</v>
      </c>
      <c r="U401" s="19"/>
      <c r="V401" s="69">
        <v>74.5</v>
      </c>
      <c r="W401" s="19"/>
      <c r="X401" s="226">
        <f t="shared" si="14"/>
        <v>0.9933333333333334</v>
      </c>
      <c r="AA401" s="19"/>
    </row>
    <row r="402" spans="4:27" ht="12.75">
      <c r="D402" s="260" t="s">
        <v>232</v>
      </c>
      <c r="E402" s="260"/>
      <c r="F402" s="260"/>
      <c r="G402" s="260"/>
      <c r="H402" s="74"/>
      <c r="I402" s="140"/>
      <c r="J402" s="112"/>
      <c r="K402" s="81"/>
      <c r="L402" s="81"/>
      <c r="M402" s="66"/>
      <c r="N402" s="71"/>
      <c r="O402" s="81"/>
      <c r="P402" s="71">
        <v>0.722</v>
      </c>
      <c r="Q402" s="157"/>
      <c r="R402" s="67"/>
      <c r="S402" s="81"/>
      <c r="T402" s="248">
        <f t="shared" si="16"/>
        <v>0.722</v>
      </c>
      <c r="U402" s="19"/>
      <c r="V402" s="69">
        <v>721.1</v>
      </c>
      <c r="W402" s="19"/>
      <c r="X402" s="226">
        <f t="shared" si="14"/>
        <v>0.9987534626038782</v>
      </c>
      <c r="AA402" s="19"/>
    </row>
    <row r="403" spans="4:27" ht="12.75">
      <c r="D403" s="260" t="s">
        <v>233</v>
      </c>
      <c r="E403" s="260"/>
      <c r="F403" s="260"/>
      <c r="G403" s="260"/>
      <c r="H403" s="74"/>
      <c r="I403" s="140"/>
      <c r="J403" s="112"/>
      <c r="K403" s="81"/>
      <c r="L403" s="81"/>
      <c r="M403" s="66"/>
      <c r="N403" s="71"/>
      <c r="O403" s="81"/>
      <c r="P403" s="71">
        <v>1</v>
      </c>
      <c r="Q403" s="157"/>
      <c r="R403" s="67"/>
      <c r="S403" s="81"/>
      <c r="T403" s="248">
        <f t="shared" si="16"/>
        <v>1</v>
      </c>
      <c r="U403" s="19"/>
      <c r="V403" s="69">
        <v>1000</v>
      </c>
      <c r="W403" s="19"/>
      <c r="X403" s="226">
        <f t="shared" si="14"/>
        <v>1</v>
      </c>
      <c r="AA403" s="19"/>
    </row>
    <row r="404" spans="8:27" ht="12.75">
      <c r="H404" s="38"/>
      <c r="I404" s="265"/>
      <c r="J404" s="266"/>
      <c r="K404" s="265"/>
      <c r="L404" s="81"/>
      <c r="M404" s="66"/>
      <c r="N404" s="66"/>
      <c r="O404" s="81"/>
      <c r="P404" s="105"/>
      <c r="Q404" s="81"/>
      <c r="R404" s="67"/>
      <c r="S404" s="81"/>
      <c r="T404" s="262"/>
      <c r="V404" s="69"/>
      <c r="W404" s="16"/>
      <c r="X404" s="226"/>
      <c r="AA404" s="19"/>
    </row>
    <row r="405" spans="9:22" ht="12.75">
      <c r="I405" s="66"/>
      <c r="J405" s="112"/>
      <c r="K405" s="66"/>
      <c r="L405" s="81"/>
      <c r="M405" s="66"/>
      <c r="N405" s="66"/>
      <c r="O405" s="81"/>
      <c r="P405" s="66"/>
      <c r="Q405" s="81"/>
      <c r="R405" s="67"/>
      <c r="S405" s="81"/>
      <c r="T405" s="114"/>
      <c r="V405" s="69"/>
    </row>
    <row r="406" spans="4:24" ht="12.75">
      <c r="D406" s="260" t="s">
        <v>234</v>
      </c>
      <c r="E406" s="260"/>
      <c r="F406" s="260"/>
      <c r="H406" s="267"/>
      <c r="I406" s="126">
        <v>70</v>
      </c>
      <c r="J406" s="75"/>
      <c r="K406" s="73"/>
      <c r="L406" s="75"/>
      <c r="M406" s="69"/>
      <c r="N406" s="69"/>
      <c r="O406" s="75"/>
      <c r="P406" s="67">
        <v>2.172</v>
      </c>
      <c r="Q406" s="268"/>
      <c r="R406" s="67"/>
      <c r="S406" s="68"/>
      <c r="T406" s="248">
        <f>SUM(I406:R406)</f>
        <v>72.172</v>
      </c>
      <c r="U406" s="269"/>
      <c r="V406" s="69">
        <v>72172</v>
      </c>
      <c r="W406" s="121"/>
      <c r="X406" s="226">
        <f t="shared" si="14"/>
        <v>1</v>
      </c>
    </row>
    <row r="407" spans="8:24" ht="12.75">
      <c r="H407" s="19"/>
      <c r="I407" s="28"/>
      <c r="J407" s="75"/>
      <c r="K407" s="69"/>
      <c r="L407" s="75"/>
      <c r="M407" s="69"/>
      <c r="N407" s="69"/>
      <c r="O407" s="75"/>
      <c r="P407" s="69"/>
      <c r="Q407" s="75"/>
      <c r="R407" s="270"/>
      <c r="S407" s="75"/>
      <c r="T407" s="68"/>
      <c r="U407" s="269"/>
      <c r="V407" s="69"/>
      <c r="W407" s="121"/>
      <c r="X407" s="260"/>
    </row>
    <row r="408" spans="8:24" ht="12.75">
      <c r="H408" s="19"/>
      <c r="I408" s="28"/>
      <c r="J408" s="75"/>
      <c r="K408" s="69"/>
      <c r="L408" s="75"/>
      <c r="M408" s="69"/>
      <c r="N408" s="69"/>
      <c r="O408" s="75"/>
      <c r="P408" s="69"/>
      <c r="Q408" s="75"/>
      <c r="R408" s="270"/>
      <c r="S408" s="75"/>
      <c r="T408" s="116"/>
      <c r="U408" s="269"/>
      <c r="V408" s="69"/>
      <c r="W408" s="121"/>
      <c r="X408" s="260"/>
    </row>
    <row r="409" spans="8:24" ht="12.75">
      <c r="H409" s="19"/>
      <c r="I409" s="28"/>
      <c r="J409" s="75"/>
      <c r="K409" s="69"/>
      <c r="L409" s="75"/>
      <c r="M409" s="69"/>
      <c r="N409" s="69"/>
      <c r="O409" s="75"/>
      <c r="P409" s="69"/>
      <c r="Q409" s="75"/>
      <c r="R409" s="270"/>
      <c r="S409" s="75"/>
      <c r="T409" s="116"/>
      <c r="U409" s="269"/>
      <c r="V409" s="69"/>
      <c r="W409" s="121"/>
      <c r="X409" s="260"/>
    </row>
    <row r="410" spans="8:24" ht="12.75" hidden="1">
      <c r="H410" s="19"/>
      <c r="I410" s="28"/>
      <c r="J410" s="75"/>
      <c r="K410" s="69"/>
      <c r="L410" s="75"/>
      <c r="M410" s="69"/>
      <c r="N410" s="69"/>
      <c r="O410" s="75"/>
      <c r="P410" s="69"/>
      <c r="Q410" s="75"/>
      <c r="R410" s="270"/>
      <c r="S410" s="75"/>
      <c r="T410" s="116"/>
      <c r="U410" s="269"/>
      <c r="V410" s="69"/>
      <c r="W410" s="121"/>
      <c r="X410" s="260"/>
    </row>
    <row r="411" spans="8:24" ht="12.75" hidden="1">
      <c r="H411" s="271"/>
      <c r="I411" s="28"/>
      <c r="J411" s="75"/>
      <c r="K411" s="272"/>
      <c r="L411" s="75"/>
      <c r="M411" s="69"/>
      <c r="N411" s="69"/>
      <c r="O411" s="75"/>
      <c r="P411" s="69"/>
      <c r="Q411" s="75"/>
      <c r="R411" s="270"/>
      <c r="S411" s="75"/>
      <c r="T411" s="116"/>
      <c r="U411" s="269"/>
      <c r="V411" s="69"/>
      <c r="W411" s="121"/>
      <c r="X411" s="260"/>
    </row>
    <row r="412" spans="9:19" ht="12.75" hidden="1">
      <c r="I412" s="66"/>
      <c r="J412" s="112"/>
      <c r="K412" s="66"/>
      <c r="L412" s="81"/>
      <c r="M412" s="66"/>
      <c r="N412" s="66"/>
      <c r="O412" s="81"/>
      <c r="P412" s="66"/>
      <c r="Q412" s="81"/>
      <c r="R412" s="67"/>
      <c r="S412" s="81"/>
    </row>
    <row r="413" spans="4:19" ht="12.75" hidden="1">
      <c r="D413" s="59"/>
      <c r="H413" s="267"/>
      <c r="I413" s="126"/>
      <c r="J413" s="112"/>
      <c r="K413" s="126"/>
      <c r="L413" s="81"/>
      <c r="M413" s="66"/>
      <c r="N413" s="66"/>
      <c r="O413" s="81"/>
      <c r="P413" s="126"/>
      <c r="Q413" s="125"/>
      <c r="R413" s="67"/>
      <c r="S413" s="81"/>
    </row>
    <row r="414" spans="4:19" ht="12.75" hidden="1">
      <c r="D414" s="120"/>
      <c r="H414" s="12"/>
      <c r="I414" s="66"/>
      <c r="J414" s="112"/>
      <c r="K414" s="66"/>
      <c r="L414" s="81"/>
      <c r="M414" s="66"/>
      <c r="N414" s="66"/>
      <c r="O414" s="81"/>
      <c r="P414" s="66"/>
      <c r="Q414" s="81"/>
      <c r="R414" s="67"/>
      <c r="S414" s="81"/>
    </row>
    <row r="415" spans="8:19" ht="12.75" hidden="1">
      <c r="H415" s="12"/>
      <c r="I415" s="66"/>
      <c r="J415" s="112"/>
      <c r="K415" s="66"/>
      <c r="L415" s="81"/>
      <c r="M415" s="66"/>
      <c r="N415" s="66"/>
      <c r="O415" s="81"/>
      <c r="P415" s="66"/>
      <c r="Q415" s="81"/>
      <c r="R415" s="67"/>
      <c r="S415" s="81"/>
    </row>
    <row r="416" spans="8:19" ht="12.75" hidden="1">
      <c r="H416" s="273"/>
      <c r="I416" s="274"/>
      <c r="J416" s="275"/>
      <c r="K416" s="104"/>
      <c r="L416" s="81"/>
      <c r="M416" s="66"/>
      <c r="N416" s="66"/>
      <c r="O416" s="81"/>
      <c r="P416" s="66"/>
      <c r="Q416" s="81"/>
      <c r="R416" s="67"/>
      <c r="S416" s="81"/>
    </row>
    <row r="417" spans="9:19" ht="12.75" hidden="1">
      <c r="I417" s="66"/>
      <c r="J417" s="112"/>
      <c r="K417" s="66"/>
      <c r="L417" s="81"/>
      <c r="M417" s="66"/>
      <c r="N417" s="66"/>
      <c r="O417" s="81"/>
      <c r="P417" s="66"/>
      <c r="Q417" s="81"/>
      <c r="R417" s="67"/>
      <c r="S417" s="81"/>
    </row>
    <row r="418" spans="9:19" ht="12.75" hidden="1">
      <c r="I418" s="66"/>
      <c r="J418" s="112"/>
      <c r="K418" s="66"/>
      <c r="L418" s="81"/>
      <c r="M418" s="66"/>
      <c r="N418" s="66"/>
      <c r="O418" s="81"/>
      <c r="P418" s="66"/>
      <c r="Q418" s="81"/>
      <c r="R418" s="67"/>
      <c r="S418" s="81"/>
    </row>
    <row r="419" spans="1:26" s="7" customFormat="1" ht="18" customHeight="1">
      <c r="A419" s="45">
        <v>23</v>
      </c>
      <c r="B419" s="254"/>
      <c r="C419" s="254"/>
      <c r="D419" s="46" t="s">
        <v>235</v>
      </c>
      <c r="E419" s="255"/>
      <c r="F419" s="254"/>
      <c r="G419" s="48"/>
      <c r="H419" s="255"/>
      <c r="I419" s="146">
        <f>SUM(I421:I435)</f>
        <v>59.034</v>
      </c>
      <c r="J419" s="256"/>
      <c r="K419" s="54">
        <f aca="true" t="shared" si="17" ref="K419:R419">SUM(K421:K435)</f>
        <v>53.126999999999995</v>
      </c>
      <c r="L419" s="146">
        <f t="shared" si="17"/>
        <v>0</v>
      </c>
      <c r="M419" s="146">
        <f t="shared" si="17"/>
        <v>10.87</v>
      </c>
      <c r="N419" s="146">
        <f t="shared" si="17"/>
        <v>0</v>
      </c>
      <c r="O419" s="146">
        <f t="shared" si="17"/>
        <v>0</v>
      </c>
      <c r="P419" s="54">
        <f t="shared" si="17"/>
        <v>-41.546</v>
      </c>
      <c r="Q419" s="146">
        <f t="shared" si="17"/>
        <v>0</v>
      </c>
      <c r="R419" s="54">
        <f t="shared" si="17"/>
        <v>-37.631</v>
      </c>
      <c r="S419" s="78"/>
      <c r="T419" s="54">
        <f>SUM(T421:T435)</f>
        <v>43.854</v>
      </c>
      <c r="U419" s="56"/>
      <c r="V419" s="54">
        <f>SUM(V421:V435)</f>
        <v>43852.78</v>
      </c>
      <c r="W419" s="18"/>
      <c r="X419" s="226">
        <f>SUM(V419/T419/1000)</f>
        <v>0.9999721804168377</v>
      </c>
      <c r="Y419" s="59"/>
      <c r="Z419" s="59"/>
    </row>
    <row r="420" spans="1:20" ht="13.5" customHeight="1">
      <c r="A420" s="111" t="s">
        <v>236</v>
      </c>
      <c r="G420" s="100"/>
      <c r="H420" s="26"/>
      <c r="I420" s="73"/>
      <c r="J420" s="112"/>
      <c r="K420" s="66"/>
      <c r="L420" s="81"/>
      <c r="M420" s="66"/>
      <c r="N420" s="66"/>
      <c r="O420" s="81"/>
      <c r="P420" s="66"/>
      <c r="Q420" s="81"/>
      <c r="R420" s="67"/>
      <c r="S420" s="81"/>
      <c r="T420" s="276"/>
    </row>
    <row r="421" spans="1:25" ht="12.75">
      <c r="A421" s="120"/>
      <c r="D421" t="s">
        <v>237</v>
      </c>
      <c r="H421" s="62"/>
      <c r="I421" s="126">
        <v>11</v>
      </c>
      <c r="J421" s="112"/>
      <c r="K421" s="66"/>
      <c r="L421" s="81"/>
      <c r="M421" s="66"/>
      <c r="N421" s="66"/>
      <c r="O421" s="81"/>
      <c r="P421" s="66"/>
      <c r="Q421" s="81"/>
      <c r="R421" s="67">
        <v>-0.985</v>
      </c>
      <c r="S421" s="81"/>
      <c r="T421" s="248">
        <f>SUM(I421:R421)</f>
        <v>10.015</v>
      </c>
      <c r="V421" s="17">
        <v>10014.58</v>
      </c>
      <c r="X421" s="226">
        <f>SUM(V421/T421/1000)</f>
        <v>0.9999580629056415</v>
      </c>
      <c r="Y421" s="155"/>
    </row>
    <row r="422" spans="4:24" ht="12.75">
      <c r="D422" t="s">
        <v>228</v>
      </c>
      <c r="H422" s="19"/>
      <c r="I422" s="277">
        <v>1.119</v>
      </c>
      <c r="J422" s="112"/>
      <c r="K422" s="66"/>
      <c r="L422" s="81"/>
      <c r="M422" s="66"/>
      <c r="N422" s="66"/>
      <c r="O422" s="81"/>
      <c r="P422" s="71">
        <v>-1.119</v>
      </c>
      <c r="Q422" s="81"/>
      <c r="R422" s="67"/>
      <c r="S422" s="81"/>
      <c r="T422" s="248">
        <f>SUM(I422:R422)</f>
        <v>0</v>
      </c>
      <c r="V422" s="17">
        <v>0</v>
      </c>
      <c r="X422" s="226"/>
    </row>
    <row r="423" spans="4:24" ht="12.75">
      <c r="D423" t="s">
        <v>208</v>
      </c>
      <c r="I423" s="131">
        <v>10</v>
      </c>
      <c r="J423" s="112"/>
      <c r="K423" s="66"/>
      <c r="L423" s="81"/>
      <c r="M423" s="66"/>
      <c r="N423" s="66"/>
      <c r="O423" s="81"/>
      <c r="P423" s="71">
        <v>-10</v>
      </c>
      <c r="Q423" s="81"/>
      <c r="R423" s="67"/>
      <c r="S423" s="81"/>
      <c r="T423" s="248">
        <f>SUM(I423:R423)</f>
        <v>0</v>
      </c>
      <c r="V423" s="17">
        <v>0</v>
      </c>
      <c r="X423" s="226"/>
    </row>
    <row r="424" spans="4:24" ht="12.75">
      <c r="D424" t="s">
        <v>217</v>
      </c>
      <c r="H424" s="19"/>
      <c r="I424" s="131"/>
      <c r="J424" s="112"/>
      <c r="K424" s="71">
        <v>23.127</v>
      </c>
      <c r="L424" s="81"/>
      <c r="M424" s="66">
        <v>10.87</v>
      </c>
      <c r="N424" s="66"/>
      <c r="O424" s="81"/>
      <c r="P424" s="66"/>
      <c r="Q424" s="81"/>
      <c r="R424" s="67">
        <v>-11.091</v>
      </c>
      <c r="S424" s="81"/>
      <c r="T424" s="248">
        <f>SUM(I424:R424)</f>
        <v>22.906</v>
      </c>
      <c r="V424" s="17">
        <v>22905.9</v>
      </c>
      <c r="X424" s="226">
        <f>SUM(V424/T424/1000)</f>
        <v>0.9999956343316163</v>
      </c>
    </row>
    <row r="425" spans="8:24" ht="12.75">
      <c r="H425" s="19"/>
      <c r="I425" s="131"/>
      <c r="J425" s="112"/>
      <c r="K425" s="66"/>
      <c r="L425" s="81"/>
      <c r="M425" s="66"/>
      <c r="N425" s="66"/>
      <c r="O425" s="81"/>
      <c r="P425" s="66"/>
      <c r="Q425" s="81"/>
      <c r="R425" s="67"/>
      <c r="S425" s="81"/>
      <c r="T425" s="112"/>
      <c r="X425" s="226"/>
    </row>
    <row r="426" spans="8:24" ht="12.75">
      <c r="H426" s="19"/>
      <c r="I426" s="66"/>
      <c r="J426" s="112"/>
      <c r="K426" s="66"/>
      <c r="L426" s="81"/>
      <c r="M426" s="66"/>
      <c r="N426" s="66"/>
      <c r="O426" s="81"/>
      <c r="P426" s="66"/>
      <c r="Q426" s="81"/>
      <c r="R426" s="67"/>
      <c r="S426" s="81"/>
      <c r="T426" s="112"/>
      <c r="X426" s="226"/>
    </row>
    <row r="427" spans="1:24" ht="12.75">
      <c r="A427" s="111" t="s">
        <v>238</v>
      </c>
      <c r="B427" s="7"/>
      <c r="C427" s="7"/>
      <c r="D427" s="7"/>
      <c r="H427" s="19"/>
      <c r="I427" s="66"/>
      <c r="J427" s="112"/>
      <c r="K427" s="66"/>
      <c r="L427" s="81"/>
      <c r="M427" s="66"/>
      <c r="N427" s="66"/>
      <c r="O427" s="81"/>
      <c r="P427" s="66"/>
      <c r="Q427" s="81"/>
      <c r="R427" s="67"/>
      <c r="S427" s="81"/>
      <c r="T427" s="112"/>
      <c r="X427" s="226"/>
    </row>
    <row r="428" spans="8:24" ht="12.75">
      <c r="H428" s="19"/>
      <c r="I428" s="131"/>
      <c r="J428" s="81"/>
      <c r="K428" s="66"/>
      <c r="L428" s="81"/>
      <c r="M428" s="66"/>
      <c r="N428" s="66"/>
      <c r="O428" s="81"/>
      <c r="P428" s="66"/>
      <c r="Q428" s="81"/>
      <c r="R428" s="73"/>
      <c r="S428" s="75"/>
      <c r="T428" s="112"/>
      <c r="X428" s="226"/>
    </row>
    <row r="429" spans="4:24" ht="12.75">
      <c r="D429" t="s">
        <v>228</v>
      </c>
      <c r="H429" s="19"/>
      <c r="I429" s="277">
        <v>1.915</v>
      </c>
      <c r="J429" s="81"/>
      <c r="K429" s="66"/>
      <c r="L429" s="81"/>
      <c r="M429" s="66"/>
      <c r="N429" s="66"/>
      <c r="O429" s="81"/>
      <c r="P429" s="71">
        <v>-1.915</v>
      </c>
      <c r="Q429" s="262"/>
      <c r="R429" s="67"/>
      <c r="S429" s="68"/>
      <c r="T429" s="248">
        <f>SUM(I429:R429)</f>
        <v>0</v>
      </c>
      <c r="V429" s="17">
        <v>0</v>
      </c>
      <c r="X429" s="226"/>
    </row>
    <row r="430" spans="4:24" ht="12.75">
      <c r="D430" t="s">
        <v>239</v>
      </c>
      <c r="H430" s="19"/>
      <c r="I430" s="131">
        <v>35</v>
      </c>
      <c r="J430" s="81"/>
      <c r="K430" s="66"/>
      <c r="L430" s="81"/>
      <c r="M430" s="66">
        <v>0.5</v>
      </c>
      <c r="N430" s="66"/>
      <c r="O430" s="81"/>
      <c r="P430" s="71">
        <v>0.988</v>
      </c>
      <c r="Q430" s="262"/>
      <c r="R430" s="67">
        <v>-25.555</v>
      </c>
      <c r="S430" s="68"/>
      <c r="T430" s="248">
        <f>SUM(I430:R430)</f>
        <v>10.933</v>
      </c>
      <c r="V430" s="17">
        <v>10932.3</v>
      </c>
      <c r="X430" s="226">
        <f>SUM(V430/T430/1000)</f>
        <v>0.9999359736577333</v>
      </c>
    </row>
    <row r="431" spans="4:24" ht="12.75">
      <c r="D431" t="s">
        <v>217</v>
      </c>
      <c r="H431" s="19"/>
      <c r="I431" s="131"/>
      <c r="J431" s="81"/>
      <c r="K431" s="66">
        <v>30</v>
      </c>
      <c r="L431" s="81"/>
      <c r="M431" s="66">
        <v>-0.5</v>
      </c>
      <c r="N431" s="66"/>
      <c r="O431" s="81"/>
      <c r="P431" s="71">
        <v>-29.5</v>
      </c>
      <c r="Q431" s="262"/>
      <c r="R431" s="67"/>
      <c r="S431" s="68"/>
      <c r="T431" s="248">
        <f>SUM(I431:R431)</f>
        <v>0</v>
      </c>
      <c r="V431" s="17">
        <v>0</v>
      </c>
      <c r="X431" s="226"/>
    </row>
    <row r="432" spans="8:24" ht="12.75">
      <c r="H432" s="19"/>
      <c r="I432" s="131"/>
      <c r="J432" s="81"/>
      <c r="K432" s="66"/>
      <c r="L432" s="81"/>
      <c r="M432" s="66"/>
      <c r="N432" s="66"/>
      <c r="O432" s="81"/>
      <c r="P432" s="66"/>
      <c r="Q432" s="81"/>
      <c r="R432" s="73"/>
      <c r="S432" s="75"/>
      <c r="T432" s="112"/>
      <c r="X432" s="226"/>
    </row>
    <row r="433" spans="8:24" ht="12.75">
      <c r="H433" s="19"/>
      <c r="I433" s="131"/>
      <c r="J433" s="81"/>
      <c r="K433" s="66"/>
      <c r="L433" s="81"/>
      <c r="M433" s="66"/>
      <c r="N433" s="66"/>
      <c r="O433" s="81"/>
      <c r="P433" s="66"/>
      <c r="Q433" s="81"/>
      <c r="R433" s="73"/>
      <c r="S433" s="75"/>
      <c r="T433" s="112"/>
      <c r="X433" s="226"/>
    </row>
    <row r="434" spans="1:24" ht="12.75">
      <c r="A434" s="111" t="s">
        <v>240</v>
      </c>
      <c r="H434" s="19"/>
      <c r="I434" s="66"/>
      <c r="J434" s="81"/>
      <c r="K434" s="66"/>
      <c r="L434" s="81"/>
      <c r="M434" s="66"/>
      <c r="N434" s="66"/>
      <c r="O434" s="81"/>
      <c r="P434" s="66"/>
      <c r="Q434" s="81"/>
      <c r="R434" s="73"/>
      <c r="S434" s="75"/>
      <c r="T434" s="112"/>
      <c r="X434" s="226"/>
    </row>
    <row r="435" spans="7:24" ht="12.75">
      <c r="G435" s="63"/>
      <c r="H435" s="62"/>
      <c r="I435" s="126"/>
      <c r="J435" s="81"/>
      <c r="K435" s="66"/>
      <c r="L435" s="81"/>
      <c r="M435" s="66"/>
      <c r="N435" s="66"/>
      <c r="O435" s="81"/>
      <c r="P435" s="66"/>
      <c r="Q435" s="81"/>
      <c r="R435" s="73"/>
      <c r="S435" s="75"/>
      <c r="T435" s="75"/>
      <c r="X435" s="226"/>
    </row>
    <row r="436" spans="1:26" ht="12.75">
      <c r="A436"/>
      <c r="I436" s="162"/>
      <c r="J436" s="162"/>
      <c r="K436" s="162"/>
      <c r="L436" s="81"/>
      <c r="M436" s="66"/>
      <c r="N436" s="66"/>
      <c r="O436" s="81"/>
      <c r="P436" s="66"/>
      <c r="Q436" s="81"/>
      <c r="R436" s="73"/>
      <c r="S436" s="75"/>
      <c r="T436"/>
      <c r="U436"/>
      <c r="V436" s="98"/>
      <c r="W436"/>
      <c r="X436" s="226"/>
      <c r="Y436"/>
      <c r="Z436"/>
    </row>
    <row r="437" spans="1:26" s="7" customFormat="1" ht="13.5" customHeight="1">
      <c r="A437" s="45">
        <v>31.32</v>
      </c>
      <c r="B437" s="254"/>
      <c r="C437" s="254"/>
      <c r="D437" s="46" t="s">
        <v>71</v>
      </c>
      <c r="E437" s="254"/>
      <c r="F437" s="254"/>
      <c r="G437" s="48"/>
      <c r="H437" s="77"/>
      <c r="I437" s="146">
        <f>SUM(I441:I460)</f>
        <v>4196.732000000001</v>
      </c>
      <c r="J437" s="256"/>
      <c r="K437" s="54">
        <f aca="true" t="shared" si="18" ref="K437:V437">SUM(K441:K460)</f>
        <v>697.857</v>
      </c>
      <c r="L437" s="146">
        <f t="shared" si="18"/>
        <v>0</v>
      </c>
      <c r="M437" s="146">
        <f t="shared" si="18"/>
        <v>-108.41</v>
      </c>
      <c r="N437" s="54">
        <f>SUM(N441:N460)</f>
        <v>-176.98000000000002</v>
      </c>
      <c r="O437" s="146">
        <f t="shared" si="18"/>
        <v>0</v>
      </c>
      <c r="P437" s="54">
        <f>SUM(P441:P460)</f>
        <v>-202.156</v>
      </c>
      <c r="Q437" s="146">
        <f t="shared" si="18"/>
        <v>0</v>
      </c>
      <c r="R437" s="54">
        <f t="shared" si="18"/>
        <v>-9.02</v>
      </c>
      <c r="S437" s="146">
        <f t="shared" si="18"/>
        <v>0</v>
      </c>
      <c r="T437" s="54">
        <f t="shared" si="18"/>
        <v>4398.022999999999</v>
      </c>
      <c r="U437" s="110"/>
      <c r="V437" s="54">
        <f t="shared" si="18"/>
        <v>4398021.4</v>
      </c>
      <c r="W437" s="18"/>
      <c r="X437" s="226">
        <f>SUM(V437/T437/1000)</f>
        <v>0.9999996362001748</v>
      </c>
      <c r="Y437" s="59"/>
      <c r="Z437" s="59"/>
    </row>
    <row r="438" spans="1:20" ht="13.5" customHeight="1">
      <c r="A438" s="111" t="s">
        <v>241</v>
      </c>
      <c r="B438" s="7"/>
      <c r="C438" s="7"/>
      <c r="D438" s="7"/>
      <c r="E438" s="113"/>
      <c r="G438" s="63"/>
      <c r="H438" s="62"/>
      <c r="I438" s="73"/>
      <c r="J438" s="112"/>
      <c r="K438" s="66"/>
      <c r="L438" s="81"/>
      <c r="M438" s="66"/>
      <c r="N438" s="66"/>
      <c r="O438" s="81"/>
      <c r="P438" s="66"/>
      <c r="Q438" s="261"/>
      <c r="R438" s="73"/>
      <c r="S438" s="81"/>
      <c r="T438" s="114"/>
    </row>
    <row r="439" spans="5:24" ht="13.5" customHeight="1">
      <c r="E439" s="113"/>
      <c r="G439" s="63"/>
      <c r="H439" s="62"/>
      <c r="I439" s="73"/>
      <c r="J439" s="112"/>
      <c r="K439" s="66"/>
      <c r="L439" s="81"/>
      <c r="M439" s="66"/>
      <c r="N439" s="66"/>
      <c r="O439" s="81"/>
      <c r="P439" s="66"/>
      <c r="Q439" s="247"/>
      <c r="R439" s="73"/>
      <c r="T439" s="114"/>
      <c r="V439" s="69"/>
      <c r="X439" s="226"/>
    </row>
    <row r="440" spans="6:24" ht="12.75">
      <c r="F440" s="19"/>
      <c r="G440" s="19"/>
      <c r="I440" s="131"/>
      <c r="J440" s="112"/>
      <c r="K440" s="66"/>
      <c r="L440" s="81"/>
      <c r="M440" s="66"/>
      <c r="N440" s="66"/>
      <c r="O440" s="81"/>
      <c r="P440" s="66"/>
      <c r="R440" s="73"/>
      <c r="T440" s="114"/>
      <c r="V440" s="69"/>
      <c r="X440" s="226"/>
    </row>
    <row r="441" spans="4:24" ht="12.75">
      <c r="D441" t="s">
        <v>242</v>
      </c>
      <c r="G441" s="98"/>
      <c r="H441" s="62"/>
      <c r="I441" s="126">
        <v>8.1</v>
      </c>
      <c r="J441" s="112"/>
      <c r="K441" s="66">
        <v>-8.1</v>
      </c>
      <c r="L441" s="81"/>
      <c r="M441" s="66"/>
      <c r="N441" s="66"/>
      <c r="O441" s="81"/>
      <c r="P441" s="66"/>
      <c r="R441" s="73"/>
      <c r="T441" s="248">
        <f aca="true" t="shared" si="19" ref="T441:T446">SUM(I441:R441)</f>
        <v>0</v>
      </c>
      <c r="V441" s="69">
        <v>0</v>
      </c>
      <c r="X441" s="226"/>
    </row>
    <row r="442" spans="4:24" ht="12.75">
      <c r="D442" t="s">
        <v>243</v>
      </c>
      <c r="H442" s="19"/>
      <c r="I442" s="277">
        <v>1.796</v>
      </c>
      <c r="J442" s="112"/>
      <c r="K442" s="66"/>
      <c r="L442" s="81"/>
      <c r="M442" s="66"/>
      <c r="N442" s="66"/>
      <c r="O442" s="81"/>
      <c r="P442" s="66"/>
      <c r="R442" s="73"/>
      <c r="T442" s="248">
        <f t="shared" si="19"/>
        <v>1.796</v>
      </c>
      <c r="V442" s="69">
        <v>1796</v>
      </c>
      <c r="X442" s="226">
        <f aca="true" t="shared" si="20" ref="X442:X458">SUM(V442/T442/1000)</f>
        <v>1</v>
      </c>
    </row>
    <row r="443" spans="4:24" ht="12.75">
      <c r="D443" t="s">
        <v>217</v>
      </c>
      <c r="I443" s="131">
        <v>220</v>
      </c>
      <c r="J443" s="112"/>
      <c r="K443" s="66">
        <v>700</v>
      </c>
      <c r="L443" s="81"/>
      <c r="M443" s="66"/>
      <c r="N443" s="71">
        <v>-262.987</v>
      </c>
      <c r="O443" s="81"/>
      <c r="P443" s="71">
        <v>-245.954</v>
      </c>
      <c r="R443" s="73"/>
      <c r="T443" s="248">
        <f t="shared" si="19"/>
        <v>411.05899999999997</v>
      </c>
      <c r="V443" s="69">
        <v>411058.3</v>
      </c>
      <c r="X443" s="226">
        <f t="shared" si="20"/>
        <v>0.999998297081441</v>
      </c>
    </row>
    <row r="444" spans="4:24" ht="12.75">
      <c r="D444" t="s">
        <v>244</v>
      </c>
      <c r="E444" s="16"/>
      <c r="I444" s="131">
        <v>990</v>
      </c>
      <c r="J444" s="112"/>
      <c r="K444" s="66">
        <v>2</v>
      </c>
      <c r="L444" s="81"/>
      <c r="M444" s="66"/>
      <c r="N444" s="66"/>
      <c r="O444" s="81"/>
      <c r="P444" s="66"/>
      <c r="R444" s="73"/>
      <c r="T444" s="248">
        <f t="shared" si="19"/>
        <v>992</v>
      </c>
      <c r="V444" s="69">
        <v>992000</v>
      </c>
      <c r="X444" s="226">
        <f t="shared" si="20"/>
        <v>1</v>
      </c>
    </row>
    <row r="445" spans="4:24" ht="12.75">
      <c r="D445" t="s">
        <v>245</v>
      </c>
      <c r="E445" s="16"/>
      <c r="G445" s="19"/>
      <c r="I445" s="131"/>
      <c r="J445" s="112"/>
      <c r="K445" s="71">
        <v>0.905</v>
      </c>
      <c r="L445" s="81"/>
      <c r="M445" s="66">
        <v>6.59</v>
      </c>
      <c r="N445" s="66"/>
      <c r="O445" s="81"/>
      <c r="P445" s="66"/>
      <c r="T445" s="248">
        <f t="shared" si="19"/>
        <v>7.495</v>
      </c>
      <c r="V445" s="17">
        <v>7494.5</v>
      </c>
      <c r="X445" s="226">
        <f t="shared" si="20"/>
        <v>0.9999332888592395</v>
      </c>
    </row>
    <row r="446" spans="4:24" ht="12.75">
      <c r="D446" t="s">
        <v>246</v>
      </c>
      <c r="E446" s="16"/>
      <c r="G446" s="19"/>
      <c r="I446" s="66"/>
      <c r="J446" s="112"/>
      <c r="K446" s="66"/>
      <c r="L446" s="81"/>
      <c r="M446" s="66"/>
      <c r="N446" s="71">
        <v>85.007</v>
      </c>
      <c r="O446" s="81"/>
      <c r="P446" s="66"/>
      <c r="R446" s="73"/>
      <c r="T446" s="248">
        <f t="shared" si="19"/>
        <v>85.007</v>
      </c>
      <c r="V446" s="17">
        <v>85006.5</v>
      </c>
      <c r="X446" s="226">
        <f t="shared" si="20"/>
        <v>0.999994118131448</v>
      </c>
    </row>
    <row r="447" spans="5:24" ht="12.75">
      <c r="E447" s="16"/>
      <c r="I447" s="66"/>
      <c r="J447" s="112"/>
      <c r="K447" s="66"/>
      <c r="L447" s="81"/>
      <c r="M447" s="66"/>
      <c r="N447" s="66"/>
      <c r="O447" s="81"/>
      <c r="P447" s="66"/>
      <c r="T447" s="114"/>
      <c r="X447" s="226"/>
    </row>
    <row r="448" spans="5:24" ht="12.75">
      <c r="E448" s="16"/>
      <c r="I448" s="66"/>
      <c r="J448" s="112"/>
      <c r="K448" s="66"/>
      <c r="L448" s="81"/>
      <c r="M448" s="66"/>
      <c r="N448" s="66"/>
      <c r="O448" s="81"/>
      <c r="P448" s="66"/>
      <c r="T448" s="114"/>
      <c r="X448" s="226"/>
    </row>
    <row r="449" spans="1:24" ht="12.75">
      <c r="A449" s="111" t="s">
        <v>247</v>
      </c>
      <c r="B449" s="7"/>
      <c r="C449" s="7"/>
      <c r="D449" s="7"/>
      <c r="E449" s="16"/>
      <c r="I449" s="66"/>
      <c r="J449" s="112"/>
      <c r="K449" s="66"/>
      <c r="L449" s="81"/>
      <c r="M449" s="66"/>
      <c r="N449" s="66"/>
      <c r="O449" s="81"/>
      <c r="P449" s="66"/>
      <c r="T449" s="114"/>
      <c r="X449" s="226"/>
    </row>
    <row r="450" spans="1:24" ht="12.75">
      <c r="A450" s="111"/>
      <c r="B450" s="7"/>
      <c r="C450" s="7"/>
      <c r="D450" s="260"/>
      <c r="E450" s="16"/>
      <c r="I450" s="66"/>
      <c r="J450" s="112"/>
      <c r="K450" s="66"/>
      <c r="L450" s="81"/>
      <c r="M450" s="66"/>
      <c r="N450" s="66"/>
      <c r="O450" s="81"/>
      <c r="P450" s="66"/>
      <c r="R450" s="73"/>
      <c r="T450" s="114"/>
      <c r="X450" s="226"/>
    </row>
    <row r="451" spans="1:24" ht="12.75">
      <c r="A451" s="229"/>
      <c r="D451" t="s">
        <v>228</v>
      </c>
      <c r="I451" s="277">
        <v>18.736</v>
      </c>
      <c r="J451" s="112"/>
      <c r="K451" s="66"/>
      <c r="L451" s="81"/>
      <c r="M451" s="66"/>
      <c r="N451" s="66"/>
      <c r="O451" s="81"/>
      <c r="P451" s="66"/>
      <c r="R451" s="73"/>
      <c r="T451" s="248">
        <f>SUM(I451:R451)</f>
        <v>18.736</v>
      </c>
      <c r="V451" s="17">
        <v>18736</v>
      </c>
      <c r="X451" s="226">
        <f t="shared" si="20"/>
        <v>1</v>
      </c>
    </row>
    <row r="452" spans="1:24" ht="12.75">
      <c r="A452" s="120"/>
      <c r="D452" t="s">
        <v>245</v>
      </c>
      <c r="I452" s="131"/>
      <c r="J452" s="112"/>
      <c r="K452" s="71">
        <v>1.152</v>
      </c>
      <c r="L452" s="81"/>
      <c r="M452" s="66"/>
      <c r="N452" s="66"/>
      <c r="O452" s="81"/>
      <c r="P452" s="66"/>
      <c r="R452" s="73"/>
      <c r="T452" s="248">
        <f>SUM(I452:R452)</f>
        <v>1.152</v>
      </c>
      <c r="V452" s="17">
        <v>1152.1</v>
      </c>
      <c r="X452" s="226">
        <f t="shared" si="20"/>
        <v>1.0000868055555556</v>
      </c>
    </row>
    <row r="453" spans="1:24" ht="12.75">
      <c r="A453" s="120"/>
      <c r="D453" t="s">
        <v>248</v>
      </c>
      <c r="I453" s="131">
        <v>2950</v>
      </c>
      <c r="J453" s="112"/>
      <c r="K453" s="66">
        <v>10</v>
      </c>
      <c r="L453" s="81"/>
      <c r="M453" s="66">
        <v>-115</v>
      </c>
      <c r="N453" s="66"/>
      <c r="O453" s="81"/>
      <c r="P453" s="71">
        <v>42.798</v>
      </c>
      <c r="Q453" s="262"/>
      <c r="R453" s="67">
        <v>-10</v>
      </c>
      <c r="S453" s="262"/>
      <c r="T453" s="248">
        <f>SUM(I453:R453)</f>
        <v>2877.798</v>
      </c>
      <c r="V453" s="17">
        <v>2877798</v>
      </c>
      <c r="X453" s="226">
        <f t="shared" si="20"/>
        <v>1.0000000000000002</v>
      </c>
    </row>
    <row r="454" spans="1:24" ht="12.75">
      <c r="A454" s="120"/>
      <c r="D454" t="s">
        <v>249</v>
      </c>
      <c r="I454" s="131">
        <v>8.1</v>
      </c>
      <c r="J454" s="112"/>
      <c r="K454" s="66">
        <v>-8.1</v>
      </c>
      <c r="L454" s="81"/>
      <c r="M454" s="66"/>
      <c r="N454" s="66"/>
      <c r="O454" s="81"/>
      <c r="P454" s="66"/>
      <c r="Q454" s="81"/>
      <c r="R454" s="73"/>
      <c r="S454" s="81"/>
      <c r="T454" s="248">
        <f>SUM(I454:R454)</f>
        <v>0</v>
      </c>
      <c r="V454" s="17">
        <v>0</v>
      </c>
      <c r="X454" s="226"/>
    </row>
    <row r="455" spans="1:24" ht="12.75">
      <c r="A455" s="120"/>
      <c r="D455" t="s">
        <v>250</v>
      </c>
      <c r="I455" s="131"/>
      <c r="J455" s="112"/>
      <c r="K455" s="66"/>
      <c r="L455" s="81"/>
      <c r="M455" s="66"/>
      <c r="N455" s="66"/>
      <c r="O455" s="81"/>
      <c r="P455" s="66"/>
      <c r="Q455" s="81"/>
      <c r="R455" s="67">
        <v>0.98</v>
      </c>
      <c r="S455" s="81"/>
      <c r="T455" s="248">
        <f>SUM(I455:R455)</f>
        <v>0.98</v>
      </c>
      <c r="V455" s="17">
        <v>980</v>
      </c>
      <c r="X455" s="226">
        <f t="shared" si="20"/>
        <v>1</v>
      </c>
    </row>
    <row r="456" spans="1:24" ht="12.75">
      <c r="A456" s="120"/>
      <c r="I456" s="66"/>
      <c r="J456" s="112"/>
      <c r="K456" s="66"/>
      <c r="L456" s="81"/>
      <c r="M456" s="66"/>
      <c r="N456" s="66"/>
      <c r="O456" s="81"/>
      <c r="P456" s="66"/>
      <c r="Q456" s="81"/>
      <c r="R456" s="73"/>
      <c r="S456" s="81"/>
      <c r="T456" s="114"/>
      <c r="X456" s="226"/>
    </row>
    <row r="457" spans="1:24" ht="12.75">
      <c r="A457" s="111" t="s">
        <v>251</v>
      </c>
      <c r="B457" s="7"/>
      <c r="C457" s="7"/>
      <c r="D457" s="7"/>
      <c r="E457" s="7"/>
      <c r="I457" s="66"/>
      <c r="J457" s="112"/>
      <c r="K457" s="66"/>
      <c r="L457" s="81"/>
      <c r="M457" s="66"/>
      <c r="N457" s="66"/>
      <c r="O457" s="81"/>
      <c r="P457" s="66"/>
      <c r="Q457" s="81"/>
      <c r="R457" s="73"/>
      <c r="S457" s="81"/>
      <c r="T457" s="114"/>
      <c r="X457" s="226"/>
    </row>
    <row r="458" spans="1:24" ht="12.75">
      <c r="A458" s="120"/>
      <c r="D458" t="s">
        <v>252</v>
      </c>
      <c r="I458" s="66"/>
      <c r="J458" s="112"/>
      <c r="K458" s="66"/>
      <c r="L458" s="81"/>
      <c r="M458" s="66"/>
      <c r="N458" s="66">
        <v>1</v>
      </c>
      <c r="O458" s="81"/>
      <c r="P458" s="66">
        <v>1</v>
      </c>
      <c r="Q458" s="81"/>
      <c r="R458" s="73"/>
      <c r="S458" s="81"/>
      <c r="T458" s="248">
        <f>SUM(I458:R458)</f>
        <v>2</v>
      </c>
      <c r="V458" s="17">
        <v>2000</v>
      </c>
      <c r="X458" s="226">
        <f t="shared" si="20"/>
        <v>1</v>
      </c>
    </row>
    <row r="459" spans="1:24" ht="12.75">
      <c r="A459" s="120"/>
      <c r="I459" s="66"/>
      <c r="J459" s="112"/>
      <c r="K459" s="66"/>
      <c r="L459" s="81"/>
      <c r="M459" s="66"/>
      <c r="N459" s="66"/>
      <c r="O459" s="81"/>
      <c r="P459" s="66"/>
      <c r="Q459" s="81"/>
      <c r="R459" s="73"/>
      <c r="S459" s="81"/>
      <c r="T459" s="114"/>
      <c r="X459" s="226"/>
    </row>
    <row r="460" spans="1:20" ht="12.75">
      <c r="A460" s="111"/>
      <c r="B460" s="7"/>
      <c r="C460" s="7"/>
      <c r="D460" s="7"/>
      <c r="I460" s="66"/>
      <c r="J460" s="112"/>
      <c r="K460" s="66"/>
      <c r="L460" s="81"/>
      <c r="M460" s="66"/>
      <c r="N460" s="66"/>
      <c r="O460" s="81"/>
      <c r="P460" s="66"/>
      <c r="Q460" s="81"/>
      <c r="R460" s="73"/>
      <c r="S460" s="81"/>
      <c r="T460" s="112"/>
    </row>
    <row r="461" spans="1:26" s="7" customFormat="1" ht="19.5" customHeight="1">
      <c r="A461" s="45">
        <v>33</v>
      </c>
      <c r="B461" s="254"/>
      <c r="C461" s="254"/>
      <c r="D461" s="46" t="s">
        <v>253</v>
      </c>
      <c r="E461" s="254"/>
      <c r="F461" s="254"/>
      <c r="G461" s="48"/>
      <c r="H461" s="77"/>
      <c r="I461" s="146">
        <f>SUM(I463:I583)</f>
        <v>1920.5219999999997</v>
      </c>
      <c r="J461" s="242"/>
      <c r="K461" s="146">
        <f>SUM(K463:K583)</f>
        <v>-887.9</v>
      </c>
      <c r="L461" s="146">
        <f aca="true" t="shared" si="21" ref="L461:V461">SUM(L463:L583)</f>
        <v>0</v>
      </c>
      <c r="M461" s="146">
        <f t="shared" si="21"/>
        <v>338.451</v>
      </c>
      <c r="N461" s="54">
        <f>SUM(N463:N583)</f>
        <v>104.06700000000001</v>
      </c>
      <c r="O461" s="146">
        <f t="shared" si="21"/>
        <v>0</v>
      </c>
      <c r="P461" s="146">
        <f>SUM(P463:P583)</f>
        <v>-68.01499999999999</v>
      </c>
      <c r="Q461" s="146">
        <f t="shared" si="21"/>
        <v>0</v>
      </c>
      <c r="R461" s="54">
        <f t="shared" si="21"/>
        <v>-62.355000000000004</v>
      </c>
      <c r="S461" s="146">
        <f t="shared" si="21"/>
        <v>0</v>
      </c>
      <c r="T461" s="54">
        <f t="shared" si="21"/>
        <v>1344.7700000000004</v>
      </c>
      <c r="U461" s="110"/>
      <c r="V461" s="54">
        <f t="shared" si="21"/>
        <v>1337120.6100000003</v>
      </c>
      <c r="W461" s="18"/>
      <c r="X461" s="226">
        <f>SUM(V461/T461/1000)</f>
        <v>0.9943117484774348</v>
      </c>
      <c r="Y461" s="59"/>
      <c r="Z461" s="59"/>
    </row>
    <row r="462" spans="1:26" s="260" customFormat="1" ht="15.75" customHeight="1">
      <c r="A462" s="111" t="s">
        <v>254</v>
      </c>
      <c r="B462" s="7"/>
      <c r="C462" s="7"/>
      <c r="D462" s="7"/>
      <c r="E462"/>
      <c r="G462" s="63"/>
      <c r="H462" s="62"/>
      <c r="I462" s="14"/>
      <c r="K462" s="11"/>
      <c r="L462" s="12"/>
      <c r="M462" s="11"/>
      <c r="N462" s="11"/>
      <c r="O462" s="12"/>
      <c r="P462" s="11"/>
      <c r="Q462" s="12"/>
      <c r="R462" s="67"/>
      <c r="S462" s="12"/>
      <c r="T462" s="116"/>
      <c r="U462" s="16"/>
      <c r="V462" s="69"/>
      <c r="W462" s="18"/>
      <c r="X462" s="155"/>
      <c r="Y462" s="19"/>
      <c r="Z462" s="19"/>
    </row>
    <row r="463" spans="1:24" ht="13.5" customHeight="1">
      <c r="A463" s="120"/>
      <c r="D463" t="s">
        <v>212</v>
      </c>
      <c r="G463" s="63"/>
      <c r="H463" s="278"/>
      <c r="I463" s="279">
        <v>5.5</v>
      </c>
      <c r="J463" s="112"/>
      <c r="K463" s="66"/>
      <c r="L463" s="81"/>
      <c r="M463" s="66"/>
      <c r="N463" s="66">
        <v>0.75</v>
      </c>
      <c r="O463" s="81"/>
      <c r="P463" s="71">
        <v>-4.464</v>
      </c>
      <c r="Q463" s="81"/>
      <c r="R463" s="67"/>
      <c r="S463" s="81"/>
      <c r="T463" s="248">
        <f aca="true" t="shared" si="22" ref="T463:T472">SUM(I463:R463)</f>
        <v>1.7859999999999996</v>
      </c>
      <c r="V463" s="17">
        <v>1785.2</v>
      </c>
      <c r="X463" s="280">
        <f aca="true" t="shared" si="23" ref="X463:X472">SUM(V463/T463/1000)</f>
        <v>0.9995520716685332</v>
      </c>
    </row>
    <row r="464" spans="1:24" ht="13.5" customHeight="1">
      <c r="A464" s="120"/>
      <c r="D464" t="s">
        <v>226</v>
      </c>
      <c r="E464" s="113"/>
      <c r="G464" s="63"/>
      <c r="H464" s="62"/>
      <c r="I464" s="126">
        <v>5</v>
      </c>
      <c r="J464" s="112"/>
      <c r="K464" s="66"/>
      <c r="L464" s="81"/>
      <c r="M464" s="66"/>
      <c r="N464" s="66"/>
      <c r="O464" s="81"/>
      <c r="P464" s="71">
        <v>-3.458</v>
      </c>
      <c r="Q464" s="81"/>
      <c r="R464" s="67"/>
      <c r="S464" s="81"/>
      <c r="T464" s="248">
        <f t="shared" si="22"/>
        <v>1.5419999999999998</v>
      </c>
      <c r="V464" s="17">
        <v>1541.2</v>
      </c>
      <c r="X464" s="280">
        <f t="shared" si="23"/>
        <v>0.9994811932555125</v>
      </c>
    </row>
    <row r="465" spans="4:24" ht="12.75">
      <c r="D465" t="s">
        <v>227</v>
      </c>
      <c r="I465" s="131">
        <v>40</v>
      </c>
      <c r="J465" s="112"/>
      <c r="K465" s="66"/>
      <c r="L465" s="81"/>
      <c r="M465" s="66"/>
      <c r="N465" s="66"/>
      <c r="O465" s="81"/>
      <c r="P465" s="71">
        <v>-39.982</v>
      </c>
      <c r="Q465" s="81"/>
      <c r="R465" s="67"/>
      <c r="S465" s="81"/>
      <c r="T465" s="248">
        <f t="shared" si="22"/>
        <v>0.018000000000000682</v>
      </c>
      <c r="V465" s="17">
        <v>17.54</v>
      </c>
      <c r="X465" s="280">
        <f t="shared" si="23"/>
        <v>0.9744444444444075</v>
      </c>
    </row>
    <row r="466" spans="1:24" ht="12.75">
      <c r="A466" s="120"/>
      <c r="D466" t="s">
        <v>228</v>
      </c>
      <c r="F466" s="19"/>
      <c r="I466" s="277">
        <v>4.697</v>
      </c>
      <c r="J466" s="112"/>
      <c r="K466" s="66"/>
      <c r="L466" s="81"/>
      <c r="M466" s="66"/>
      <c r="N466" s="66"/>
      <c r="O466" s="81"/>
      <c r="P466" s="66"/>
      <c r="Q466" s="81"/>
      <c r="R466" s="67"/>
      <c r="S466" s="81"/>
      <c r="T466" s="248">
        <f t="shared" si="22"/>
        <v>4.697</v>
      </c>
      <c r="V466" s="17">
        <v>4696</v>
      </c>
      <c r="X466" s="280">
        <f t="shared" si="23"/>
        <v>0.9997870981477539</v>
      </c>
    </row>
    <row r="467" spans="1:24" ht="12.75">
      <c r="A467" s="120"/>
      <c r="D467" t="s">
        <v>255</v>
      </c>
      <c r="G467" s="63"/>
      <c r="H467" s="62"/>
      <c r="I467" s="126">
        <v>3</v>
      </c>
      <c r="J467" s="112"/>
      <c r="K467" s="66"/>
      <c r="L467" s="81"/>
      <c r="M467" s="66"/>
      <c r="N467" s="66"/>
      <c r="O467" s="81"/>
      <c r="P467" s="71">
        <v>-2.225</v>
      </c>
      <c r="Q467" s="81"/>
      <c r="R467" s="67"/>
      <c r="S467" s="81"/>
      <c r="T467" s="248">
        <f t="shared" si="22"/>
        <v>0.7749999999999999</v>
      </c>
      <c r="V467" s="17">
        <v>774.69</v>
      </c>
      <c r="X467" s="280">
        <f t="shared" si="23"/>
        <v>0.9996000000000002</v>
      </c>
    </row>
    <row r="468" spans="1:24" ht="12.75">
      <c r="A468" s="120"/>
      <c r="D468" t="s">
        <v>208</v>
      </c>
      <c r="G468" s="63"/>
      <c r="H468" s="62"/>
      <c r="I468" s="126">
        <v>10</v>
      </c>
      <c r="J468" s="112"/>
      <c r="K468" s="66"/>
      <c r="L468" s="81"/>
      <c r="M468" s="66">
        <v>62</v>
      </c>
      <c r="N468" s="66">
        <v>90</v>
      </c>
      <c r="O468" s="81"/>
      <c r="P468" s="66"/>
      <c r="Q468" s="81"/>
      <c r="R468" s="67">
        <v>-10.365</v>
      </c>
      <c r="S468" s="81"/>
      <c r="T468" s="248">
        <f t="shared" si="22"/>
        <v>151.635</v>
      </c>
      <c r="V468" s="17">
        <v>151634.07</v>
      </c>
      <c r="X468" s="280">
        <f t="shared" si="23"/>
        <v>0.9999938668513207</v>
      </c>
    </row>
    <row r="469" spans="1:24" ht="12.75">
      <c r="A469" s="120"/>
      <c r="D469" t="s">
        <v>217</v>
      </c>
      <c r="I469" s="131">
        <v>20</v>
      </c>
      <c r="J469" s="112"/>
      <c r="K469" s="66"/>
      <c r="L469" s="81"/>
      <c r="M469" s="66"/>
      <c r="N469" s="66"/>
      <c r="O469" s="81"/>
      <c r="P469" s="66"/>
      <c r="Q469" s="81"/>
      <c r="R469" s="67">
        <v>-1.539</v>
      </c>
      <c r="S469" s="81"/>
      <c r="T469" s="248">
        <f t="shared" si="22"/>
        <v>18.461</v>
      </c>
      <c r="V469" s="17">
        <v>18460.5</v>
      </c>
      <c r="X469" s="280">
        <f t="shared" si="23"/>
        <v>0.9999729158767131</v>
      </c>
    </row>
    <row r="470" spans="1:24" ht="12.75">
      <c r="A470" s="120"/>
      <c r="D470" t="s">
        <v>256</v>
      </c>
      <c r="I470" s="131">
        <v>25</v>
      </c>
      <c r="J470" s="112"/>
      <c r="K470" s="66"/>
      <c r="L470" s="81"/>
      <c r="M470" s="66"/>
      <c r="N470" s="66"/>
      <c r="O470" s="81"/>
      <c r="P470" s="71">
        <v>20.594</v>
      </c>
      <c r="Q470" s="81"/>
      <c r="R470" s="67">
        <v>0.7</v>
      </c>
      <c r="S470" s="81"/>
      <c r="T470" s="248">
        <f t="shared" si="22"/>
        <v>46.294</v>
      </c>
      <c r="V470" s="17">
        <v>46294</v>
      </c>
      <c r="X470" s="280">
        <f t="shared" si="23"/>
        <v>1.0000000000000002</v>
      </c>
    </row>
    <row r="471" spans="1:24" ht="12.75">
      <c r="A471" s="120"/>
      <c r="D471" t="s">
        <v>257</v>
      </c>
      <c r="I471" s="131"/>
      <c r="J471" s="112"/>
      <c r="K471" s="66"/>
      <c r="L471" s="81"/>
      <c r="M471" s="66"/>
      <c r="N471" s="71">
        <v>3.081</v>
      </c>
      <c r="O471" s="81"/>
      <c r="P471" s="66"/>
      <c r="Q471" s="81"/>
      <c r="R471" s="67"/>
      <c r="S471" s="81"/>
      <c r="T471" s="248">
        <f t="shared" si="22"/>
        <v>3.081</v>
      </c>
      <c r="V471" s="17">
        <v>3080.91</v>
      </c>
      <c r="X471" s="280">
        <f t="shared" si="23"/>
        <v>0.9999707887049659</v>
      </c>
    </row>
    <row r="472" spans="1:24" ht="12.75">
      <c r="A472" s="120"/>
      <c r="D472" t="s">
        <v>258</v>
      </c>
      <c r="I472" s="131">
        <v>19.45</v>
      </c>
      <c r="J472" s="112"/>
      <c r="K472" s="66"/>
      <c r="L472" s="81"/>
      <c r="M472" s="66"/>
      <c r="N472" s="66"/>
      <c r="O472" s="81"/>
      <c r="P472" s="66"/>
      <c r="Q472" s="81"/>
      <c r="R472" s="67">
        <v>-4.625</v>
      </c>
      <c r="S472" s="81"/>
      <c r="T472" s="248">
        <f t="shared" si="22"/>
        <v>14.825</v>
      </c>
      <c r="V472" s="17">
        <v>14825</v>
      </c>
      <c r="X472" s="280">
        <f t="shared" si="23"/>
        <v>1</v>
      </c>
    </row>
    <row r="473" spans="1:24" ht="12.75">
      <c r="A473" s="120"/>
      <c r="I473" s="131"/>
      <c r="J473" s="112"/>
      <c r="K473" s="66"/>
      <c r="L473" s="81"/>
      <c r="M473" s="66"/>
      <c r="N473" s="66"/>
      <c r="O473" s="81"/>
      <c r="P473" s="66"/>
      <c r="Q473" s="81"/>
      <c r="R473" s="73"/>
      <c r="S473" s="81"/>
      <c r="T473" s="68"/>
      <c r="X473" s="280"/>
    </row>
    <row r="474" spans="1:24" ht="12.75">
      <c r="A474" s="120"/>
      <c r="H474" s="62"/>
      <c r="I474" s="73"/>
      <c r="J474" s="112"/>
      <c r="K474" s="66"/>
      <c r="L474" s="81"/>
      <c r="M474" s="66"/>
      <c r="N474" s="66"/>
      <c r="O474" s="81"/>
      <c r="P474" s="66"/>
      <c r="Q474" s="81"/>
      <c r="R474" s="73"/>
      <c r="S474" s="81"/>
      <c r="T474" s="75"/>
      <c r="X474" s="81"/>
    </row>
    <row r="475" spans="1:24" ht="12.75">
      <c r="A475" s="111" t="s">
        <v>259</v>
      </c>
      <c r="I475" s="66"/>
      <c r="J475" s="112"/>
      <c r="K475" s="66"/>
      <c r="L475" s="81"/>
      <c r="M475" s="66"/>
      <c r="N475" s="66"/>
      <c r="O475" s="81"/>
      <c r="P475" s="73"/>
      <c r="Q475" s="81"/>
      <c r="R475" s="73"/>
      <c r="S475" s="81"/>
      <c r="T475" s="75"/>
      <c r="X475" s="81"/>
    </row>
    <row r="476" spans="1:24" ht="12.75">
      <c r="A476" s="120"/>
      <c r="D476" t="s">
        <v>260</v>
      </c>
      <c r="G476" s="19"/>
      <c r="H476" s="19"/>
      <c r="I476" s="131">
        <v>194</v>
      </c>
      <c r="J476" s="112"/>
      <c r="K476" s="66"/>
      <c r="L476" s="81"/>
      <c r="M476" s="66"/>
      <c r="N476" s="66">
        <v>-17.28</v>
      </c>
      <c r="O476" s="81"/>
      <c r="P476" s="66">
        <v>-7.56</v>
      </c>
      <c r="Q476" s="81"/>
      <c r="R476" s="67">
        <v>-15.514</v>
      </c>
      <c r="S476" s="81"/>
      <c r="T476" s="248">
        <f aca="true" t="shared" si="24" ref="T476:T496">SUM(I476:R476)</f>
        <v>153.64600000000002</v>
      </c>
      <c r="V476" s="17">
        <v>153646</v>
      </c>
      <c r="X476" s="280">
        <f aca="true" t="shared" si="25" ref="X476:X496">SUM(V476/T476/1000)</f>
        <v>0.9999999999999999</v>
      </c>
    </row>
    <row r="477" spans="1:24" ht="12.75">
      <c r="A477" s="120"/>
      <c r="D477" t="s">
        <v>261</v>
      </c>
      <c r="G477" s="19"/>
      <c r="H477" s="19"/>
      <c r="I477" s="131"/>
      <c r="J477" s="112"/>
      <c r="K477" s="66"/>
      <c r="L477" s="81"/>
      <c r="M477" s="66"/>
      <c r="N477" s="66">
        <v>17.28</v>
      </c>
      <c r="O477" s="81"/>
      <c r="P477" s="66">
        <v>7.56</v>
      </c>
      <c r="Q477" s="81"/>
      <c r="R477" s="67"/>
      <c r="S477" s="81"/>
      <c r="T477" s="248">
        <f t="shared" si="24"/>
        <v>24.84</v>
      </c>
      <c r="V477" s="17">
        <v>24840</v>
      </c>
      <c r="X477" s="280">
        <f t="shared" si="25"/>
        <v>1</v>
      </c>
    </row>
    <row r="478" spans="1:24" ht="12.75">
      <c r="A478" s="120"/>
      <c r="D478" t="s">
        <v>262</v>
      </c>
      <c r="I478" s="131">
        <v>51</v>
      </c>
      <c r="J478" s="112"/>
      <c r="K478" s="66"/>
      <c r="L478" s="81"/>
      <c r="M478" s="66"/>
      <c r="N478" s="66"/>
      <c r="O478" s="81"/>
      <c r="P478" s="66"/>
      <c r="Q478" s="81"/>
      <c r="R478" s="67">
        <v>-7.743</v>
      </c>
      <c r="S478" s="81"/>
      <c r="T478" s="248">
        <f t="shared" si="24"/>
        <v>43.257</v>
      </c>
      <c r="V478" s="17">
        <v>43257</v>
      </c>
      <c r="X478" s="280">
        <f t="shared" si="25"/>
        <v>1</v>
      </c>
    </row>
    <row r="479" spans="1:24" ht="12.75">
      <c r="A479" s="120"/>
      <c r="D479" t="s">
        <v>263</v>
      </c>
      <c r="I479" s="131">
        <v>18</v>
      </c>
      <c r="J479" s="112"/>
      <c r="K479" s="66"/>
      <c r="L479" s="81"/>
      <c r="M479" s="66"/>
      <c r="N479" s="66"/>
      <c r="O479" s="81"/>
      <c r="P479" s="66"/>
      <c r="Q479" s="81"/>
      <c r="R479" s="67">
        <v>-3.027</v>
      </c>
      <c r="S479" s="81"/>
      <c r="T479" s="248">
        <f t="shared" si="24"/>
        <v>14.972999999999999</v>
      </c>
      <c r="V479" s="17">
        <v>14973</v>
      </c>
      <c r="X479" s="280">
        <f t="shared" si="25"/>
        <v>1.0000000000000002</v>
      </c>
    </row>
    <row r="480" spans="4:24" ht="12.75">
      <c r="D480" t="s">
        <v>264</v>
      </c>
      <c r="I480" s="131">
        <v>4</v>
      </c>
      <c r="J480" s="112"/>
      <c r="K480" s="66"/>
      <c r="L480" s="81"/>
      <c r="M480" s="66"/>
      <c r="N480" s="66"/>
      <c r="O480" s="81"/>
      <c r="P480" s="66"/>
      <c r="Q480" s="81"/>
      <c r="R480" s="67">
        <v>2.961</v>
      </c>
      <c r="S480" s="81"/>
      <c r="T480" s="248">
        <f t="shared" si="24"/>
        <v>6.961</v>
      </c>
      <c r="V480" s="17">
        <v>6961</v>
      </c>
      <c r="X480" s="280">
        <f t="shared" si="25"/>
        <v>1</v>
      </c>
    </row>
    <row r="481" spans="1:24" ht="12.75">
      <c r="A481" s="120"/>
      <c r="D481" t="s">
        <v>265</v>
      </c>
      <c r="H481" s="19"/>
      <c r="I481" s="131">
        <v>5</v>
      </c>
      <c r="J481" s="112"/>
      <c r="K481" s="66"/>
      <c r="L481" s="81"/>
      <c r="M481" s="66">
        <v>15</v>
      </c>
      <c r="N481" s="71">
        <v>-12.662</v>
      </c>
      <c r="O481" s="81"/>
      <c r="P481" s="66"/>
      <c r="Q481" s="81"/>
      <c r="R481" s="67">
        <v>-1.951</v>
      </c>
      <c r="S481" s="81"/>
      <c r="T481" s="248">
        <f t="shared" si="24"/>
        <v>5.386999999999999</v>
      </c>
      <c r="V481" s="17">
        <v>5387</v>
      </c>
      <c r="X481" s="280">
        <f t="shared" si="25"/>
        <v>1.0000000000000002</v>
      </c>
    </row>
    <row r="482" spans="1:24" ht="12.75">
      <c r="A482" s="120"/>
      <c r="D482" t="s">
        <v>266</v>
      </c>
      <c r="H482" s="19"/>
      <c r="I482" s="131"/>
      <c r="J482" s="112"/>
      <c r="K482" s="66"/>
      <c r="L482" s="81"/>
      <c r="M482" s="66">
        <v>25</v>
      </c>
      <c r="N482" s="66"/>
      <c r="O482" s="81"/>
      <c r="P482" s="66"/>
      <c r="Q482" s="81"/>
      <c r="R482" s="67"/>
      <c r="S482" s="81"/>
      <c r="T482" s="248">
        <f t="shared" si="24"/>
        <v>25</v>
      </c>
      <c r="V482" s="17">
        <v>25000</v>
      </c>
      <c r="X482" s="280">
        <f t="shared" si="25"/>
        <v>1</v>
      </c>
    </row>
    <row r="483" spans="4:24" ht="12.75">
      <c r="D483" t="s">
        <v>267</v>
      </c>
      <c r="I483" s="131">
        <v>4</v>
      </c>
      <c r="J483" s="112"/>
      <c r="K483" s="66"/>
      <c r="L483" s="81"/>
      <c r="M483" s="66"/>
      <c r="N483" s="71"/>
      <c r="O483" s="81"/>
      <c r="P483" s="66"/>
      <c r="Q483" s="81"/>
      <c r="R483" s="67">
        <v>0.602</v>
      </c>
      <c r="S483" s="81"/>
      <c r="T483" s="248">
        <f t="shared" si="24"/>
        <v>4.602</v>
      </c>
      <c r="V483" s="17">
        <v>4601.5</v>
      </c>
      <c r="X483" s="280">
        <f t="shared" si="25"/>
        <v>0.9998913515862667</v>
      </c>
    </row>
    <row r="484" spans="4:24" ht="12.75">
      <c r="D484" t="s">
        <v>268</v>
      </c>
      <c r="I484" s="131"/>
      <c r="J484" s="112"/>
      <c r="K484" s="66"/>
      <c r="L484" s="81"/>
      <c r="M484" s="66"/>
      <c r="N484" s="71">
        <v>12.662</v>
      </c>
      <c r="O484" s="81"/>
      <c r="P484" s="71">
        <v>0.599</v>
      </c>
      <c r="Q484" s="262"/>
      <c r="R484" s="67"/>
      <c r="S484" s="262"/>
      <c r="T484" s="248">
        <f t="shared" si="24"/>
        <v>13.261000000000001</v>
      </c>
      <c r="V484" s="17">
        <v>13261</v>
      </c>
      <c r="X484" s="280">
        <f t="shared" si="25"/>
        <v>0.9999999999999999</v>
      </c>
    </row>
    <row r="485" spans="1:24" ht="12.75">
      <c r="A485" s="120"/>
      <c r="D485" t="s">
        <v>226</v>
      </c>
      <c r="F485" s="19"/>
      <c r="G485" s="19"/>
      <c r="I485" s="131">
        <v>2</v>
      </c>
      <c r="J485" s="112"/>
      <c r="K485" s="66"/>
      <c r="L485" s="81"/>
      <c r="M485" s="66"/>
      <c r="N485" s="66"/>
      <c r="O485" s="81"/>
      <c r="P485" s="71">
        <v>-1.914</v>
      </c>
      <c r="Q485" s="81"/>
      <c r="R485" s="67"/>
      <c r="S485" s="81"/>
      <c r="T485" s="248">
        <f t="shared" si="24"/>
        <v>0.08600000000000008</v>
      </c>
      <c r="V485" s="17">
        <v>86</v>
      </c>
      <c r="X485" s="280">
        <f t="shared" si="25"/>
        <v>0.9999999999999991</v>
      </c>
    </row>
    <row r="486" spans="1:24" ht="12.75">
      <c r="A486" s="120"/>
      <c r="D486" t="s">
        <v>269</v>
      </c>
      <c r="F486" s="19"/>
      <c r="G486" s="19"/>
      <c r="I486" s="131"/>
      <c r="J486" s="112"/>
      <c r="K486" s="66"/>
      <c r="L486" s="81"/>
      <c r="M486" s="66"/>
      <c r="N486" s="66"/>
      <c r="O486" s="81"/>
      <c r="P486" s="71">
        <v>2.168</v>
      </c>
      <c r="Q486" s="81"/>
      <c r="R486" s="67"/>
      <c r="S486" s="81"/>
      <c r="T486" s="248">
        <f t="shared" si="24"/>
        <v>2.168</v>
      </c>
      <c r="V486" s="17">
        <v>2168</v>
      </c>
      <c r="X486" s="280">
        <f t="shared" si="25"/>
        <v>0.9999999999999999</v>
      </c>
    </row>
    <row r="487" spans="1:24" ht="12.75">
      <c r="A487" s="120"/>
      <c r="D487" t="s">
        <v>270</v>
      </c>
      <c r="G487" s="19"/>
      <c r="I487" s="131"/>
      <c r="J487" s="112"/>
      <c r="K487" s="66"/>
      <c r="L487" s="81"/>
      <c r="M487" s="66"/>
      <c r="N487" s="66"/>
      <c r="O487" s="81"/>
      <c r="P487" s="71">
        <v>10.369</v>
      </c>
      <c r="Q487" s="81"/>
      <c r="R487" s="67"/>
      <c r="S487" s="81"/>
      <c r="T487" s="248">
        <f t="shared" si="24"/>
        <v>10.369</v>
      </c>
      <c r="V487" s="17">
        <v>10369</v>
      </c>
      <c r="X487" s="280">
        <f t="shared" si="25"/>
        <v>1</v>
      </c>
    </row>
    <row r="488" spans="4:24" ht="12.75">
      <c r="D488" t="s">
        <v>271</v>
      </c>
      <c r="I488" s="131">
        <v>16</v>
      </c>
      <c r="J488" s="112"/>
      <c r="K488" s="66"/>
      <c r="L488" s="81"/>
      <c r="M488" s="66"/>
      <c r="N488" s="66"/>
      <c r="O488" s="81"/>
      <c r="P488" s="71">
        <v>-5.826</v>
      </c>
      <c r="Q488" s="81"/>
      <c r="R488" s="67"/>
      <c r="S488" s="81"/>
      <c r="T488" s="248">
        <f t="shared" si="24"/>
        <v>10.174</v>
      </c>
      <c r="V488" s="17">
        <v>10174</v>
      </c>
      <c r="X488" s="280">
        <f t="shared" si="25"/>
        <v>1</v>
      </c>
    </row>
    <row r="489" spans="1:24" ht="12.75">
      <c r="A489" s="229"/>
      <c r="D489" t="s">
        <v>272</v>
      </c>
      <c r="I489" s="131">
        <v>0.5</v>
      </c>
      <c r="J489" s="112"/>
      <c r="K489" s="66"/>
      <c r="L489" s="81"/>
      <c r="M489" s="66"/>
      <c r="N489" s="66"/>
      <c r="O489" s="81"/>
      <c r="P489" s="66"/>
      <c r="Q489" s="81"/>
      <c r="R489" s="67">
        <v>0.32</v>
      </c>
      <c r="S489" s="81"/>
      <c r="T489" s="248">
        <f t="shared" si="24"/>
        <v>0.8200000000000001</v>
      </c>
      <c r="V489" s="17">
        <v>820</v>
      </c>
      <c r="X489" s="280">
        <f t="shared" si="25"/>
        <v>0.9999999999999999</v>
      </c>
    </row>
    <row r="490" spans="1:24" ht="12.75">
      <c r="A490" s="120"/>
      <c r="D490" t="s">
        <v>273</v>
      </c>
      <c r="I490" s="131">
        <v>6</v>
      </c>
      <c r="J490" s="112"/>
      <c r="K490" s="66"/>
      <c r="L490" s="81"/>
      <c r="M490" s="66"/>
      <c r="N490" s="66"/>
      <c r="O490" s="81"/>
      <c r="P490" s="66"/>
      <c r="Q490" s="81"/>
      <c r="R490" s="67">
        <v>1.08</v>
      </c>
      <c r="S490" s="81"/>
      <c r="T490" s="248">
        <f t="shared" si="24"/>
        <v>7.08</v>
      </c>
      <c r="V490" s="17">
        <v>7050.8</v>
      </c>
      <c r="X490" s="280">
        <f t="shared" si="25"/>
        <v>0.9958757062146893</v>
      </c>
    </row>
    <row r="491" spans="1:24" ht="12.75">
      <c r="A491" s="120"/>
      <c r="D491" t="s">
        <v>228</v>
      </c>
      <c r="I491" s="131">
        <v>2</v>
      </c>
      <c r="J491" s="112"/>
      <c r="K491" s="66"/>
      <c r="L491" s="81"/>
      <c r="M491" s="66"/>
      <c r="N491" s="66"/>
      <c r="O491" s="81"/>
      <c r="P491" s="66"/>
      <c r="Q491" s="81"/>
      <c r="R491" s="67"/>
      <c r="S491" s="81"/>
      <c r="T491" s="248">
        <f t="shared" si="24"/>
        <v>2</v>
      </c>
      <c r="V491" s="17">
        <v>2000</v>
      </c>
      <c r="X491" s="280">
        <f t="shared" si="25"/>
        <v>1</v>
      </c>
    </row>
    <row r="492" spans="4:24" ht="12.75">
      <c r="D492" t="s">
        <v>208</v>
      </c>
      <c r="I492" s="131">
        <v>3</v>
      </c>
      <c r="J492" s="112"/>
      <c r="K492" s="66"/>
      <c r="L492" s="81"/>
      <c r="M492" s="66"/>
      <c r="N492" s="66"/>
      <c r="O492" s="81"/>
      <c r="P492" s="66"/>
      <c r="Q492" s="81"/>
      <c r="R492" s="67">
        <v>-0.463</v>
      </c>
      <c r="S492" s="81"/>
      <c r="T492" s="248">
        <f t="shared" si="24"/>
        <v>2.537</v>
      </c>
      <c r="V492" s="17">
        <v>2162.7</v>
      </c>
      <c r="X492" s="280">
        <f t="shared" si="25"/>
        <v>0.852463539613717</v>
      </c>
    </row>
    <row r="493" spans="1:24" ht="12.75">
      <c r="A493" s="263"/>
      <c r="D493" t="s">
        <v>274</v>
      </c>
      <c r="I493" s="131">
        <v>0.3</v>
      </c>
      <c r="J493" s="112"/>
      <c r="K493" s="66"/>
      <c r="L493" s="81"/>
      <c r="M493" s="66">
        <v>0.5</v>
      </c>
      <c r="N493" s="66"/>
      <c r="O493" s="81"/>
      <c r="P493" s="66"/>
      <c r="Q493" s="81"/>
      <c r="R493" s="67">
        <v>-0.157</v>
      </c>
      <c r="S493" s="81"/>
      <c r="T493" s="248">
        <f t="shared" si="24"/>
        <v>0.643</v>
      </c>
      <c r="V493" s="17">
        <v>643</v>
      </c>
      <c r="X493" s="280">
        <f t="shared" si="25"/>
        <v>1</v>
      </c>
    </row>
    <row r="494" spans="4:24" ht="12.75">
      <c r="D494" s="260" t="s">
        <v>275</v>
      </c>
      <c r="E494" s="260"/>
      <c r="F494" s="260"/>
      <c r="G494" s="260"/>
      <c r="H494" s="281"/>
      <c r="I494" s="126">
        <v>60</v>
      </c>
      <c r="J494" s="75"/>
      <c r="K494" s="73"/>
      <c r="L494" s="81"/>
      <c r="M494" s="66"/>
      <c r="N494" s="66"/>
      <c r="O494" s="81"/>
      <c r="P494" s="126"/>
      <c r="Q494" s="125"/>
      <c r="R494" s="67"/>
      <c r="S494" s="157"/>
      <c r="T494" s="248">
        <f t="shared" si="24"/>
        <v>60</v>
      </c>
      <c r="V494" s="69">
        <v>60000</v>
      </c>
      <c r="W494" s="81"/>
      <c r="X494" s="280">
        <f t="shared" si="25"/>
        <v>1</v>
      </c>
    </row>
    <row r="495" spans="4:24" ht="12.75">
      <c r="D495" s="282" t="s">
        <v>217</v>
      </c>
      <c r="E495" s="260"/>
      <c r="F495" s="283"/>
      <c r="H495" s="74"/>
      <c r="I495" s="131">
        <v>1</v>
      </c>
      <c r="J495" s="81"/>
      <c r="K495" s="162"/>
      <c r="L495" s="162"/>
      <c r="M495" s="159"/>
      <c r="N495" s="159"/>
      <c r="O495" s="162"/>
      <c r="P495" s="159">
        <v>-1</v>
      </c>
      <c r="Q495" s="162"/>
      <c r="R495" s="284"/>
      <c r="S495" s="81"/>
      <c r="T495" s="248">
        <f t="shared" si="24"/>
        <v>0</v>
      </c>
      <c r="U495" s="19"/>
      <c r="V495" s="69">
        <v>0</v>
      </c>
      <c r="W495" s="260"/>
      <c r="X495" s="280"/>
    </row>
    <row r="496" spans="4:24" ht="12.75">
      <c r="D496" s="282" t="s">
        <v>276</v>
      </c>
      <c r="E496" s="260"/>
      <c r="F496" s="283"/>
      <c r="H496" s="74"/>
      <c r="I496" s="131"/>
      <c r="J496" s="81"/>
      <c r="K496" s="162"/>
      <c r="L496" s="162"/>
      <c r="M496" s="159"/>
      <c r="N496" s="285">
        <v>0.286</v>
      </c>
      <c r="O496" s="162"/>
      <c r="P496" s="159"/>
      <c r="Q496" s="162"/>
      <c r="R496" s="284"/>
      <c r="S496" s="81"/>
      <c r="T496" s="248">
        <f t="shared" si="24"/>
        <v>0.286</v>
      </c>
      <c r="U496" s="19"/>
      <c r="V496" s="69">
        <v>285.6</v>
      </c>
      <c r="W496" s="260"/>
      <c r="X496" s="280">
        <f t="shared" si="25"/>
        <v>0.9986013986013987</v>
      </c>
    </row>
    <row r="497" spans="4:24" ht="12.75">
      <c r="D497" s="282"/>
      <c r="E497" s="260"/>
      <c r="F497" s="283"/>
      <c r="H497" s="74"/>
      <c r="I497" s="131"/>
      <c r="J497" s="81"/>
      <c r="K497" s="162"/>
      <c r="L497" s="162"/>
      <c r="M497" s="159"/>
      <c r="N497" s="159"/>
      <c r="O497" s="162"/>
      <c r="P497" s="159"/>
      <c r="Q497" s="162"/>
      <c r="R497" s="284"/>
      <c r="S497" s="81"/>
      <c r="T497" s="112"/>
      <c r="U497" s="19"/>
      <c r="V497" s="69"/>
      <c r="W497" s="260"/>
      <c r="X497" s="280"/>
    </row>
    <row r="498" spans="4:23" ht="12.75">
      <c r="D498" s="282"/>
      <c r="E498" s="260"/>
      <c r="F498" s="283"/>
      <c r="H498" s="74"/>
      <c r="I498" s="131"/>
      <c r="J498" s="81"/>
      <c r="K498" s="162"/>
      <c r="L498" s="162"/>
      <c r="M498" s="159"/>
      <c r="N498" s="159"/>
      <c r="O498" s="162"/>
      <c r="P498" s="159"/>
      <c r="Q498" s="162"/>
      <c r="R498" s="284"/>
      <c r="S498" s="81"/>
      <c r="T498" s="112"/>
      <c r="U498" s="19"/>
      <c r="V498" s="69"/>
      <c r="W498" s="260"/>
    </row>
    <row r="499" spans="1:23" ht="12.75">
      <c r="A499" s="111" t="s">
        <v>277</v>
      </c>
      <c r="B499" s="7"/>
      <c r="C499" s="7"/>
      <c r="D499" s="7"/>
      <c r="E499" s="7"/>
      <c r="H499" s="74"/>
      <c r="I499" s="66"/>
      <c r="J499" s="81"/>
      <c r="K499" s="162"/>
      <c r="L499" s="162"/>
      <c r="M499" s="159"/>
      <c r="N499" s="159"/>
      <c r="O499" s="162"/>
      <c r="P499" s="159"/>
      <c r="Q499" s="162"/>
      <c r="R499" s="284"/>
      <c r="S499" s="81"/>
      <c r="T499" s="81"/>
      <c r="U499" s="19"/>
      <c r="V499" s="100"/>
      <c r="W499" s="19"/>
    </row>
    <row r="500" spans="4:24" ht="12.75">
      <c r="D500" t="s">
        <v>278</v>
      </c>
      <c r="H500" s="74"/>
      <c r="I500" s="131">
        <v>2.82</v>
      </c>
      <c r="J500" s="81"/>
      <c r="K500" s="162"/>
      <c r="L500" s="162"/>
      <c r="M500" s="159"/>
      <c r="N500" s="159"/>
      <c r="O500" s="162"/>
      <c r="P500" s="159"/>
      <c r="Q500" s="162"/>
      <c r="R500" s="284"/>
      <c r="S500" s="81"/>
      <c r="T500" s="248">
        <f aca="true" t="shared" si="26" ref="T500:T509">SUM(I500:R500)</f>
        <v>2.82</v>
      </c>
      <c r="U500" s="19"/>
      <c r="V500" s="17">
        <v>2820</v>
      </c>
      <c r="W500" s="19"/>
      <c r="X500" s="280">
        <f aca="true" t="shared" si="27" ref="X500:X507">SUM(V500/T500/1000)</f>
        <v>1</v>
      </c>
    </row>
    <row r="501" spans="4:24" ht="12.75">
      <c r="D501" t="s">
        <v>279</v>
      </c>
      <c r="H501" s="16"/>
      <c r="I501" s="131">
        <v>1.8</v>
      </c>
      <c r="J501" s="81"/>
      <c r="K501" s="159"/>
      <c r="L501" s="162"/>
      <c r="M501" s="159"/>
      <c r="N501" s="159">
        <v>-1.8</v>
      </c>
      <c r="O501" s="162"/>
      <c r="P501" s="285">
        <v>0.091</v>
      </c>
      <c r="Q501" s="286"/>
      <c r="R501" s="284"/>
      <c r="S501" s="262"/>
      <c r="T501" s="248">
        <f t="shared" si="26"/>
        <v>0.09099999999999997</v>
      </c>
      <c r="U501" s="287"/>
      <c r="V501" s="69">
        <v>90.1</v>
      </c>
      <c r="X501" s="280">
        <f t="shared" si="27"/>
        <v>0.9901098901098904</v>
      </c>
    </row>
    <row r="502" spans="4:24" ht="12.75">
      <c r="D502" t="s">
        <v>280</v>
      </c>
      <c r="H502" s="16"/>
      <c r="I502" s="131">
        <v>5</v>
      </c>
      <c r="J502" s="81"/>
      <c r="K502" s="159"/>
      <c r="L502" s="162"/>
      <c r="M502" s="159"/>
      <c r="N502" s="159"/>
      <c r="O502" s="162"/>
      <c r="P502" s="285">
        <v>-5</v>
      </c>
      <c r="Q502" s="162"/>
      <c r="R502" s="284"/>
      <c r="S502" s="81"/>
      <c r="T502" s="248">
        <f t="shared" si="26"/>
        <v>0</v>
      </c>
      <c r="V502" s="69">
        <v>-1561.36</v>
      </c>
      <c r="X502" s="280"/>
    </row>
    <row r="503" spans="4:24" ht="12.75">
      <c r="D503" s="260" t="s">
        <v>281</v>
      </c>
      <c r="E503" s="260"/>
      <c r="F503" s="260"/>
      <c r="H503" s="267"/>
      <c r="I503" s="126">
        <v>10</v>
      </c>
      <c r="J503" s="112"/>
      <c r="K503" s="288"/>
      <c r="L503" s="162"/>
      <c r="M503" s="159"/>
      <c r="N503" s="159"/>
      <c r="O503" s="162"/>
      <c r="P503" s="284">
        <v>-10</v>
      </c>
      <c r="Q503" s="289"/>
      <c r="R503" s="284"/>
      <c r="S503" s="81"/>
      <c r="T503" s="248">
        <f t="shared" si="26"/>
        <v>0</v>
      </c>
      <c r="V503" s="69">
        <v>-1843.65</v>
      </c>
      <c r="X503" s="280"/>
    </row>
    <row r="504" spans="4:24" ht="12.75">
      <c r="D504" t="s">
        <v>282</v>
      </c>
      <c r="H504" s="74"/>
      <c r="I504" s="126">
        <v>7</v>
      </c>
      <c r="J504" s="81"/>
      <c r="K504" s="162"/>
      <c r="L504" s="162"/>
      <c r="M504" s="159"/>
      <c r="N504" s="159">
        <v>-7</v>
      </c>
      <c r="O504" s="162"/>
      <c r="P504" s="159"/>
      <c r="Q504" s="290"/>
      <c r="R504" s="284"/>
      <c r="S504" s="81"/>
      <c r="T504" s="248">
        <f t="shared" si="26"/>
        <v>0</v>
      </c>
      <c r="V504" s="69">
        <v>0</v>
      </c>
      <c r="W504" s="19"/>
      <c r="X504" s="280"/>
    </row>
    <row r="505" spans="4:24" ht="12.75">
      <c r="D505" t="s">
        <v>283</v>
      </c>
      <c r="H505" s="74"/>
      <c r="I505" s="126">
        <v>2</v>
      </c>
      <c r="J505" s="81"/>
      <c r="K505" s="162"/>
      <c r="L505" s="162"/>
      <c r="M505" s="159"/>
      <c r="N505" s="285">
        <v>-1.435</v>
      </c>
      <c r="O505" s="162"/>
      <c r="P505" s="159"/>
      <c r="Q505" s="290"/>
      <c r="R505" s="284"/>
      <c r="S505" s="81"/>
      <c r="T505" s="248">
        <f t="shared" si="26"/>
        <v>0.565</v>
      </c>
      <c r="V505" s="69">
        <v>565</v>
      </c>
      <c r="W505" s="19"/>
      <c r="X505" s="280">
        <f t="shared" si="27"/>
        <v>1.0000000000000002</v>
      </c>
    </row>
    <row r="506" spans="4:24" ht="12.75">
      <c r="D506" t="s">
        <v>284</v>
      </c>
      <c r="I506" s="126">
        <v>5.5</v>
      </c>
      <c r="J506" s="112"/>
      <c r="K506" s="159"/>
      <c r="L506" s="162"/>
      <c r="M506" s="159"/>
      <c r="N506" s="159"/>
      <c r="O506" s="162"/>
      <c r="P506" s="285">
        <v>1.748</v>
      </c>
      <c r="Q506" s="286"/>
      <c r="R506" s="284">
        <v>-0.336</v>
      </c>
      <c r="S506" s="262"/>
      <c r="T506" s="248">
        <f t="shared" si="26"/>
        <v>6.912</v>
      </c>
      <c r="V506" s="17">
        <v>6912</v>
      </c>
      <c r="X506" s="280">
        <f t="shared" si="27"/>
        <v>1</v>
      </c>
    </row>
    <row r="507" spans="4:24" ht="12.75">
      <c r="D507" t="s">
        <v>285</v>
      </c>
      <c r="H507" s="38"/>
      <c r="I507" s="126">
        <v>1.9</v>
      </c>
      <c r="J507" s="81"/>
      <c r="K507" s="265"/>
      <c r="L507" s="81"/>
      <c r="M507" s="71">
        <v>4.501</v>
      </c>
      <c r="N507" s="66">
        <v>6.97</v>
      </c>
      <c r="O507" s="81"/>
      <c r="P507" s="66"/>
      <c r="Q507" s="81"/>
      <c r="R507" s="67"/>
      <c r="S507" s="81"/>
      <c r="T507" s="248">
        <f t="shared" si="26"/>
        <v>13.371</v>
      </c>
      <c r="V507" s="69">
        <v>13369.9</v>
      </c>
      <c r="X507" s="280">
        <f t="shared" si="27"/>
        <v>0.999917732405953</v>
      </c>
    </row>
    <row r="508" spans="4:24" ht="12.75">
      <c r="D508" t="s">
        <v>286</v>
      </c>
      <c r="H508" s="38"/>
      <c r="I508" s="126">
        <v>4.87</v>
      </c>
      <c r="J508" s="81"/>
      <c r="K508" s="265"/>
      <c r="L508" s="81"/>
      <c r="M508" s="66"/>
      <c r="N508" s="66">
        <v>-4.87</v>
      </c>
      <c r="O508" s="81"/>
      <c r="P508" s="66"/>
      <c r="Q508" s="81"/>
      <c r="R508" s="67"/>
      <c r="S508" s="81"/>
      <c r="T508" s="248">
        <f t="shared" si="26"/>
        <v>0</v>
      </c>
      <c r="V508" s="69">
        <v>0</v>
      </c>
      <c r="X508" s="280"/>
    </row>
    <row r="509" spans="4:24" ht="12.75">
      <c r="D509" t="s">
        <v>228</v>
      </c>
      <c r="H509" s="38"/>
      <c r="I509" s="126">
        <v>0.5</v>
      </c>
      <c r="J509" s="81"/>
      <c r="K509" s="265"/>
      <c r="L509" s="81"/>
      <c r="M509" s="66"/>
      <c r="N509" s="66">
        <v>-0.5</v>
      </c>
      <c r="O509" s="81"/>
      <c r="P509" s="66"/>
      <c r="Q509" s="81"/>
      <c r="R509" s="67"/>
      <c r="S509" s="81"/>
      <c r="T509" s="248">
        <f t="shared" si="26"/>
        <v>0</v>
      </c>
      <c r="V509" s="69">
        <v>0</v>
      </c>
      <c r="X509" s="280"/>
    </row>
    <row r="510" spans="8:24" ht="12.75">
      <c r="H510" s="38"/>
      <c r="I510" s="126"/>
      <c r="J510" s="81"/>
      <c r="K510" s="265"/>
      <c r="L510" s="81"/>
      <c r="M510" s="66"/>
      <c r="N510" s="66"/>
      <c r="O510" s="81"/>
      <c r="P510" s="66"/>
      <c r="Q510" s="81"/>
      <c r="R510" s="67"/>
      <c r="S510" s="81"/>
      <c r="T510" s="112"/>
      <c r="V510" s="69"/>
      <c r="X510" s="280"/>
    </row>
    <row r="511" spans="8:22" ht="12.75">
      <c r="H511" s="38"/>
      <c r="I511" s="126"/>
      <c r="J511" s="81"/>
      <c r="K511" s="265"/>
      <c r="L511" s="81"/>
      <c r="M511" s="66"/>
      <c r="N511" s="66"/>
      <c r="O511" s="81"/>
      <c r="P511" s="66"/>
      <c r="Q511" s="81"/>
      <c r="R511" s="67"/>
      <c r="S511" s="81"/>
      <c r="T511" s="81"/>
      <c r="V511" s="66"/>
    </row>
    <row r="512" spans="1:22" ht="12.75">
      <c r="A512" s="111" t="s">
        <v>287</v>
      </c>
      <c r="B512" s="7"/>
      <c r="C512" s="7"/>
      <c r="D512" s="7"/>
      <c r="H512" s="38"/>
      <c r="I512" s="126"/>
      <c r="J512" s="81"/>
      <c r="K512" s="265"/>
      <c r="L512" s="81"/>
      <c r="M512" s="66"/>
      <c r="N512" s="66"/>
      <c r="O512" s="81"/>
      <c r="P512" s="66"/>
      <c r="Q512" s="81"/>
      <c r="R512" s="67"/>
      <c r="S512" s="81"/>
      <c r="T512" s="81"/>
      <c r="V512" s="66"/>
    </row>
    <row r="513" spans="1:24" ht="12.75">
      <c r="A513" s="111"/>
      <c r="B513" s="7"/>
      <c r="C513" s="7"/>
      <c r="D513" s="260" t="s">
        <v>288</v>
      </c>
      <c r="H513" s="38"/>
      <c r="I513" s="126"/>
      <c r="J513" s="81"/>
      <c r="K513" s="265"/>
      <c r="L513" s="81"/>
      <c r="M513" s="66">
        <v>21</v>
      </c>
      <c r="N513" s="66"/>
      <c r="O513" s="81"/>
      <c r="P513" s="71">
        <v>-16.218</v>
      </c>
      <c r="Q513" s="81"/>
      <c r="R513" s="67">
        <v>3.6</v>
      </c>
      <c r="S513" s="81"/>
      <c r="T513" s="248">
        <f aca="true" t="shared" si="28" ref="T513:T525">SUM(I513:R513)</f>
        <v>8.382</v>
      </c>
      <c r="V513" s="69">
        <v>8382</v>
      </c>
      <c r="X513" s="280">
        <f aca="true" t="shared" si="29" ref="X513:X518">SUM(V513/T513/1000)</f>
        <v>1</v>
      </c>
    </row>
    <row r="514" spans="1:24" ht="12.75">
      <c r="A514" s="111"/>
      <c r="B514" s="7"/>
      <c r="C514" s="7"/>
      <c r="D514" s="260" t="s">
        <v>262</v>
      </c>
      <c r="H514" s="38"/>
      <c r="I514" s="126"/>
      <c r="J514" s="81"/>
      <c r="K514" s="265"/>
      <c r="L514" s="81"/>
      <c r="M514" s="66">
        <v>5.46</v>
      </c>
      <c r="N514" s="66"/>
      <c r="O514" s="81"/>
      <c r="P514" s="71">
        <v>-4.37</v>
      </c>
      <c r="Q514" s="81"/>
      <c r="R514" s="67"/>
      <c r="S514" s="81"/>
      <c r="T514" s="248">
        <f t="shared" si="28"/>
        <v>1.0899999999999999</v>
      </c>
      <c r="V514" s="69">
        <v>1090</v>
      </c>
      <c r="X514" s="280">
        <f t="shared" si="29"/>
        <v>1.0000000000000002</v>
      </c>
    </row>
    <row r="515" spans="1:24" ht="12.75">
      <c r="A515" s="111"/>
      <c r="B515" s="7"/>
      <c r="C515" s="7"/>
      <c r="D515" s="260" t="s">
        <v>263</v>
      </c>
      <c r="H515" s="38"/>
      <c r="I515" s="126"/>
      <c r="J515" s="81"/>
      <c r="K515" s="265"/>
      <c r="L515" s="81"/>
      <c r="M515" s="66">
        <v>1.9</v>
      </c>
      <c r="N515" s="66"/>
      <c r="O515" s="81"/>
      <c r="P515" s="71">
        <v>-1.522</v>
      </c>
      <c r="Q515" s="81"/>
      <c r="R515" s="67"/>
      <c r="S515" s="81"/>
      <c r="T515" s="248">
        <f t="shared" si="28"/>
        <v>0.3779999999999999</v>
      </c>
      <c r="V515" s="69">
        <v>378</v>
      </c>
      <c r="X515" s="280">
        <f t="shared" si="29"/>
        <v>1.0000000000000004</v>
      </c>
    </row>
    <row r="516" spans="4:24" ht="12.75">
      <c r="D516" t="s">
        <v>289</v>
      </c>
      <c r="H516" s="38"/>
      <c r="I516" s="126">
        <v>100</v>
      </c>
      <c r="J516" s="81"/>
      <c r="K516" s="162"/>
      <c r="L516" s="81"/>
      <c r="M516" s="66"/>
      <c r="N516" s="66"/>
      <c r="O516" s="81"/>
      <c r="P516" s="71"/>
      <c r="Q516" s="81"/>
      <c r="R516" s="67">
        <v>-14.774</v>
      </c>
      <c r="S516" s="81"/>
      <c r="T516" s="248">
        <f t="shared" si="28"/>
        <v>85.226</v>
      </c>
      <c r="V516" s="69">
        <v>85225.5</v>
      </c>
      <c r="X516" s="280">
        <f t="shared" si="29"/>
        <v>0.9999941332457231</v>
      </c>
    </row>
    <row r="517" spans="4:24" ht="12.75">
      <c r="D517" t="s">
        <v>212</v>
      </c>
      <c r="H517" s="38"/>
      <c r="I517" s="126"/>
      <c r="J517" s="81"/>
      <c r="K517" s="162"/>
      <c r="L517" s="81"/>
      <c r="M517" s="66"/>
      <c r="N517" s="71">
        <v>0.222</v>
      </c>
      <c r="O517" s="81"/>
      <c r="P517" s="71"/>
      <c r="Q517" s="81"/>
      <c r="R517" s="67"/>
      <c r="S517" s="81"/>
      <c r="T517" s="248">
        <f t="shared" si="28"/>
        <v>0.222</v>
      </c>
      <c r="V517" s="69">
        <v>222</v>
      </c>
      <c r="X517" s="280">
        <f t="shared" si="29"/>
        <v>1</v>
      </c>
    </row>
    <row r="518" spans="4:24" ht="12.75">
      <c r="D518" t="s">
        <v>228</v>
      </c>
      <c r="H518" s="38"/>
      <c r="I518" s="291">
        <v>8.685</v>
      </c>
      <c r="J518" s="81"/>
      <c r="K518" s="162"/>
      <c r="L518" s="81"/>
      <c r="M518" s="66"/>
      <c r="N518" s="66"/>
      <c r="O518" s="81"/>
      <c r="P518" s="71"/>
      <c r="Q518" s="81"/>
      <c r="R518" s="67"/>
      <c r="S518" s="81"/>
      <c r="T518" s="248">
        <f t="shared" si="28"/>
        <v>8.685</v>
      </c>
      <c r="V518" s="69">
        <v>8684</v>
      </c>
      <c r="X518" s="280">
        <f t="shared" si="29"/>
        <v>0.9998848589522165</v>
      </c>
    </row>
    <row r="519" spans="4:24" ht="12.75">
      <c r="D519" t="s">
        <v>290</v>
      </c>
      <c r="H519" s="38"/>
      <c r="I519" s="126">
        <v>5</v>
      </c>
      <c r="J519" s="81"/>
      <c r="K519" s="162"/>
      <c r="L519" s="81"/>
      <c r="M519" s="66"/>
      <c r="N519" s="66"/>
      <c r="O519" s="81"/>
      <c r="P519" s="71"/>
      <c r="Q519" s="81"/>
      <c r="R519" s="67">
        <v>-4.41</v>
      </c>
      <c r="S519" s="81"/>
      <c r="T519" s="248">
        <f t="shared" si="28"/>
        <v>0.5899999999999999</v>
      </c>
      <c r="V519" s="69">
        <v>589.05</v>
      </c>
      <c r="X519" s="280">
        <v>0</v>
      </c>
    </row>
    <row r="520" spans="4:24" ht="12.75">
      <c r="D520" t="s">
        <v>208</v>
      </c>
      <c r="H520" s="38"/>
      <c r="I520" s="126">
        <v>12</v>
      </c>
      <c r="J520" s="81"/>
      <c r="K520" s="162"/>
      <c r="L520" s="81"/>
      <c r="M520" s="66"/>
      <c r="N520" s="66"/>
      <c r="O520" s="81"/>
      <c r="P520" s="71">
        <v>-6.973</v>
      </c>
      <c r="Q520" s="81"/>
      <c r="R520" s="67">
        <v>4.373</v>
      </c>
      <c r="S520" s="81"/>
      <c r="T520" s="248">
        <f t="shared" si="28"/>
        <v>9.4</v>
      </c>
      <c r="V520" s="69">
        <v>9399.9</v>
      </c>
      <c r="X520" s="280">
        <f>SUM(V520/T520/1000)</f>
        <v>0.9999893617021276</v>
      </c>
    </row>
    <row r="521" spans="4:24" ht="12.75">
      <c r="D521" t="s">
        <v>291</v>
      </c>
      <c r="H521" s="38"/>
      <c r="I521" s="126">
        <v>4.5</v>
      </c>
      <c r="J521" s="81"/>
      <c r="K521" s="265"/>
      <c r="L521" s="81"/>
      <c r="M521" s="66"/>
      <c r="N521" s="66"/>
      <c r="O521" s="81"/>
      <c r="P521" s="71"/>
      <c r="Q521" s="81"/>
      <c r="R521" s="67">
        <v>1.383</v>
      </c>
      <c r="S521" s="81"/>
      <c r="T521" s="248">
        <f t="shared" si="28"/>
        <v>5.883</v>
      </c>
      <c r="V521" s="69">
        <v>5882.4</v>
      </c>
      <c r="X521" s="280">
        <f>SUM(V521/T521/1000)</f>
        <v>0.9998980112187659</v>
      </c>
    </row>
    <row r="522" spans="4:24" ht="12.75">
      <c r="D522" t="s">
        <v>257</v>
      </c>
      <c r="H522" s="38"/>
      <c r="I522" s="126"/>
      <c r="J522" s="81"/>
      <c r="K522" s="265"/>
      <c r="L522" s="81"/>
      <c r="M522" s="66"/>
      <c r="N522" s="71">
        <v>3.994</v>
      </c>
      <c r="O522" s="81"/>
      <c r="P522" s="71"/>
      <c r="Q522" s="81"/>
      <c r="R522" s="67">
        <v>2.656</v>
      </c>
      <c r="S522" s="81"/>
      <c r="T522" s="248">
        <f t="shared" si="28"/>
        <v>6.65</v>
      </c>
      <c r="V522" s="69">
        <v>6649.64</v>
      </c>
      <c r="X522" s="280">
        <f aca="true" t="shared" si="30" ref="X522:X532">SUM(V522/T522/1000)</f>
        <v>0.9999458646616541</v>
      </c>
    </row>
    <row r="523" spans="4:24" ht="12.75">
      <c r="D523" t="s">
        <v>292</v>
      </c>
      <c r="H523" s="38"/>
      <c r="I523" s="126"/>
      <c r="J523" s="81"/>
      <c r="K523" s="162">
        <v>20</v>
      </c>
      <c r="L523" s="81"/>
      <c r="M523" s="71">
        <v>-11.146</v>
      </c>
      <c r="N523" s="71">
        <v>1.894</v>
      </c>
      <c r="O523" s="81"/>
      <c r="P523" s="71"/>
      <c r="Q523" s="81"/>
      <c r="R523" s="67">
        <v>4.3</v>
      </c>
      <c r="S523" s="81"/>
      <c r="T523" s="248">
        <f t="shared" si="28"/>
        <v>15.047999999999998</v>
      </c>
      <c r="V523" s="69">
        <v>15047.1</v>
      </c>
      <c r="X523" s="280">
        <f t="shared" si="30"/>
        <v>0.99994019138756</v>
      </c>
    </row>
    <row r="524" spans="4:24" ht="12.75">
      <c r="D524" t="s">
        <v>293</v>
      </c>
      <c r="H524" s="38"/>
      <c r="I524" s="126"/>
      <c r="J524" s="81"/>
      <c r="K524" s="162">
        <v>15</v>
      </c>
      <c r="L524" s="81"/>
      <c r="M524" s="66">
        <v>-9.63</v>
      </c>
      <c r="N524" s="71">
        <v>0.352</v>
      </c>
      <c r="O524" s="81"/>
      <c r="P524" s="71"/>
      <c r="Q524" s="81"/>
      <c r="R524" s="67">
        <v>3.082</v>
      </c>
      <c r="S524" s="81"/>
      <c r="T524" s="248">
        <f t="shared" si="28"/>
        <v>8.803999999999998</v>
      </c>
      <c r="V524" s="69">
        <v>8803.3</v>
      </c>
      <c r="X524" s="280">
        <f t="shared" si="30"/>
        <v>0.9999204906860518</v>
      </c>
    </row>
    <row r="525" spans="4:24" ht="12.75">
      <c r="D525" t="s">
        <v>294</v>
      </c>
      <c r="H525" s="38"/>
      <c r="I525" s="126"/>
      <c r="J525" s="81"/>
      <c r="K525" s="162">
        <v>45</v>
      </c>
      <c r="L525" s="81"/>
      <c r="M525" s="66">
        <v>-45</v>
      </c>
      <c r="N525" s="66"/>
      <c r="O525" s="81"/>
      <c r="P525" s="71"/>
      <c r="Q525" s="81"/>
      <c r="R525" s="67"/>
      <c r="S525" s="81"/>
      <c r="T525" s="259">
        <f t="shared" si="28"/>
        <v>0</v>
      </c>
      <c r="V525" s="69">
        <v>0</v>
      </c>
      <c r="X525" s="280"/>
    </row>
    <row r="526" spans="4:24" ht="12.75">
      <c r="D526" t="s">
        <v>295</v>
      </c>
      <c r="H526" s="38"/>
      <c r="I526" s="126"/>
      <c r="J526" s="81"/>
      <c r="K526" s="162"/>
      <c r="L526" s="81"/>
      <c r="M526" s="71">
        <v>87.656</v>
      </c>
      <c r="N526" s="66"/>
      <c r="O526" s="81"/>
      <c r="P526" s="71">
        <v>-8.94</v>
      </c>
      <c r="Q526" s="81"/>
      <c r="R526" s="67"/>
      <c r="S526" s="81"/>
      <c r="T526" s="248">
        <f aca="true" t="shared" si="31" ref="T526:T532">SUM(I526:R526)</f>
        <v>78.71600000000001</v>
      </c>
      <c r="V526" s="69">
        <v>78716</v>
      </c>
      <c r="X526" s="280">
        <f t="shared" si="30"/>
        <v>0.9999999999999999</v>
      </c>
    </row>
    <row r="527" spans="4:24" ht="12.75">
      <c r="D527" t="s">
        <v>296</v>
      </c>
      <c r="H527" s="38"/>
      <c r="I527" s="126"/>
      <c r="J527" s="81"/>
      <c r="K527" s="162"/>
      <c r="L527" s="81"/>
      <c r="M527" s="71">
        <v>0.921</v>
      </c>
      <c r="N527" s="66"/>
      <c r="O527" s="81"/>
      <c r="P527" s="71"/>
      <c r="Q527" s="81"/>
      <c r="R527" s="67"/>
      <c r="S527" s="81"/>
      <c r="T527" s="248">
        <f t="shared" si="31"/>
        <v>0.921</v>
      </c>
      <c r="V527" s="69">
        <v>921</v>
      </c>
      <c r="X527" s="280">
        <f t="shared" si="30"/>
        <v>1</v>
      </c>
    </row>
    <row r="528" spans="4:24" ht="12.75">
      <c r="D528" t="s">
        <v>297</v>
      </c>
      <c r="H528" s="38"/>
      <c r="I528" s="126"/>
      <c r="J528" s="81"/>
      <c r="K528" s="162"/>
      <c r="L528" s="81"/>
      <c r="M528" s="71">
        <v>0.319</v>
      </c>
      <c r="N528" s="66"/>
      <c r="O528" s="81"/>
      <c r="P528" s="71"/>
      <c r="Q528" s="81"/>
      <c r="R528" s="67"/>
      <c r="S528" s="81"/>
      <c r="T528" s="248">
        <f t="shared" si="31"/>
        <v>0.319</v>
      </c>
      <c r="V528" s="69">
        <v>319</v>
      </c>
      <c r="X528" s="280">
        <f t="shared" si="30"/>
        <v>1</v>
      </c>
    </row>
    <row r="529" spans="4:24" ht="12.75">
      <c r="D529" t="s">
        <v>298</v>
      </c>
      <c r="H529" s="38"/>
      <c r="I529" s="126"/>
      <c r="J529" s="81"/>
      <c r="K529" s="162"/>
      <c r="L529" s="81"/>
      <c r="M529" s="71">
        <v>10.412</v>
      </c>
      <c r="N529" s="66"/>
      <c r="O529" s="81"/>
      <c r="P529" s="71">
        <v>-1.679</v>
      </c>
      <c r="Q529" s="81"/>
      <c r="R529" s="67">
        <v>0.651</v>
      </c>
      <c r="S529" s="81"/>
      <c r="T529" s="248">
        <f t="shared" si="31"/>
        <v>9.384</v>
      </c>
      <c r="V529" s="69">
        <v>9384</v>
      </c>
      <c r="X529" s="280">
        <f t="shared" si="30"/>
        <v>1</v>
      </c>
    </row>
    <row r="530" spans="4:24" ht="12.75">
      <c r="D530" t="s">
        <v>299</v>
      </c>
      <c r="H530" s="38"/>
      <c r="I530" s="126"/>
      <c r="J530" s="81"/>
      <c r="K530" s="162"/>
      <c r="L530" s="81"/>
      <c r="M530" s="71">
        <v>25.825</v>
      </c>
      <c r="N530" s="66">
        <v>1.08</v>
      </c>
      <c r="O530" s="81"/>
      <c r="P530" s="71">
        <v>-9</v>
      </c>
      <c r="Q530" s="81"/>
      <c r="R530" s="67"/>
      <c r="S530" s="81"/>
      <c r="T530" s="248">
        <f t="shared" si="31"/>
        <v>17.905</v>
      </c>
      <c r="V530" s="69">
        <v>17905.5</v>
      </c>
      <c r="X530" s="280">
        <f t="shared" si="30"/>
        <v>1.0000279251605695</v>
      </c>
    </row>
    <row r="531" spans="4:24" ht="12.75">
      <c r="D531" t="s">
        <v>300</v>
      </c>
      <c r="H531" s="38"/>
      <c r="I531" s="126"/>
      <c r="J531" s="81"/>
      <c r="K531" s="162"/>
      <c r="L531" s="81"/>
      <c r="M531" s="71">
        <v>3</v>
      </c>
      <c r="N531" s="66"/>
      <c r="O531" s="81"/>
      <c r="P531" s="71">
        <v>-2.725</v>
      </c>
      <c r="Q531" s="81"/>
      <c r="R531" s="67"/>
      <c r="S531" s="81"/>
      <c r="T531" s="248">
        <f t="shared" si="31"/>
        <v>0.2749999999999999</v>
      </c>
      <c r="V531" s="69">
        <v>275</v>
      </c>
      <c r="X531" s="280">
        <f t="shared" si="30"/>
        <v>1.0000000000000004</v>
      </c>
    </row>
    <row r="532" spans="4:24" ht="12.75">
      <c r="D532" t="s">
        <v>301</v>
      </c>
      <c r="H532" s="38"/>
      <c r="I532" s="126"/>
      <c r="J532" s="81"/>
      <c r="K532" s="162"/>
      <c r="L532" s="81"/>
      <c r="M532" s="71">
        <v>96.013</v>
      </c>
      <c r="N532" s="66"/>
      <c r="O532" s="81"/>
      <c r="P532" s="71">
        <v>3.563</v>
      </c>
      <c r="Q532" s="81"/>
      <c r="R532" s="67">
        <v>0.775</v>
      </c>
      <c r="S532" s="81"/>
      <c r="T532" s="248">
        <f t="shared" si="31"/>
        <v>100.351</v>
      </c>
      <c r="V532" s="69">
        <v>100350.3</v>
      </c>
      <c r="X532" s="280">
        <f t="shared" si="30"/>
        <v>0.999993024484061</v>
      </c>
    </row>
    <row r="533" spans="4:24" ht="12.75">
      <c r="D533" t="s">
        <v>302</v>
      </c>
      <c r="H533" s="38"/>
      <c r="I533" s="126"/>
      <c r="J533" s="81"/>
      <c r="K533" s="162"/>
      <c r="L533" s="81"/>
      <c r="M533" s="71"/>
      <c r="N533" s="66"/>
      <c r="O533" s="81"/>
      <c r="P533" s="71"/>
      <c r="Q533" s="81"/>
      <c r="R533" s="67"/>
      <c r="S533" s="81"/>
      <c r="T533" s="248"/>
      <c r="V533" s="69">
        <v>-1714</v>
      </c>
      <c r="X533" s="280"/>
    </row>
    <row r="534" spans="4:24" ht="12.75">
      <c r="D534" t="s">
        <v>303</v>
      </c>
      <c r="H534" s="38"/>
      <c r="I534" s="126"/>
      <c r="J534" s="81"/>
      <c r="K534" s="162"/>
      <c r="L534" s="81"/>
      <c r="M534" s="71"/>
      <c r="N534" s="66"/>
      <c r="O534" s="81"/>
      <c r="P534" s="66"/>
      <c r="Q534" s="81"/>
      <c r="R534" s="67"/>
      <c r="S534" s="81"/>
      <c r="T534" s="248"/>
      <c r="V534" s="69">
        <v>-2111.5</v>
      </c>
      <c r="X534" s="280"/>
    </row>
    <row r="535" spans="10:24" ht="12.75">
      <c r="J535" s="81"/>
      <c r="K535" s="265"/>
      <c r="L535" s="81"/>
      <c r="M535" s="66"/>
      <c r="N535" s="66"/>
      <c r="O535" s="81"/>
      <c r="P535" s="66"/>
      <c r="Q535" s="81"/>
      <c r="R535" s="67"/>
      <c r="S535" s="81"/>
      <c r="T535" s="259"/>
      <c r="V535" s="69"/>
      <c r="X535" s="280"/>
    </row>
    <row r="536" spans="8:24" ht="12.75">
      <c r="H536" s="38"/>
      <c r="I536" s="126"/>
      <c r="J536" s="81"/>
      <c r="K536" s="265"/>
      <c r="L536" s="81"/>
      <c r="M536" s="66"/>
      <c r="N536" s="66"/>
      <c r="O536" s="81"/>
      <c r="P536" s="66"/>
      <c r="Q536" s="81"/>
      <c r="R536" s="67"/>
      <c r="S536" s="81"/>
      <c r="T536" s="112"/>
      <c r="V536" s="69"/>
      <c r="X536" s="280"/>
    </row>
    <row r="537" spans="1:24" ht="12.75">
      <c r="A537" s="111" t="s">
        <v>304</v>
      </c>
      <c r="B537" s="7"/>
      <c r="C537" s="7"/>
      <c r="D537" s="7"/>
      <c r="H537" s="38"/>
      <c r="I537" s="126"/>
      <c r="J537" s="81"/>
      <c r="K537" s="265"/>
      <c r="L537" s="81"/>
      <c r="M537" s="66"/>
      <c r="N537" s="66"/>
      <c r="O537" s="81"/>
      <c r="P537" s="71"/>
      <c r="Q537" s="81"/>
      <c r="R537" s="67"/>
      <c r="S537" s="81"/>
      <c r="T537" s="112"/>
      <c r="V537" s="69"/>
      <c r="X537" s="280"/>
    </row>
    <row r="538" spans="4:24" ht="12.75">
      <c r="D538" t="s">
        <v>305</v>
      </c>
      <c r="H538" s="38"/>
      <c r="I538" s="126">
        <v>80</v>
      </c>
      <c r="J538" s="81"/>
      <c r="K538" s="162">
        <v>20</v>
      </c>
      <c r="L538" s="81"/>
      <c r="M538" s="66"/>
      <c r="N538" s="66">
        <v>-3.7</v>
      </c>
      <c r="O538" s="81"/>
      <c r="P538" s="71">
        <v>-12.642</v>
      </c>
      <c r="Q538" s="81"/>
      <c r="R538" s="67"/>
      <c r="S538" s="81"/>
      <c r="T538" s="248">
        <f aca="true" t="shared" si="32" ref="T538:T543">SUM(I538:R538)</f>
        <v>83.658</v>
      </c>
      <c r="V538" s="69">
        <v>83657.88</v>
      </c>
      <c r="X538" s="280">
        <f aca="true" t="shared" si="33" ref="X538:X543">SUM(V538/T538/1000)</f>
        <v>0.9999985655884673</v>
      </c>
    </row>
    <row r="539" spans="4:24" ht="12.75">
      <c r="D539" t="s">
        <v>288</v>
      </c>
      <c r="H539" s="38"/>
      <c r="I539" s="126"/>
      <c r="J539" s="81"/>
      <c r="K539" s="162"/>
      <c r="L539" s="81"/>
      <c r="M539" s="71">
        <v>24.571</v>
      </c>
      <c r="N539" s="66"/>
      <c r="O539" s="81"/>
      <c r="P539" s="71">
        <v>12.748</v>
      </c>
      <c r="Q539" s="81"/>
      <c r="R539" s="67">
        <v>0.24</v>
      </c>
      <c r="S539" s="81"/>
      <c r="T539" s="248">
        <f t="shared" si="32"/>
        <v>37.559</v>
      </c>
      <c r="V539" s="69">
        <v>37559</v>
      </c>
      <c r="X539" s="280">
        <f t="shared" si="33"/>
        <v>1.0000000000000002</v>
      </c>
    </row>
    <row r="540" spans="4:24" ht="12.75">
      <c r="D540" t="s">
        <v>262</v>
      </c>
      <c r="H540" s="38"/>
      <c r="I540" s="126"/>
      <c r="J540" s="81"/>
      <c r="K540" s="162"/>
      <c r="L540" s="81"/>
      <c r="M540" s="66">
        <v>6.4</v>
      </c>
      <c r="N540" s="66"/>
      <c r="O540" s="81"/>
      <c r="P540" s="71">
        <v>3.303</v>
      </c>
      <c r="Q540" s="81"/>
      <c r="R540" s="67">
        <v>0.062</v>
      </c>
      <c r="S540" s="81"/>
      <c r="T540" s="248">
        <f t="shared" si="32"/>
        <v>9.765</v>
      </c>
      <c r="V540" s="69">
        <v>9765</v>
      </c>
      <c r="X540" s="280">
        <f t="shared" si="33"/>
        <v>0.9999999999999999</v>
      </c>
    </row>
    <row r="541" spans="4:24" ht="12.75">
      <c r="D541" t="s">
        <v>263</v>
      </c>
      <c r="H541" s="38"/>
      <c r="I541" s="126"/>
      <c r="J541" s="81"/>
      <c r="K541" s="265"/>
      <c r="L541" s="81"/>
      <c r="M541" s="71">
        <v>1.749</v>
      </c>
      <c r="N541" s="66"/>
      <c r="O541" s="81"/>
      <c r="P541" s="71">
        <v>1.61</v>
      </c>
      <c r="Q541" s="81"/>
      <c r="R541" s="67">
        <v>0.022</v>
      </c>
      <c r="S541" s="81"/>
      <c r="T541" s="248">
        <f t="shared" si="32"/>
        <v>3.3810000000000002</v>
      </c>
      <c r="V541" s="69">
        <v>3381</v>
      </c>
      <c r="X541" s="280">
        <f t="shared" si="33"/>
        <v>0.9999999999999999</v>
      </c>
    </row>
    <row r="542" spans="4:24" ht="12.75">
      <c r="D542" t="s">
        <v>306</v>
      </c>
      <c r="H542" s="38"/>
      <c r="I542" s="126"/>
      <c r="J542" s="81"/>
      <c r="K542" s="265"/>
      <c r="L542" s="81"/>
      <c r="M542" s="71"/>
      <c r="N542" s="66">
        <v>3.7</v>
      </c>
      <c r="O542" s="81"/>
      <c r="P542" s="71">
        <v>0.108</v>
      </c>
      <c r="Q542" s="81"/>
      <c r="R542" s="67">
        <v>0.502</v>
      </c>
      <c r="S542" s="81"/>
      <c r="T542" s="248">
        <f t="shared" si="32"/>
        <v>4.3100000000000005</v>
      </c>
      <c r="V542" s="69">
        <v>4310</v>
      </c>
      <c r="X542" s="280">
        <f t="shared" si="33"/>
        <v>0.9999999999999999</v>
      </c>
    </row>
    <row r="543" spans="4:24" ht="12.75">
      <c r="D543" t="s">
        <v>212</v>
      </c>
      <c r="H543" s="38"/>
      <c r="I543" s="126"/>
      <c r="J543" s="81"/>
      <c r="K543" s="265"/>
      <c r="L543" s="81"/>
      <c r="M543" s="71"/>
      <c r="N543" s="66"/>
      <c r="O543" s="81"/>
      <c r="P543" s="71">
        <v>0.651</v>
      </c>
      <c r="Q543" s="81"/>
      <c r="R543" s="67"/>
      <c r="S543" s="81"/>
      <c r="T543" s="248">
        <f t="shared" si="32"/>
        <v>0.651</v>
      </c>
      <c r="V543" s="69">
        <v>651</v>
      </c>
      <c r="X543" s="280">
        <f t="shared" si="33"/>
        <v>1</v>
      </c>
    </row>
    <row r="544" spans="8:24" ht="12.75">
      <c r="H544" s="38"/>
      <c r="I544" s="126"/>
      <c r="J544" s="81"/>
      <c r="K544" s="265"/>
      <c r="L544" s="81"/>
      <c r="M544" s="66"/>
      <c r="N544" s="66"/>
      <c r="O544" s="81"/>
      <c r="P544" s="71"/>
      <c r="Q544" s="81"/>
      <c r="R544" s="67"/>
      <c r="S544" s="81"/>
      <c r="T544" s="112"/>
      <c r="V544" s="69"/>
      <c r="X544" s="81"/>
    </row>
    <row r="545" spans="1:24" ht="12.75">
      <c r="A545" s="111" t="s">
        <v>307</v>
      </c>
      <c r="B545" s="7"/>
      <c r="C545" s="7"/>
      <c r="D545" s="7"/>
      <c r="H545" s="38"/>
      <c r="I545" s="126"/>
      <c r="J545" s="81"/>
      <c r="K545" s="265"/>
      <c r="L545" s="81"/>
      <c r="M545" s="66"/>
      <c r="N545" s="66"/>
      <c r="O545" s="81"/>
      <c r="P545" s="66"/>
      <c r="Q545" s="81"/>
      <c r="R545" s="67"/>
      <c r="S545" s="81"/>
      <c r="T545" s="112"/>
      <c r="V545" s="69"/>
      <c r="X545" s="81"/>
    </row>
    <row r="546" spans="7:24" ht="12.75">
      <c r="G546" s="19"/>
      <c r="H546" s="161"/>
      <c r="I546" s="73"/>
      <c r="J546" s="81"/>
      <c r="K546" s="159"/>
      <c r="L546" s="81"/>
      <c r="M546" s="66"/>
      <c r="N546" s="66"/>
      <c r="O546" s="81"/>
      <c r="P546" s="66"/>
      <c r="Q546" s="81"/>
      <c r="R546" s="67"/>
      <c r="S546" s="81"/>
      <c r="T546" s="112"/>
      <c r="V546" s="69"/>
      <c r="X546" s="81"/>
    </row>
    <row r="547" spans="4:24" ht="12.75">
      <c r="D547" t="s">
        <v>308</v>
      </c>
      <c r="G547" s="19"/>
      <c r="H547" s="19"/>
      <c r="I547" s="126">
        <v>5.5</v>
      </c>
      <c r="J547" s="81"/>
      <c r="K547" s="159"/>
      <c r="L547" s="81"/>
      <c r="M547" s="66"/>
      <c r="N547" s="66"/>
      <c r="O547" s="81"/>
      <c r="P547" s="66"/>
      <c r="Q547" s="81"/>
      <c r="R547" s="67">
        <v>-0.324</v>
      </c>
      <c r="S547" s="81"/>
      <c r="T547" s="248">
        <f>SUM(I547:R547)</f>
        <v>5.176</v>
      </c>
      <c r="V547" s="69">
        <v>5176</v>
      </c>
      <c r="X547" s="280">
        <f>SUM(V547/T547/1000)</f>
        <v>1</v>
      </c>
    </row>
    <row r="548" spans="4:24" ht="12.75">
      <c r="D548" t="s">
        <v>309</v>
      </c>
      <c r="G548" s="19"/>
      <c r="H548" s="19"/>
      <c r="I548" s="250"/>
      <c r="J548" s="81"/>
      <c r="K548" s="159">
        <v>19</v>
      </c>
      <c r="L548" s="81"/>
      <c r="M548" s="66"/>
      <c r="N548" s="66"/>
      <c r="O548" s="81"/>
      <c r="P548" s="66"/>
      <c r="Q548" s="81"/>
      <c r="R548" s="67"/>
      <c r="S548" s="81"/>
      <c r="T548" s="248">
        <f>SUM(I548:R548)</f>
        <v>19</v>
      </c>
      <c r="V548" s="69">
        <v>19000</v>
      </c>
      <c r="X548" s="280">
        <f>SUM(V548/T548/1000)</f>
        <v>1</v>
      </c>
    </row>
    <row r="549" spans="7:24" ht="12.75">
      <c r="G549" s="19"/>
      <c r="H549" s="19"/>
      <c r="I549" s="250"/>
      <c r="J549" s="81"/>
      <c r="K549" s="159"/>
      <c r="L549" s="81"/>
      <c r="M549" s="66"/>
      <c r="N549" s="66"/>
      <c r="O549" s="81"/>
      <c r="P549" s="66"/>
      <c r="Q549" s="81"/>
      <c r="R549" s="67"/>
      <c r="S549" s="81"/>
      <c r="T549" s="114"/>
      <c r="V549" s="69"/>
      <c r="X549" s="280"/>
    </row>
    <row r="550" spans="1:24" ht="12.75">
      <c r="A550" s="111" t="s">
        <v>310</v>
      </c>
      <c r="B550" s="7"/>
      <c r="C550" s="7"/>
      <c r="D550" s="7"/>
      <c r="G550" s="19"/>
      <c r="H550" s="19"/>
      <c r="I550" s="250"/>
      <c r="J550" s="81"/>
      <c r="K550" s="159"/>
      <c r="L550" s="81"/>
      <c r="M550" s="66"/>
      <c r="N550" s="66"/>
      <c r="O550" s="81"/>
      <c r="P550" s="66"/>
      <c r="Q550" s="81"/>
      <c r="R550" s="67"/>
      <c r="S550" s="81"/>
      <c r="T550" s="114"/>
      <c r="V550" s="69"/>
      <c r="X550" s="81"/>
    </row>
    <row r="551" spans="4:24" ht="12.75">
      <c r="D551" t="s">
        <v>260</v>
      </c>
      <c r="G551" s="19"/>
      <c r="H551" s="155"/>
      <c r="I551" s="126">
        <v>200</v>
      </c>
      <c r="J551" s="81"/>
      <c r="K551" s="159">
        <v>-200</v>
      </c>
      <c r="L551" s="81"/>
      <c r="M551" s="66"/>
      <c r="N551" s="66"/>
      <c r="O551" s="81"/>
      <c r="P551" s="66"/>
      <c r="Q551" s="81"/>
      <c r="R551" s="67"/>
      <c r="S551" s="81"/>
      <c r="T551" s="248">
        <f aca="true" t="shared" si="34" ref="T551:T562">SUM(I551:R551)</f>
        <v>0</v>
      </c>
      <c r="V551" s="69">
        <v>0</v>
      </c>
      <c r="X551" s="280"/>
    </row>
    <row r="552" spans="4:24" ht="12.75">
      <c r="D552" t="s">
        <v>262</v>
      </c>
      <c r="G552" s="19"/>
      <c r="H552" s="155"/>
      <c r="I552" s="126">
        <v>52</v>
      </c>
      <c r="J552" s="81"/>
      <c r="K552" s="159">
        <v>-52</v>
      </c>
      <c r="L552" s="81"/>
      <c r="M552" s="66"/>
      <c r="N552" s="66"/>
      <c r="O552" s="81"/>
      <c r="P552" s="66"/>
      <c r="Q552" s="81"/>
      <c r="R552" s="67"/>
      <c r="S552" s="81"/>
      <c r="T552" s="248">
        <f t="shared" si="34"/>
        <v>0</v>
      </c>
      <c r="V552" s="69">
        <v>0</v>
      </c>
      <c r="X552" s="280"/>
    </row>
    <row r="553" spans="4:24" ht="12.75">
      <c r="D553" t="s">
        <v>263</v>
      </c>
      <c r="G553" s="19"/>
      <c r="H553" s="155"/>
      <c r="I553" s="126">
        <v>18</v>
      </c>
      <c r="J553" s="81"/>
      <c r="K553" s="159">
        <v>-18</v>
      </c>
      <c r="L553" s="81"/>
      <c r="M553" s="66"/>
      <c r="N553" s="66"/>
      <c r="O553" s="81"/>
      <c r="P553" s="66"/>
      <c r="Q553" s="81"/>
      <c r="R553" s="67"/>
      <c r="S553" s="81"/>
      <c r="T553" s="248">
        <f t="shared" si="34"/>
        <v>0</v>
      </c>
      <c r="V553" s="69">
        <v>0</v>
      </c>
      <c r="X553" s="280"/>
    </row>
    <row r="554" spans="4:24" ht="12.75">
      <c r="D554" t="s">
        <v>257</v>
      </c>
      <c r="G554" s="19"/>
      <c r="H554" s="155"/>
      <c r="I554" s="126">
        <v>20</v>
      </c>
      <c r="J554" s="81"/>
      <c r="K554" s="159">
        <v>-20</v>
      </c>
      <c r="L554" s="81"/>
      <c r="M554" s="66"/>
      <c r="N554" s="66"/>
      <c r="O554" s="81"/>
      <c r="P554" s="66"/>
      <c r="Q554" s="81"/>
      <c r="R554" s="73"/>
      <c r="S554" s="81"/>
      <c r="T554" s="248">
        <f t="shared" si="34"/>
        <v>0</v>
      </c>
      <c r="V554" s="69">
        <v>0</v>
      </c>
      <c r="X554" s="280"/>
    </row>
    <row r="555" spans="4:24" ht="12.75">
      <c r="D555" t="s">
        <v>212</v>
      </c>
      <c r="G555" s="19"/>
      <c r="H555" s="155"/>
      <c r="I555" s="126">
        <v>20</v>
      </c>
      <c r="J555" s="81"/>
      <c r="K555" s="159">
        <v>-20</v>
      </c>
      <c r="L555" s="81"/>
      <c r="M555" s="66"/>
      <c r="N555" s="71">
        <v>0.863</v>
      </c>
      <c r="O555" s="81"/>
      <c r="P555" s="66"/>
      <c r="Q555" s="81"/>
      <c r="R555" s="73"/>
      <c r="S555" s="81"/>
      <c r="T555" s="248">
        <f t="shared" si="34"/>
        <v>0.8629999999999995</v>
      </c>
      <c r="V555" s="69">
        <v>862.54</v>
      </c>
      <c r="X555" s="280">
        <f>SUM(V555/T555/1000)</f>
        <v>0.9994669756662808</v>
      </c>
    </row>
    <row r="556" spans="4:24" ht="12.75">
      <c r="D556" t="s">
        <v>289</v>
      </c>
      <c r="G556" s="19"/>
      <c r="H556" s="155"/>
      <c r="I556" s="126">
        <v>16</v>
      </c>
      <c r="J556" s="81"/>
      <c r="K556" s="159">
        <v>-16</v>
      </c>
      <c r="L556" s="81"/>
      <c r="M556" s="66"/>
      <c r="N556" s="66"/>
      <c r="O556" s="81"/>
      <c r="P556" s="66">
        <v>16.2</v>
      </c>
      <c r="Q556" s="81"/>
      <c r="R556" s="73"/>
      <c r="S556" s="81"/>
      <c r="T556" s="248">
        <f t="shared" si="34"/>
        <v>16.2</v>
      </c>
      <c r="V556" s="69">
        <v>16200</v>
      </c>
      <c r="X556" s="280">
        <f>SUM(V556/T556/1000)</f>
        <v>1</v>
      </c>
    </row>
    <row r="557" spans="4:24" ht="12.75">
      <c r="D557" t="s">
        <v>228</v>
      </c>
      <c r="G557" s="19"/>
      <c r="H557" s="155"/>
      <c r="I557" s="126">
        <v>12.6</v>
      </c>
      <c r="J557" s="81"/>
      <c r="K557" s="159">
        <v>-12.6</v>
      </c>
      <c r="L557" s="81"/>
      <c r="M557" s="66"/>
      <c r="N557" s="66"/>
      <c r="O557" s="81"/>
      <c r="P557" s="66"/>
      <c r="Q557" s="81"/>
      <c r="R557" s="73"/>
      <c r="S557" s="81"/>
      <c r="T557" s="248">
        <f t="shared" si="34"/>
        <v>0</v>
      </c>
      <c r="V557" s="69">
        <v>0</v>
      </c>
      <c r="X557" s="280"/>
    </row>
    <row r="558" spans="4:24" ht="12.75">
      <c r="D558" t="s">
        <v>208</v>
      </c>
      <c r="G558" s="19"/>
      <c r="H558" s="155"/>
      <c r="I558" s="126">
        <v>543</v>
      </c>
      <c r="J558" s="81"/>
      <c r="K558" s="159">
        <v>-543</v>
      </c>
      <c r="L558" s="81"/>
      <c r="M558" s="66"/>
      <c r="N558" s="66"/>
      <c r="O558" s="81"/>
      <c r="P558" s="66"/>
      <c r="Q558" s="81"/>
      <c r="R558" s="73"/>
      <c r="S558" s="81"/>
      <c r="T558" s="248">
        <f t="shared" si="34"/>
        <v>0</v>
      </c>
      <c r="V558" s="69">
        <v>0</v>
      </c>
      <c r="X558" s="280"/>
    </row>
    <row r="559" spans="4:24" ht="12.75">
      <c r="D559" t="s">
        <v>217</v>
      </c>
      <c r="G559" s="19"/>
      <c r="H559" s="155"/>
      <c r="I559" s="126">
        <v>25</v>
      </c>
      <c r="J559" s="81"/>
      <c r="K559" s="159">
        <v>-25</v>
      </c>
      <c r="L559" s="81"/>
      <c r="M559" s="66"/>
      <c r="N559" s="66"/>
      <c r="O559" s="81"/>
      <c r="P559" s="66"/>
      <c r="Q559" s="81"/>
      <c r="R559" s="73"/>
      <c r="S559" s="81"/>
      <c r="T559" s="248">
        <f t="shared" si="34"/>
        <v>0</v>
      </c>
      <c r="V559" s="69">
        <v>0</v>
      </c>
      <c r="X559" s="280"/>
    </row>
    <row r="560" spans="4:24" ht="12.75">
      <c r="D560" t="s">
        <v>274</v>
      </c>
      <c r="G560" s="19"/>
      <c r="H560" s="155"/>
      <c r="I560" s="126">
        <v>0.3</v>
      </c>
      <c r="J560" s="81"/>
      <c r="K560" s="159">
        <v>-0.3</v>
      </c>
      <c r="L560" s="81"/>
      <c r="M560" s="66"/>
      <c r="N560" s="66"/>
      <c r="O560" s="81"/>
      <c r="P560" s="66"/>
      <c r="Q560" s="81"/>
      <c r="R560" s="73"/>
      <c r="S560" s="81"/>
      <c r="T560" s="248">
        <f t="shared" si="34"/>
        <v>0</v>
      </c>
      <c r="V560" s="69">
        <v>0</v>
      </c>
      <c r="X560" s="280"/>
    </row>
    <row r="561" spans="4:24" ht="12.75">
      <c r="D561" t="s">
        <v>311</v>
      </c>
      <c r="G561" s="19"/>
      <c r="H561" s="155"/>
      <c r="I561" s="126">
        <v>100</v>
      </c>
      <c r="J561" s="81"/>
      <c r="K561" s="159">
        <v>-100</v>
      </c>
      <c r="L561" s="81"/>
      <c r="M561" s="66"/>
      <c r="N561" s="66"/>
      <c r="O561" s="81"/>
      <c r="P561" s="66"/>
      <c r="Q561" s="81"/>
      <c r="R561" s="73"/>
      <c r="S561" s="81"/>
      <c r="T561" s="248">
        <f t="shared" si="34"/>
        <v>0</v>
      </c>
      <c r="V561" s="69">
        <v>0</v>
      </c>
      <c r="X561" s="280"/>
    </row>
    <row r="562" spans="4:24" ht="12.75">
      <c r="D562" t="s">
        <v>312</v>
      </c>
      <c r="G562" s="19"/>
      <c r="H562" s="155"/>
      <c r="I562" s="73"/>
      <c r="J562" s="81"/>
      <c r="K562" s="159"/>
      <c r="L562" s="81"/>
      <c r="M562" s="66"/>
      <c r="N562" s="66">
        <v>0.18</v>
      </c>
      <c r="O562" s="81"/>
      <c r="P562" s="66"/>
      <c r="Q562" s="81"/>
      <c r="R562" s="73"/>
      <c r="S562" s="81"/>
      <c r="T562" s="248">
        <f t="shared" si="34"/>
        <v>0.18</v>
      </c>
      <c r="V562" s="69">
        <v>180</v>
      </c>
      <c r="X562" s="280">
        <f>SUM(V562/T562/1000)</f>
        <v>1</v>
      </c>
    </row>
    <row r="563" spans="7:24" ht="12.75">
      <c r="G563" s="19"/>
      <c r="H563" s="155"/>
      <c r="I563" s="73"/>
      <c r="J563" s="81"/>
      <c r="K563" s="159"/>
      <c r="L563" s="81"/>
      <c r="M563" s="66"/>
      <c r="N563" s="66"/>
      <c r="O563" s="81"/>
      <c r="P563" s="66"/>
      <c r="Q563" s="81"/>
      <c r="R563" s="73"/>
      <c r="S563" s="81"/>
      <c r="T563" s="112"/>
      <c r="V563" s="69"/>
      <c r="X563" s="81"/>
    </row>
    <row r="564" spans="1:24" ht="12.75">
      <c r="A564" s="111" t="s">
        <v>313</v>
      </c>
      <c r="B564" s="7"/>
      <c r="C564" s="7"/>
      <c r="D564" s="7"/>
      <c r="G564" s="19"/>
      <c r="H564" s="155"/>
      <c r="I564" s="73"/>
      <c r="J564" s="81"/>
      <c r="K564" s="159"/>
      <c r="L564" s="81"/>
      <c r="M564" s="66"/>
      <c r="N564" s="66"/>
      <c r="O564" s="81"/>
      <c r="P564" s="66"/>
      <c r="Q564" s="81"/>
      <c r="R564" s="73"/>
      <c r="S564" s="81"/>
      <c r="T564" s="112"/>
      <c r="V564" s="69"/>
      <c r="X564" s="81"/>
    </row>
    <row r="565" spans="1:24" ht="12.75">
      <c r="A565" s="111"/>
      <c r="B565" s="7"/>
      <c r="C565" s="7"/>
      <c r="D565" s="260" t="s">
        <v>260</v>
      </c>
      <c r="E565" s="260"/>
      <c r="G565" s="19"/>
      <c r="H565" s="155"/>
      <c r="I565" s="126">
        <v>3.6</v>
      </c>
      <c r="J565" s="81"/>
      <c r="K565" s="159"/>
      <c r="L565" s="81"/>
      <c r="M565" s="66"/>
      <c r="N565" s="66"/>
      <c r="O565" s="81"/>
      <c r="P565" s="66">
        <v>2.4</v>
      </c>
      <c r="Q565" s="81"/>
      <c r="R565" s="73"/>
      <c r="S565" s="81"/>
      <c r="T565" s="248">
        <f>SUM(I565:R565)</f>
        <v>6</v>
      </c>
      <c r="V565" s="69">
        <v>6000</v>
      </c>
      <c r="X565" s="280">
        <f>SUM(V565/T565/1000)</f>
        <v>1</v>
      </c>
    </row>
    <row r="566" spans="1:24" ht="12.75">
      <c r="A566" s="111"/>
      <c r="B566" s="7"/>
      <c r="C566" s="7"/>
      <c r="D566" s="260" t="s">
        <v>314</v>
      </c>
      <c r="G566" s="19"/>
      <c r="H566" s="155"/>
      <c r="I566" s="126">
        <v>52</v>
      </c>
      <c r="J566" s="81"/>
      <c r="K566" s="159"/>
      <c r="L566" s="81"/>
      <c r="M566" s="66"/>
      <c r="N566" s="66"/>
      <c r="O566" s="81"/>
      <c r="P566" s="66">
        <v>-2.3</v>
      </c>
      <c r="Q566" s="81"/>
      <c r="R566" s="73"/>
      <c r="S566" s="81"/>
      <c r="T566" s="248">
        <f>SUM(I566:R566)</f>
        <v>49.7</v>
      </c>
      <c r="V566" s="69">
        <v>49699.5</v>
      </c>
      <c r="X566" s="280">
        <f>SUM(V566/T566/1000)</f>
        <v>0.9999899396378269</v>
      </c>
    </row>
    <row r="567" spans="1:24" ht="12.75">
      <c r="A567" s="111"/>
      <c r="B567" s="7"/>
      <c r="C567" s="7"/>
      <c r="D567" s="7"/>
      <c r="G567" s="19"/>
      <c r="H567" s="155"/>
      <c r="I567" s="73"/>
      <c r="J567" s="81"/>
      <c r="K567" s="159"/>
      <c r="L567" s="81"/>
      <c r="M567" s="66"/>
      <c r="N567" s="66"/>
      <c r="O567" s="81"/>
      <c r="P567" s="66"/>
      <c r="Q567" s="81"/>
      <c r="R567" s="73"/>
      <c r="S567" s="81"/>
      <c r="T567" s="112"/>
      <c r="V567" s="69"/>
      <c r="X567" s="81"/>
    </row>
    <row r="568" spans="1:24" ht="12.75">
      <c r="A568" s="111" t="s">
        <v>315</v>
      </c>
      <c r="B568" s="7"/>
      <c r="C568" s="7"/>
      <c r="D568" s="7"/>
      <c r="G568" s="19"/>
      <c r="H568" s="155"/>
      <c r="I568" s="73"/>
      <c r="J568" s="81"/>
      <c r="K568" s="159"/>
      <c r="L568" s="81"/>
      <c r="M568" s="66"/>
      <c r="N568" s="66"/>
      <c r="O568" s="81"/>
      <c r="P568" s="66"/>
      <c r="Q568" s="81"/>
      <c r="R568" s="73"/>
      <c r="S568" s="81"/>
      <c r="T568" s="112"/>
      <c r="V568" s="69"/>
      <c r="X568" s="81"/>
    </row>
    <row r="569" spans="4:24" ht="12.75">
      <c r="D569" t="s">
        <v>260</v>
      </c>
      <c r="G569" s="19"/>
      <c r="H569" s="155"/>
      <c r="I569" s="126">
        <v>6</v>
      </c>
      <c r="J569" s="81"/>
      <c r="K569" s="159"/>
      <c r="L569" s="81"/>
      <c r="M569" s="66"/>
      <c r="N569" s="66"/>
      <c r="O569" s="81"/>
      <c r="P569" s="66"/>
      <c r="Q569" s="81"/>
      <c r="R569" s="67">
        <v>-2.15</v>
      </c>
      <c r="S569" s="81"/>
      <c r="T569" s="248">
        <f aca="true" t="shared" si="35" ref="T569:T576">SUM(I569:R569)</f>
        <v>3.85</v>
      </c>
      <c r="V569" s="69">
        <v>3850</v>
      </c>
      <c r="X569" s="280">
        <f aca="true" t="shared" si="36" ref="X569:X576">SUM(V569/T569/1000)</f>
        <v>1</v>
      </c>
    </row>
    <row r="570" spans="4:24" ht="12.75">
      <c r="D570" t="s">
        <v>262</v>
      </c>
      <c r="G570" s="19"/>
      <c r="H570" s="155"/>
      <c r="I570" s="126">
        <v>6</v>
      </c>
      <c r="J570" s="81"/>
      <c r="K570" s="159"/>
      <c r="L570" s="81"/>
      <c r="M570" s="66"/>
      <c r="N570" s="66"/>
      <c r="O570" s="81"/>
      <c r="P570" s="66"/>
      <c r="Q570" s="81"/>
      <c r="R570" s="67">
        <v>-4.245</v>
      </c>
      <c r="S570" s="81"/>
      <c r="T570" s="248">
        <f t="shared" si="35"/>
        <v>1.755</v>
      </c>
      <c r="V570" s="69">
        <v>1755</v>
      </c>
      <c r="X570" s="280">
        <f t="shared" si="36"/>
        <v>1.0000000000000002</v>
      </c>
    </row>
    <row r="571" spans="4:24" ht="12.75">
      <c r="D571" t="s">
        <v>263</v>
      </c>
      <c r="G571" s="19"/>
      <c r="H571" s="155"/>
      <c r="I571" s="126">
        <v>2</v>
      </c>
      <c r="J571" s="81"/>
      <c r="K571" s="159"/>
      <c r="L571" s="81"/>
      <c r="M571" s="66"/>
      <c r="N571" s="66"/>
      <c r="O571" s="81"/>
      <c r="P571" s="66"/>
      <c r="Q571" s="81"/>
      <c r="R571" s="67">
        <v>-1.391</v>
      </c>
      <c r="S571" s="81"/>
      <c r="T571" s="248">
        <f t="shared" si="35"/>
        <v>0.609</v>
      </c>
      <c r="V571" s="69">
        <v>609</v>
      </c>
      <c r="X571" s="280">
        <f t="shared" si="36"/>
        <v>1</v>
      </c>
    </row>
    <row r="572" spans="4:24" ht="12.75">
      <c r="D572" t="s">
        <v>212</v>
      </c>
      <c r="G572" s="19"/>
      <c r="H572" s="155"/>
      <c r="I572" s="126">
        <v>1.5</v>
      </c>
      <c r="J572" s="81"/>
      <c r="K572" s="159"/>
      <c r="L572" s="81"/>
      <c r="M572" s="66"/>
      <c r="N572" s="66"/>
      <c r="O572" s="81"/>
      <c r="P572" s="66"/>
      <c r="Q572" s="81"/>
      <c r="R572" s="67">
        <v>-0.414</v>
      </c>
      <c r="S572" s="81"/>
      <c r="T572" s="248">
        <f t="shared" si="35"/>
        <v>1.086</v>
      </c>
      <c r="V572" s="69">
        <v>1085.5</v>
      </c>
      <c r="X572" s="280">
        <f t="shared" si="36"/>
        <v>0.9995395948434622</v>
      </c>
    </row>
    <row r="573" spans="4:24" ht="12.75">
      <c r="D573" t="s">
        <v>316</v>
      </c>
      <c r="G573" s="19"/>
      <c r="H573" s="155"/>
      <c r="I573" s="126">
        <v>1</v>
      </c>
      <c r="J573" s="81"/>
      <c r="K573" s="159"/>
      <c r="L573" s="81"/>
      <c r="M573" s="66"/>
      <c r="N573" s="66"/>
      <c r="O573" s="81"/>
      <c r="P573" s="66"/>
      <c r="Q573" s="81"/>
      <c r="R573" s="67">
        <v>-0.168</v>
      </c>
      <c r="S573" s="81"/>
      <c r="T573" s="248">
        <f t="shared" si="35"/>
        <v>0.832</v>
      </c>
      <c r="V573" s="69">
        <v>831.3</v>
      </c>
      <c r="X573" s="280">
        <f t="shared" si="36"/>
        <v>0.9991586538461538</v>
      </c>
    </row>
    <row r="574" spans="4:24" ht="12.75">
      <c r="D574" t="s">
        <v>317</v>
      </c>
      <c r="G574" s="19"/>
      <c r="H574" s="155"/>
      <c r="I574" s="126">
        <v>40</v>
      </c>
      <c r="J574" s="81"/>
      <c r="K574" s="159"/>
      <c r="L574" s="81"/>
      <c r="M574" s="66"/>
      <c r="N574" s="66"/>
      <c r="O574" s="81"/>
      <c r="P574" s="66"/>
      <c r="Q574" s="81"/>
      <c r="R574" s="67">
        <v>-19.5</v>
      </c>
      <c r="S574" s="81"/>
      <c r="T574" s="248">
        <f t="shared" si="35"/>
        <v>20.5</v>
      </c>
      <c r="V574" s="69">
        <v>20500</v>
      </c>
      <c r="X574" s="280">
        <f t="shared" si="36"/>
        <v>1</v>
      </c>
    </row>
    <row r="575" spans="4:24" ht="12.75">
      <c r="D575" t="s">
        <v>318</v>
      </c>
      <c r="G575" s="19"/>
      <c r="H575" s="155"/>
      <c r="I575" s="126">
        <v>20</v>
      </c>
      <c r="J575" s="81"/>
      <c r="K575" s="159"/>
      <c r="L575" s="81"/>
      <c r="M575" s="66"/>
      <c r="N575" s="66"/>
      <c r="O575" s="81"/>
      <c r="P575" s="66"/>
      <c r="Q575" s="81"/>
      <c r="R575" s="67">
        <v>0.552</v>
      </c>
      <c r="S575" s="81"/>
      <c r="T575" s="248">
        <f t="shared" si="35"/>
        <v>20.552</v>
      </c>
      <c r="V575" s="69">
        <v>20552</v>
      </c>
      <c r="X575" s="280">
        <f t="shared" si="36"/>
        <v>1</v>
      </c>
    </row>
    <row r="576" spans="4:24" ht="12.75">
      <c r="D576" t="s">
        <v>319</v>
      </c>
      <c r="G576" s="19"/>
      <c r="H576" s="155"/>
      <c r="I576" s="126">
        <v>20</v>
      </c>
      <c r="J576" s="81"/>
      <c r="K576" s="159"/>
      <c r="L576" s="81"/>
      <c r="M576" s="66">
        <v>12</v>
      </c>
      <c r="N576" s="66"/>
      <c r="O576" s="81"/>
      <c r="P576" s="66"/>
      <c r="Q576" s="81"/>
      <c r="R576" s="67">
        <v>2.88</v>
      </c>
      <c r="S576" s="81"/>
      <c r="T576" s="248">
        <f t="shared" si="35"/>
        <v>34.879999999999995</v>
      </c>
      <c r="V576" s="69">
        <v>34880</v>
      </c>
      <c r="X576" s="280">
        <f t="shared" si="36"/>
        <v>1.0000000000000002</v>
      </c>
    </row>
    <row r="577" spans="7:24" ht="12.75">
      <c r="G577" s="19"/>
      <c r="H577" s="155"/>
      <c r="I577" s="73"/>
      <c r="J577" s="81"/>
      <c r="K577" s="159"/>
      <c r="L577" s="81"/>
      <c r="M577" s="66"/>
      <c r="N577" s="66"/>
      <c r="O577" s="81"/>
      <c r="P577" s="66"/>
      <c r="Q577" s="81"/>
      <c r="R577" s="67"/>
      <c r="S577" s="81"/>
      <c r="T577" s="114"/>
      <c r="V577" s="69"/>
      <c r="X577" s="280"/>
    </row>
    <row r="578" spans="7:24" ht="12.75">
      <c r="G578" s="19"/>
      <c r="H578" s="155"/>
      <c r="I578" s="73"/>
      <c r="J578" s="81"/>
      <c r="K578" s="159"/>
      <c r="L578" s="81"/>
      <c r="M578" s="66"/>
      <c r="N578" s="66"/>
      <c r="O578" s="81"/>
      <c r="P578" s="66"/>
      <c r="Q578" s="81"/>
      <c r="R578" s="67"/>
      <c r="S578" s="81"/>
      <c r="T578" s="112"/>
      <c r="V578" s="69"/>
      <c r="X578" s="81"/>
    </row>
    <row r="579" spans="1:24" ht="12.75">
      <c r="A579" s="111" t="s">
        <v>320</v>
      </c>
      <c r="B579" s="7"/>
      <c r="C579" s="7"/>
      <c r="D579" s="7"/>
      <c r="E579" s="7"/>
      <c r="G579" s="19"/>
      <c r="H579" s="155"/>
      <c r="I579" s="73"/>
      <c r="J579" s="81"/>
      <c r="K579" s="159"/>
      <c r="L579" s="81"/>
      <c r="M579" s="66"/>
      <c r="N579" s="66"/>
      <c r="O579" s="81"/>
      <c r="P579" s="66"/>
      <c r="Q579" s="81"/>
      <c r="R579" s="67"/>
      <c r="S579" s="81"/>
      <c r="T579" s="112"/>
      <c r="V579" s="69"/>
      <c r="X579" s="81"/>
    </row>
    <row r="580" spans="4:24" ht="12.75">
      <c r="D580" t="s">
        <v>321</v>
      </c>
      <c r="G580" s="19"/>
      <c r="H580" s="155"/>
      <c r="I580" s="126">
        <v>5</v>
      </c>
      <c r="J580" s="81"/>
      <c r="K580" s="159"/>
      <c r="L580" s="81"/>
      <c r="M580" s="66"/>
      <c r="N580" s="66">
        <v>10</v>
      </c>
      <c r="O580" s="81"/>
      <c r="P580" s="71">
        <v>-3.929</v>
      </c>
      <c r="Q580" s="262"/>
      <c r="R580" s="67"/>
      <c r="S580" s="262"/>
      <c r="T580" s="248">
        <f>SUM(I580:R580)</f>
        <v>11.071</v>
      </c>
      <c r="V580" s="69">
        <v>11071</v>
      </c>
      <c r="X580" s="280">
        <f>SUM(V580/T580/1000)</f>
        <v>1</v>
      </c>
    </row>
    <row r="581" spans="7:24" ht="12.75">
      <c r="G581" s="19"/>
      <c r="H581" s="155"/>
      <c r="I581" s="73"/>
      <c r="J581" s="81"/>
      <c r="K581" s="159"/>
      <c r="L581" s="81"/>
      <c r="M581" s="66"/>
      <c r="N581" s="66"/>
      <c r="O581" s="81"/>
      <c r="P581" s="66"/>
      <c r="Q581" s="81"/>
      <c r="R581" s="67"/>
      <c r="S581" s="81"/>
      <c r="T581" s="112"/>
      <c r="V581" s="69"/>
      <c r="X581" s="81"/>
    </row>
    <row r="582" spans="7:24" ht="12.75">
      <c r="G582" s="19"/>
      <c r="H582" s="155"/>
      <c r="I582" s="73"/>
      <c r="J582" s="81"/>
      <c r="K582" s="159"/>
      <c r="L582" s="81"/>
      <c r="M582" s="66"/>
      <c r="N582" s="66"/>
      <c r="O582" s="81"/>
      <c r="P582" s="66"/>
      <c r="Q582" s="81"/>
      <c r="R582" s="73"/>
      <c r="S582" s="81"/>
      <c r="T582" s="112"/>
      <c r="V582" s="69"/>
      <c r="X582" s="81"/>
    </row>
    <row r="583" spans="8:24" ht="12.75">
      <c r="H583" s="155"/>
      <c r="I583" s="14"/>
      <c r="J583" s="19"/>
      <c r="P583" s="11"/>
      <c r="T583" s="112"/>
      <c r="V583" s="69"/>
      <c r="X583" s="81"/>
    </row>
    <row r="584" spans="1:24" ht="12.75">
      <c r="A584" s="292">
        <v>34</v>
      </c>
      <c r="B584" s="106"/>
      <c r="C584" s="106"/>
      <c r="D584" s="254" t="s">
        <v>322</v>
      </c>
      <c r="E584" s="106"/>
      <c r="F584" s="106"/>
      <c r="G584" s="48"/>
      <c r="H584" s="77"/>
      <c r="I584" s="146">
        <f>SUM(I586:I616)</f>
        <v>519.036</v>
      </c>
      <c r="J584" s="242"/>
      <c r="K584" s="146">
        <f aca="true" t="shared" si="37" ref="K584:V584">SUM(K586:K616)</f>
        <v>52</v>
      </c>
      <c r="L584" s="146">
        <f t="shared" si="37"/>
        <v>0</v>
      </c>
      <c r="M584" s="146">
        <f t="shared" si="37"/>
        <v>41.917</v>
      </c>
      <c r="N584" s="54">
        <f>SUM(N586:N616)</f>
        <v>8.611</v>
      </c>
      <c r="O584" s="146">
        <f t="shared" si="37"/>
        <v>0</v>
      </c>
      <c r="P584" s="54">
        <f>SUM(P586:P616)</f>
        <v>-58.273</v>
      </c>
      <c r="Q584" s="146">
        <f t="shared" si="37"/>
        <v>0</v>
      </c>
      <c r="R584" s="54">
        <f t="shared" si="37"/>
        <v>-11.083</v>
      </c>
      <c r="S584" s="146">
        <f t="shared" si="37"/>
        <v>0</v>
      </c>
      <c r="T584" s="146">
        <f t="shared" si="37"/>
        <v>552.208</v>
      </c>
      <c r="U584" s="110"/>
      <c r="V584" s="146">
        <f t="shared" si="37"/>
        <v>552206.69</v>
      </c>
      <c r="X584" s="226">
        <f>SUM(V584/T584/1000)</f>
        <v>0.9999976277055023</v>
      </c>
    </row>
    <row r="585" spans="1:20" ht="13.5" customHeight="1">
      <c r="A585" s="120"/>
      <c r="G585" s="100"/>
      <c r="H585" s="62"/>
      <c r="I585" s="99"/>
      <c r="P585" s="71"/>
      <c r="T585" s="114"/>
    </row>
    <row r="586" spans="1:20" ht="12.75">
      <c r="A586" s="111" t="s">
        <v>323</v>
      </c>
      <c r="B586" s="7"/>
      <c r="C586" s="7"/>
      <c r="D586" s="7"/>
      <c r="G586" s="63"/>
      <c r="H586" s="62"/>
      <c r="I586" s="99"/>
      <c r="P586" s="71"/>
      <c r="T586" s="114"/>
    </row>
    <row r="587" spans="4:24" ht="12.75">
      <c r="D587" t="s">
        <v>228</v>
      </c>
      <c r="H587" s="293"/>
      <c r="I587" s="291">
        <v>1.896</v>
      </c>
      <c r="J587" s="112"/>
      <c r="K587" s="66"/>
      <c r="L587" s="81"/>
      <c r="M587" s="66"/>
      <c r="N587" s="66"/>
      <c r="O587" s="81"/>
      <c r="P587" s="71">
        <v>-1.896</v>
      </c>
      <c r="Q587" s="81"/>
      <c r="R587" s="73"/>
      <c r="S587" s="81"/>
      <c r="T587" s="248">
        <f>SUM(I587:R587)</f>
        <v>0</v>
      </c>
      <c r="V587" s="17">
        <v>0</v>
      </c>
      <c r="X587" s="280"/>
    </row>
    <row r="588" spans="1:20" ht="12.75">
      <c r="A588" s="263"/>
      <c r="H588" s="293"/>
      <c r="I588" s="73"/>
      <c r="J588" s="112"/>
      <c r="K588" s="66"/>
      <c r="L588" s="81"/>
      <c r="M588" s="66"/>
      <c r="N588" s="66"/>
      <c r="O588" s="81"/>
      <c r="P588" s="71"/>
      <c r="Q588" s="81"/>
      <c r="R588" s="73"/>
      <c r="S588" s="81"/>
      <c r="T588" s="114"/>
    </row>
    <row r="589" spans="1:24" ht="12.75">
      <c r="A589" s="111" t="s">
        <v>324</v>
      </c>
      <c r="D589" s="7"/>
      <c r="H589" s="113"/>
      <c r="I589" s="73"/>
      <c r="J589" s="112"/>
      <c r="K589" s="294"/>
      <c r="L589" s="81"/>
      <c r="M589" s="66"/>
      <c r="N589" s="66"/>
      <c r="O589" s="81"/>
      <c r="P589" s="277"/>
      <c r="Q589" s="157"/>
      <c r="R589" s="73"/>
      <c r="S589" s="81"/>
      <c r="T589" s="114"/>
      <c r="U589" s="19"/>
      <c r="V589" s="295"/>
      <c r="W589"/>
      <c r="X589"/>
    </row>
    <row r="590" spans="4:24" ht="12.75">
      <c r="D590" t="s">
        <v>325</v>
      </c>
      <c r="H590" s="155"/>
      <c r="I590" s="126">
        <v>10</v>
      </c>
      <c r="J590" s="81"/>
      <c r="K590" s="81"/>
      <c r="L590" s="81"/>
      <c r="M590" s="66"/>
      <c r="N590" s="66"/>
      <c r="O590" s="81"/>
      <c r="P590" s="66">
        <v>-10</v>
      </c>
      <c r="Q590" s="81"/>
      <c r="R590" s="73"/>
      <c r="S590" s="81"/>
      <c r="T590" s="248">
        <f>SUM(I590:R590)</f>
        <v>0</v>
      </c>
      <c r="U590" s="19"/>
      <c r="V590" s="69">
        <v>0</v>
      </c>
      <c r="W590" s="19"/>
      <c r="X590" s="280"/>
    </row>
    <row r="591" spans="4:24" ht="12.75">
      <c r="D591" t="s">
        <v>208</v>
      </c>
      <c r="H591" s="26"/>
      <c r="I591" s="126">
        <v>20</v>
      </c>
      <c r="J591" s="81"/>
      <c r="K591" s="81"/>
      <c r="L591" s="81"/>
      <c r="M591" s="66"/>
      <c r="N591" s="66"/>
      <c r="O591" s="81"/>
      <c r="P591" s="66">
        <v>-20</v>
      </c>
      <c r="Q591" s="157"/>
      <c r="R591" s="73"/>
      <c r="S591" s="81"/>
      <c r="T591" s="248">
        <f>SUM(I591:R591)</f>
        <v>0</v>
      </c>
      <c r="U591" s="19"/>
      <c r="V591" s="69">
        <v>0</v>
      </c>
      <c r="W591" s="19"/>
      <c r="X591" s="280"/>
    </row>
    <row r="592" spans="4:24" ht="12.75">
      <c r="D592" t="s">
        <v>217</v>
      </c>
      <c r="H592" s="296"/>
      <c r="I592" s="73"/>
      <c r="J592" s="81"/>
      <c r="K592" s="81"/>
      <c r="L592" s="81"/>
      <c r="M592" s="66"/>
      <c r="N592" s="71">
        <v>3.781</v>
      </c>
      <c r="O592" s="81"/>
      <c r="P592" s="66"/>
      <c r="Q592" s="81"/>
      <c r="R592" s="73"/>
      <c r="S592" s="81"/>
      <c r="T592" s="248">
        <f>SUM(I592:R592)</f>
        <v>3.781</v>
      </c>
      <c r="U592" s="19"/>
      <c r="V592" s="69">
        <v>3780.59</v>
      </c>
      <c r="W592" s="19"/>
      <c r="X592" s="280">
        <f>SUM(V592/T592/1000)</f>
        <v>0.9998915630785506</v>
      </c>
    </row>
    <row r="593" spans="4:24" ht="12.75">
      <c r="D593" s="260" t="s">
        <v>326</v>
      </c>
      <c r="H593" s="25"/>
      <c r="I593" s="126"/>
      <c r="J593" s="112"/>
      <c r="K593" s="297"/>
      <c r="L593" s="81"/>
      <c r="M593" s="66"/>
      <c r="N593" s="66"/>
      <c r="O593" s="81"/>
      <c r="P593" s="66"/>
      <c r="Q593" s="157"/>
      <c r="R593" s="73"/>
      <c r="S593" s="81"/>
      <c r="T593" s="114"/>
      <c r="V593" s="69"/>
      <c r="X593" s="280"/>
    </row>
    <row r="594" spans="4:24" ht="12.75">
      <c r="D594" t="s">
        <v>327</v>
      </c>
      <c r="G594" s="81"/>
      <c r="H594" s="155"/>
      <c r="I594" s="126">
        <v>300</v>
      </c>
      <c r="J594" s="112"/>
      <c r="K594" s="159"/>
      <c r="L594" s="81"/>
      <c r="M594" s="66"/>
      <c r="N594" s="66"/>
      <c r="O594" s="81"/>
      <c r="P594" s="66"/>
      <c r="Q594" s="81"/>
      <c r="R594" s="73"/>
      <c r="S594" s="81"/>
      <c r="T594" s="248">
        <f aca="true" t="shared" si="38" ref="T594:T601">SUM(I594:R594)</f>
        <v>300</v>
      </c>
      <c r="V594" s="69">
        <v>300000</v>
      </c>
      <c r="X594" s="280">
        <f>SUM(V594/T594/1000)</f>
        <v>1</v>
      </c>
    </row>
    <row r="595" spans="1:24" ht="12.75">
      <c r="A595" s="10" t="s">
        <v>328</v>
      </c>
      <c r="D595" s="298" t="s">
        <v>329</v>
      </c>
      <c r="G595" s="81"/>
      <c r="H595" s="155"/>
      <c r="I595" s="126">
        <v>60</v>
      </c>
      <c r="J595" s="112"/>
      <c r="K595" s="159">
        <v>20</v>
      </c>
      <c r="L595" s="81"/>
      <c r="M595" s="66"/>
      <c r="N595" s="66"/>
      <c r="O595" s="81"/>
      <c r="P595" s="66"/>
      <c r="Q595" s="81"/>
      <c r="R595" s="73"/>
      <c r="S595" s="81"/>
      <c r="T595" s="248">
        <f t="shared" si="38"/>
        <v>80</v>
      </c>
      <c r="V595" s="69">
        <v>80000</v>
      </c>
      <c r="X595" s="280">
        <f aca="true" t="shared" si="39" ref="X595:X601">SUM(V595/T595/1000)</f>
        <v>1</v>
      </c>
    </row>
    <row r="596" spans="4:24" ht="14.25" customHeight="1">
      <c r="D596" t="s">
        <v>330</v>
      </c>
      <c r="G596" s="81"/>
      <c r="H596" s="155"/>
      <c r="I596" s="126">
        <v>50</v>
      </c>
      <c r="J596" s="112"/>
      <c r="K596" s="159"/>
      <c r="L596" s="81"/>
      <c r="M596" s="71">
        <v>12.417</v>
      </c>
      <c r="N596" s="66"/>
      <c r="O596" s="81"/>
      <c r="P596" s="71">
        <v>-12.417</v>
      </c>
      <c r="Q596" s="81"/>
      <c r="R596" s="73"/>
      <c r="S596" s="81"/>
      <c r="T596" s="248">
        <f t="shared" si="38"/>
        <v>50</v>
      </c>
      <c r="V596" s="69">
        <v>50000</v>
      </c>
      <c r="X596" s="280">
        <f t="shared" si="39"/>
        <v>1</v>
      </c>
    </row>
    <row r="597" spans="4:24" ht="12.75">
      <c r="D597" t="s">
        <v>331</v>
      </c>
      <c r="G597" s="81"/>
      <c r="H597" s="299"/>
      <c r="I597" s="126">
        <v>20</v>
      </c>
      <c r="J597" s="112"/>
      <c r="K597" s="159"/>
      <c r="L597" s="81"/>
      <c r="M597" s="66"/>
      <c r="N597" s="66"/>
      <c r="O597" s="81"/>
      <c r="P597" s="66"/>
      <c r="Q597" s="81"/>
      <c r="R597" s="73"/>
      <c r="S597" s="81"/>
      <c r="T597" s="248">
        <f t="shared" si="38"/>
        <v>20</v>
      </c>
      <c r="V597" s="69">
        <v>20000</v>
      </c>
      <c r="X597" s="280">
        <f t="shared" si="39"/>
        <v>1</v>
      </c>
    </row>
    <row r="598" spans="4:24" ht="12.75">
      <c r="D598" t="s">
        <v>332</v>
      </c>
      <c r="G598" s="81"/>
      <c r="H598" s="299"/>
      <c r="I598" s="126">
        <v>2</v>
      </c>
      <c r="J598" s="112"/>
      <c r="K598" s="159">
        <v>2</v>
      </c>
      <c r="L598" s="81"/>
      <c r="M598" s="66">
        <v>-4</v>
      </c>
      <c r="N598" s="66"/>
      <c r="O598" s="81"/>
      <c r="P598" s="66"/>
      <c r="Q598" s="81"/>
      <c r="R598" s="73"/>
      <c r="S598" s="81"/>
      <c r="T598" s="248">
        <f t="shared" si="38"/>
        <v>0</v>
      </c>
      <c r="V598" s="69">
        <v>0</v>
      </c>
      <c r="X598" s="280"/>
    </row>
    <row r="599" spans="4:24" ht="12.75">
      <c r="D599" t="s">
        <v>333</v>
      </c>
      <c r="G599" s="81"/>
      <c r="H599" s="299"/>
      <c r="I599" s="126"/>
      <c r="J599" s="112"/>
      <c r="K599" s="159">
        <v>6</v>
      </c>
      <c r="L599" s="81"/>
      <c r="M599" s="66">
        <v>2.5</v>
      </c>
      <c r="N599" s="66"/>
      <c r="O599" s="81"/>
      <c r="P599" s="66"/>
      <c r="Q599" s="81"/>
      <c r="R599" s="67">
        <v>-4.5</v>
      </c>
      <c r="S599" s="81"/>
      <c r="T599" s="248">
        <f t="shared" si="38"/>
        <v>4</v>
      </c>
      <c r="V599" s="69">
        <v>4000</v>
      </c>
      <c r="X599" s="280">
        <f t="shared" si="39"/>
        <v>1</v>
      </c>
    </row>
    <row r="600" spans="4:24" ht="12.75">
      <c r="D600" t="s">
        <v>334</v>
      </c>
      <c r="G600" s="81"/>
      <c r="H600" s="299"/>
      <c r="I600" s="126"/>
      <c r="J600" s="112"/>
      <c r="K600" s="159">
        <v>24</v>
      </c>
      <c r="L600" s="81"/>
      <c r="M600" s="66">
        <v>9</v>
      </c>
      <c r="N600" s="66"/>
      <c r="O600" s="81"/>
      <c r="P600" s="66"/>
      <c r="Q600" s="81"/>
      <c r="R600" s="67">
        <v>-8.583</v>
      </c>
      <c r="S600" s="81"/>
      <c r="T600" s="248">
        <f t="shared" si="38"/>
        <v>24.417</v>
      </c>
      <c r="V600" s="69">
        <v>24417</v>
      </c>
      <c r="X600" s="280">
        <f t="shared" si="39"/>
        <v>0.9999999999999999</v>
      </c>
    </row>
    <row r="601" spans="4:24" ht="12.75">
      <c r="D601" t="s">
        <v>335</v>
      </c>
      <c r="G601" s="81"/>
      <c r="H601" s="299"/>
      <c r="I601" s="126"/>
      <c r="J601" s="112"/>
      <c r="K601" s="159"/>
      <c r="L601" s="81"/>
      <c r="M601" s="66"/>
      <c r="N601" s="66"/>
      <c r="O601" s="81"/>
      <c r="P601" s="71">
        <v>6.18</v>
      </c>
      <c r="Q601" s="81"/>
      <c r="R601" s="67">
        <v>2</v>
      </c>
      <c r="S601" s="81"/>
      <c r="T601" s="248">
        <f t="shared" si="38"/>
        <v>8.18</v>
      </c>
      <c r="V601" s="69">
        <v>8179.5</v>
      </c>
      <c r="X601" s="280">
        <f t="shared" si="39"/>
        <v>0.9999388753056234</v>
      </c>
    </row>
    <row r="602" spans="7:20" ht="12.75">
      <c r="G602" s="81"/>
      <c r="H602" s="299"/>
      <c r="I602" s="126"/>
      <c r="J602" s="112"/>
      <c r="K602" s="159"/>
      <c r="L602" s="81"/>
      <c r="M602" s="66"/>
      <c r="N602" s="66"/>
      <c r="O602" s="81"/>
      <c r="P602" s="66"/>
      <c r="Q602" s="81"/>
      <c r="R602" s="73"/>
      <c r="S602" s="81"/>
      <c r="T602" s="259"/>
    </row>
    <row r="603" spans="7:20" ht="12.75">
      <c r="G603" s="112"/>
      <c r="H603" s="299"/>
      <c r="I603" s="126"/>
      <c r="J603" s="112"/>
      <c r="K603" s="159"/>
      <c r="L603" s="81"/>
      <c r="M603" s="66"/>
      <c r="N603" s="66"/>
      <c r="O603" s="81"/>
      <c r="P603" s="66"/>
      <c r="Q603" s="81"/>
      <c r="R603" s="73"/>
      <c r="S603" s="81"/>
      <c r="T603" s="112"/>
    </row>
    <row r="604" spans="1:20" ht="12.75">
      <c r="A604" s="111" t="s">
        <v>336</v>
      </c>
      <c r="H604" s="299"/>
      <c r="I604" s="126"/>
      <c r="J604" s="112"/>
      <c r="K604" s="159"/>
      <c r="L604" s="81"/>
      <c r="M604" s="66"/>
      <c r="N604" s="66"/>
      <c r="O604" s="81"/>
      <c r="P604" s="66"/>
      <c r="Q604" s="81"/>
      <c r="R604" s="73"/>
      <c r="S604" s="81"/>
      <c r="T604" s="112"/>
    </row>
    <row r="605" spans="4:24" ht="12.75">
      <c r="D605" t="s">
        <v>337</v>
      </c>
      <c r="H605" s="299"/>
      <c r="I605" s="126"/>
      <c r="J605" s="112"/>
      <c r="K605" s="159"/>
      <c r="L605" s="81"/>
      <c r="M605" s="66">
        <v>22</v>
      </c>
      <c r="N605" s="66"/>
      <c r="O605" s="81"/>
      <c r="P605" s="66"/>
      <c r="Q605" s="81"/>
      <c r="R605" s="73"/>
      <c r="S605" s="81"/>
      <c r="T605" s="259">
        <f>SUM(I605:R605)</f>
        <v>22</v>
      </c>
      <c r="V605" s="17">
        <v>22000</v>
      </c>
      <c r="X605" s="280">
        <f>SUM(V605/T605/1000)</f>
        <v>1</v>
      </c>
    </row>
    <row r="606" spans="4:24" ht="12.75">
      <c r="D606" t="s">
        <v>338</v>
      </c>
      <c r="H606" s="299"/>
      <c r="I606" s="126">
        <v>35</v>
      </c>
      <c r="J606" s="112"/>
      <c r="K606" s="159"/>
      <c r="L606" s="81"/>
      <c r="M606" s="66"/>
      <c r="N606" s="66"/>
      <c r="O606" s="81"/>
      <c r="P606" s="66"/>
      <c r="Q606" s="81"/>
      <c r="R606" s="73"/>
      <c r="S606" s="81"/>
      <c r="T606" s="259">
        <f>SUM(I606:R606)</f>
        <v>35</v>
      </c>
      <c r="V606" s="17">
        <v>35000</v>
      </c>
      <c r="X606" s="280">
        <f>SUM(V606/T606/1000)</f>
        <v>1</v>
      </c>
    </row>
    <row r="607" spans="4:24" ht="12.75">
      <c r="D607" t="s">
        <v>245</v>
      </c>
      <c r="H607" s="299"/>
      <c r="I607" s="126"/>
      <c r="J607" s="112"/>
      <c r="K607" s="159"/>
      <c r="L607" s="81"/>
      <c r="M607" s="66"/>
      <c r="N607" s="71">
        <v>4.83</v>
      </c>
      <c r="O607" s="81"/>
      <c r="P607" s="66"/>
      <c r="Q607" s="81"/>
      <c r="R607" s="73"/>
      <c r="S607" s="81"/>
      <c r="T607" s="248">
        <f>SUM(I607:R607)</f>
        <v>4.83</v>
      </c>
      <c r="V607" s="17">
        <v>4829.6</v>
      </c>
      <c r="X607" s="280">
        <f>SUM(V607/T607/1000)</f>
        <v>0.9999171842650104</v>
      </c>
    </row>
    <row r="608" spans="8:20" ht="12.75">
      <c r="H608" s="299"/>
      <c r="I608" s="126"/>
      <c r="J608" s="112"/>
      <c r="K608" s="159"/>
      <c r="L608" s="81"/>
      <c r="M608" s="66"/>
      <c r="N608" s="66"/>
      <c r="O608" s="81"/>
      <c r="P608" s="66"/>
      <c r="Q608" s="81"/>
      <c r="R608" s="73"/>
      <c r="S608" s="81"/>
      <c r="T608" s="112"/>
    </row>
    <row r="609" spans="8:20" ht="12.75">
      <c r="H609" s="299"/>
      <c r="I609" s="126"/>
      <c r="J609" s="112"/>
      <c r="K609" s="159"/>
      <c r="L609" s="81"/>
      <c r="M609" s="66"/>
      <c r="N609" s="66"/>
      <c r="O609" s="81"/>
      <c r="P609" s="66"/>
      <c r="Q609" s="81"/>
      <c r="R609" s="73"/>
      <c r="S609" s="81"/>
      <c r="T609" s="112"/>
    </row>
    <row r="610" spans="1:26" s="7" customFormat="1" ht="12.75">
      <c r="A610" s="111" t="s">
        <v>339</v>
      </c>
      <c r="H610" s="299"/>
      <c r="I610" s="126"/>
      <c r="J610" s="139"/>
      <c r="K610" s="105"/>
      <c r="L610" s="140"/>
      <c r="M610" s="131"/>
      <c r="N610" s="131"/>
      <c r="O610" s="140"/>
      <c r="P610" s="131"/>
      <c r="Q610" s="140"/>
      <c r="R610" s="73"/>
      <c r="S610" s="140"/>
      <c r="T610" s="139"/>
      <c r="U610" s="18"/>
      <c r="V610" s="132"/>
      <c r="W610" s="18"/>
      <c r="X610" s="59"/>
      <c r="Y610" s="59"/>
      <c r="Z610" s="59"/>
    </row>
    <row r="611" spans="8:24" ht="12.75">
      <c r="H611" s="299"/>
      <c r="I611" s="73"/>
      <c r="J611" s="112"/>
      <c r="K611" s="159"/>
      <c r="L611" s="81"/>
      <c r="M611" s="66"/>
      <c r="N611" s="66"/>
      <c r="O611" s="81"/>
      <c r="P611" s="66"/>
      <c r="Q611" s="81"/>
      <c r="R611" s="73"/>
      <c r="S611" s="81"/>
      <c r="T611" s="112"/>
      <c r="X611" s="280"/>
    </row>
    <row r="612" spans="4:24" ht="12.75">
      <c r="D612" t="s">
        <v>228</v>
      </c>
      <c r="H612" s="299"/>
      <c r="I612" s="126">
        <v>5.14</v>
      </c>
      <c r="J612" s="112"/>
      <c r="K612" s="159"/>
      <c r="L612" s="81"/>
      <c r="M612" s="66"/>
      <c r="N612" s="66"/>
      <c r="O612" s="81"/>
      <c r="P612" s="66">
        <v>-5.14</v>
      </c>
      <c r="Q612" s="81"/>
      <c r="R612" s="73"/>
      <c r="S612" s="81"/>
      <c r="T612" s="259">
        <f>SUM(I612:R612)</f>
        <v>0</v>
      </c>
      <c r="V612" s="17">
        <v>0</v>
      </c>
      <c r="X612" s="280"/>
    </row>
    <row r="613" spans="4:24" ht="12.75">
      <c r="D613" t="s">
        <v>229</v>
      </c>
      <c r="H613" s="299"/>
      <c r="I613" s="126">
        <v>5</v>
      </c>
      <c r="J613" s="112"/>
      <c r="K613" s="159"/>
      <c r="L613" s="81"/>
      <c r="M613" s="66"/>
      <c r="N613" s="66"/>
      <c r="O613" s="81"/>
      <c r="P613" s="66">
        <v>-5</v>
      </c>
      <c r="Q613" s="81"/>
      <c r="R613" s="73"/>
      <c r="S613" s="81"/>
      <c r="T613" s="259">
        <f>SUM(I613:R613)</f>
        <v>0</v>
      </c>
      <c r="V613" s="17">
        <v>0</v>
      </c>
      <c r="X613" s="280"/>
    </row>
    <row r="614" spans="4:24" ht="12.75">
      <c r="D614" t="s">
        <v>217</v>
      </c>
      <c r="H614" s="299"/>
      <c r="I614" s="126">
        <v>10</v>
      </c>
      <c r="J614" s="112"/>
      <c r="K614" s="159"/>
      <c r="L614" s="81"/>
      <c r="M614" s="66"/>
      <c r="N614" s="66"/>
      <c r="O614" s="81"/>
      <c r="P614" s="66">
        <v>-10</v>
      </c>
      <c r="Q614" s="81"/>
      <c r="R614" s="73"/>
      <c r="S614" s="81"/>
      <c r="T614" s="259">
        <f>SUM(I614:R614)</f>
        <v>0</v>
      </c>
      <c r="V614" s="17">
        <v>0</v>
      </c>
      <c r="X614" s="280"/>
    </row>
    <row r="615" spans="8:20" ht="12.75">
      <c r="H615" s="299"/>
      <c r="I615" s="126"/>
      <c r="J615" s="112"/>
      <c r="K615" s="159"/>
      <c r="L615" s="81"/>
      <c r="M615" s="66"/>
      <c r="N615" s="66"/>
      <c r="O615" s="81"/>
      <c r="P615" s="66"/>
      <c r="Q615" s="81"/>
      <c r="R615" s="73"/>
      <c r="S615" s="81"/>
      <c r="T615" s="112"/>
    </row>
    <row r="616" spans="8:20" ht="12.75">
      <c r="H616" s="299"/>
      <c r="I616" s="126"/>
      <c r="J616" s="112"/>
      <c r="K616" s="159"/>
      <c r="L616" s="81"/>
      <c r="M616" s="66"/>
      <c r="N616" s="66"/>
      <c r="O616" s="81"/>
      <c r="P616" s="66"/>
      <c r="Q616" s="81"/>
      <c r="R616" s="73"/>
      <c r="S616" s="81"/>
      <c r="T616" s="112"/>
    </row>
    <row r="617" spans="8:20" ht="12.75">
      <c r="H617" s="293"/>
      <c r="I617" s="73"/>
      <c r="J617" s="112"/>
      <c r="K617" s="66"/>
      <c r="L617" s="81"/>
      <c r="M617" s="66"/>
      <c r="N617" s="66"/>
      <c r="O617" s="81"/>
      <c r="P617" s="66"/>
      <c r="Q617" s="81"/>
      <c r="R617" s="73"/>
      <c r="S617" s="81"/>
      <c r="T617" s="112"/>
    </row>
    <row r="618" spans="1:26" s="302" customFormat="1" ht="12.75">
      <c r="A618" s="45">
        <v>35</v>
      </c>
      <c r="B618" s="300"/>
      <c r="C618" s="300"/>
      <c r="D618" s="45" t="s">
        <v>340</v>
      </c>
      <c r="E618" s="300"/>
      <c r="F618" s="300"/>
      <c r="G618" s="238"/>
      <c r="H618" s="255"/>
      <c r="I618" s="146">
        <f>SUM(I619:I627)</f>
        <v>0</v>
      </c>
      <c r="J618" s="242"/>
      <c r="K618" s="146">
        <f>SUM(K619:K627)</f>
        <v>0</v>
      </c>
      <c r="L618" s="146"/>
      <c r="M618" s="146">
        <f>SUM(M619:M627)</f>
        <v>0</v>
      </c>
      <c r="N618" s="146">
        <f>SUM(N619:N627)</f>
        <v>0</v>
      </c>
      <c r="O618" s="146"/>
      <c r="P618" s="146">
        <f>SUM(P619:P627)</f>
        <v>0</v>
      </c>
      <c r="Q618" s="146"/>
      <c r="R618" s="146">
        <f>SUM(R619:R627)</f>
        <v>0</v>
      </c>
      <c r="S618" s="146"/>
      <c r="T618" s="242">
        <f>SUM(T619:T627)</f>
        <v>0</v>
      </c>
      <c r="U618" s="110"/>
      <c r="V618" s="242">
        <f>SUM(V619:V627)</f>
        <v>0</v>
      </c>
      <c r="W618" s="18"/>
      <c r="X618" s="301"/>
      <c r="Y618" s="16"/>
      <c r="Z618" s="16"/>
    </row>
    <row r="619" spans="1:26" s="7" customFormat="1" ht="13.5" customHeight="1">
      <c r="A619" s="243"/>
      <c r="D619"/>
      <c r="G619" s="196"/>
      <c r="H619" s="62"/>
      <c r="I619" s="14"/>
      <c r="K619" s="72"/>
      <c r="L619" s="303"/>
      <c r="M619" s="72"/>
      <c r="N619" s="72"/>
      <c r="O619" s="303"/>
      <c r="P619" s="72"/>
      <c r="Q619" s="304"/>
      <c r="R619" s="14"/>
      <c r="S619" s="303"/>
      <c r="T619" s="305"/>
      <c r="U619" s="18"/>
      <c r="V619" s="69"/>
      <c r="W619" s="18"/>
      <c r="X619" s="19"/>
      <c r="Y619" s="59"/>
      <c r="Z619" s="59"/>
    </row>
    <row r="620" spans="1:24" ht="12.75">
      <c r="A620" s="120"/>
      <c r="G620" s="63"/>
      <c r="H620" s="62"/>
      <c r="I620" s="73"/>
      <c r="J620" s="112"/>
      <c r="K620" s="66"/>
      <c r="L620" s="81"/>
      <c r="M620" s="66"/>
      <c r="N620" s="66"/>
      <c r="O620" s="81"/>
      <c r="P620" s="66"/>
      <c r="Q620" s="261"/>
      <c r="R620" s="73"/>
      <c r="S620" s="81"/>
      <c r="T620" s="75"/>
      <c r="U620" s="157"/>
      <c r="X620" s="280"/>
    </row>
    <row r="621" spans="1:21" ht="12.75">
      <c r="A621" s="120"/>
      <c r="H621" s="293"/>
      <c r="I621" s="73"/>
      <c r="J621" s="112"/>
      <c r="K621" s="66"/>
      <c r="L621" s="81"/>
      <c r="M621" s="66"/>
      <c r="N621" s="66"/>
      <c r="O621" s="81"/>
      <c r="P621" s="66"/>
      <c r="Q621" s="261"/>
      <c r="R621" s="73"/>
      <c r="S621" s="81"/>
      <c r="T621" s="75"/>
      <c r="U621" s="157"/>
    </row>
    <row r="622" spans="1:21" ht="12.75">
      <c r="A622" s="120"/>
      <c r="F622" s="19"/>
      <c r="G622" s="63"/>
      <c r="H622" s="62"/>
      <c r="I622" s="73"/>
      <c r="J622" s="112"/>
      <c r="K622" s="66"/>
      <c r="L622" s="81"/>
      <c r="M622" s="66"/>
      <c r="N622" s="66"/>
      <c r="O622" s="81"/>
      <c r="P622" s="66"/>
      <c r="Q622" s="261"/>
      <c r="R622" s="67"/>
      <c r="S622" s="81"/>
      <c r="T622" s="75"/>
      <c r="U622" s="157"/>
    </row>
    <row r="623" spans="8:21" ht="12" customHeight="1">
      <c r="H623" s="293"/>
      <c r="I623" s="73"/>
      <c r="J623" s="112"/>
      <c r="K623" s="66"/>
      <c r="L623" s="81"/>
      <c r="M623" s="66"/>
      <c r="N623" s="71"/>
      <c r="O623" s="81"/>
      <c r="P623" s="66"/>
      <c r="Q623" s="81"/>
      <c r="R623" s="67"/>
      <c r="S623" s="81"/>
      <c r="T623" s="114"/>
      <c r="U623" s="157"/>
    </row>
    <row r="624" spans="8:20" ht="12.75" hidden="1">
      <c r="H624" s="293"/>
      <c r="I624" s="14"/>
      <c r="N624" s="71"/>
      <c r="P624" s="11"/>
      <c r="R624" s="67"/>
      <c r="T624" s="114"/>
    </row>
    <row r="625" spans="1:20" ht="12.75" hidden="1">
      <c r="A625" s="229"/>
      <c r="H625" s="293"/>
      <c r="I625" s="14"/>
      <c r="N625" s="71"/>
      <c r="P625" s="11"/>
      <c r="R625" s="67"/>
      <c r="T625" s="114"/>
    </row>
    <row r="626" spans="1:20" ht="12.75" hidden="1">
      <c r="A626" s="120"/>
      <c r="H626" s="293"/>
      <c r="I626" s="14"/>
      <c r="N626" s="71"/>
      <c r="P626" s="11"/>
      <c r="R626" s="67"/>
      <c r="T626" s="114"/>
    </row>
    <row r="627" spans="8:20" ht="12.75" hidden="1">
      <c r="H627" s="293"/>
      <c r="I627" s="14"/>
      <c r="N627" s="71"/>
      <c r="P627" s="11"/>
      <c r="Q627" s="247"/>
      <c r="R627" s="67"/>
      <c r="T627" s="114"/>
    </row>
    <row r="628" spans="8:20" ht="12.75" hidden="1">
      <c r="H628" s="293"/>
      <c r="I628" s="14"/>
      <c r="N628" s="71"/>
      <c r="P628" s="11"/>
      <c r="R628" s="67"/>
      <c r="T628" s="114"/>
    </row>
    <row r="629" spans="8:20" ht="12.75" hidden="1">
      <c r="H629" s="293"/>
      <c r="I629" s="14"/>
      <c r="N629" s="71"/>
      <c r="P629" s="11"/>
      <c r="Q629" s="247"/>
      <c r="R629" s="67"/>
      <c r="T629" s="114"/>
    </row>
    <row r="630" spans="1:24" ht="13.5" customHeight="1">
      <c r="A630" s="45">
        <v>36</v>
      </c>
      <c r="B630" s="106"/>
      <c r="C630" s="106"/>
      <c r="D630" s="46" t="s">
        <v>86</v>
      </c>
      <c r="E630" s="106"/>
      <c r="F630" s="106"/>
      <c r="G630" s="48"/>
      <c r="H630" s="77"/>
      <c r="I630" s="146">
        <f>SUM(I631:I716)</f>
        <v>2932.0209999999997</v>
      </c>
      <c r="J630" s="109"/>
      <c r="K630" s="53">
        <f>SUM(K631:K716)</f>
        <v>-1878.5099999999998</v>
      </c>
      <c r="L630" s="306"/>
      <c r="M630" s="53">
        <f>SUM(M631:M716)</f>
        <v>46.14</v>
      </c>
      <c r="N630" s="51">
        <f>SUM(N631:N718)</f>
        <v>185.186</v>
      </c>
      <c r="O630" s="306"/>
      <c r="P630" s="51">
        <f>SUM(P631:P720)</f>
        <v>53.85799999999999</v>
      </c>
      <c r="Q630" s="306"/>
      <c r="R630" s="54">
        <f>SUM(R631:R720)</f>
        <v>138.329</v>
      </c>
      <c r="S630" s="306"/>
      <c r="T630" s="307">
        <f>SUM(T631:T716)</f>
        <v>1477.024</v>
      </c>
      <c r="U630" s="110"/>
      <c r="V630" s="242">
        <f>SUM(V631:V716)</f>
        <v>1368067.27</v>
      </c>
      <c r="X630" s="280">
        <f>SUM(V630/T630/1000)</f>
        <v>0.9262322548584181</v>
      </c>
    </row>
    <row r="631" spans="1:20" ht="13.5" customHeight="1">
      <c r="A631" s="111" t="s">
        <v>341</v>
      </c>
      <c r="B631" s="7"/>
      <c r="C631" s="7"/>
      <c r="D631" s="7"/>
      <c r="E631" s="7"/>
      <c r="G631" s="63"/>
      <c r="H631" s="62"/>
      <c r="I631" s="14"/>
      <c r="N631" s="71"/>
      <c r="P631" s="71"/>
      <c r="Q631" s="247"/>
      <c r="R631" s="67"/>
      <c r="T631" s="114"/>
    </row>
    <row r="632" spans="7:24" ht="13.5" customHeight="1">
      <c r="G632" s="63"/>
      <c r="H632" s="62"/>
      <c r="I632" s="73"/>
      <c r="J632" s="112"/>
      <c r="K632" s="66"/>
      <c r="L632" s="81"/>
      <c r="M632" s="66"/>
      <c r="N632" s="71"/>
      <c r="O632" s="81"/>
      <c r="P632" s="71"/>
      <c r="Q632" s="247"/>
      <c r="R632" s="67"/>
      <c r="T632" s="114"/>
      <c r="X632" s="280"/>
    </row>
    <row r="633" spans="4:24" ht="12.75">
      <c r="D633" t="s">
        <v>342</v>
      </c>
      <c r="G633" s="63"/>
      <c r="H633" s="62"/>
      <c r="I633" s="73"/>
      <c r="J633" s="112"/>
      <c r="K633" s="66"/>
      <c r="L633" s="81"/>
      <c r="M633" s="66"/>
      <c r="N633" s="71">
        <v>126.228</v>
      </c>
      <c r="O633" s="81"/>
      <c r="P633" s="71">
        <v>-11.997</v>
      </c>
      <c r="Q633" s="247"/>
      <c r="R633" s="67"/>
      <c r="T633" s="248">
        <f aca="true" t="shared" si="40" ref="T633:T645">SUM(I633:R633)</f>
        <v>114.231</v>
      </c>
      <c r="V633" s="17">
        <v>114231</v>
      </c>
      <c r="X633" s="280">
        <f>SUM(V633/T633/1000)</f>
        <v>1</v>
      </c>
    </row>
    <row r="634" spans="4:24" ht="12.75">
      <c r="D634" t="s">
        <v>343</v>
      </c>
      <c r="G634" s="63"/>
      <c r="H634" s="62"/>
      <c r="I634" s="126">
        <v>2</v>
      </c>
      <c r="J634" s="112"/>
      <c r="K634" s="66">
        <v>-2</v>
      </c>
      <c r="L634" s="81"/>
      <c r="M634" s="66"/>
      <c r="N634" s="71"/>
      <c r="O634" s="81"/>
      <c r="P634" s="71"/>
      <c r="Q634" s="247"/>
      <c r="R634" s="67"/>
      <c r="T634" s="248">
        <f t="shared" si="40"/>
        <v>0</v>
      </c>
      <c r="V634" s="17">
        <v>0</v>
      </c>
      <c r="X634" s="280"/>
    </row>
    <row r="635" spans="4:24" ht="13.5" customHeight="1">
      <c r="D635" t="s">
        <v>228</v>
      </c>
      <c r="G635" s="63"/>
      <c r="H635" s="62"/>
      <c r="I635" s="126">
        <v>83.74</v>
      </c>
      <c r="J635" s="112"/>
      <c r="K635" s="66">
        <v>-83.74</v>
      </c>
      <c r="L635" s="81"/>
      <c r="M635" s="66"/>
      <c r="N635" s="66"/>
      <c r="O635" s="81"/>
      <c r="P635" s="71"/>
      <c r="Q635" s="247"/>
      <c r="R635" s="67"/>
      <c r="T635" s="248">
        <f t="shared" si="40"/>
        <v>0</v>
      </c>
      <c r="V635" s="17">
        <v>0</v>
      </c>
      <c r="X635" s="280"/>
    </row>
    <row r="636" spans="1:24" ht="12" customHeight="1">
      <c r="A636" s="111"/>
      <c r="D636" t="s">
        <v>344</v>
      </c>
      <c r="G636" s="98"/>
      <c r="H636" s="308"/>
      <c r="I636" s="309">
        <v>80</v>
      </c>
      <c r="J636" s="112"/>
      <c r="K636" s="66">
        <v>-80</v>
      </c>
      <c r="L636" s="81"/>
      <c r="M636" s="66"/>
      <c r="N636" s="66"/>
      <c r="O636" s="81"/>
      <c r="P636" s="71">
        <v>7.01</v>
      </c>
      <c r="Q636" s="247"/>
      <c r="R636" s="67"/>
      <c r="T636" s="248">
        <f t="shared" si="40"/>
        <v>7.010000000000005</v>
      </c>
      <c r="V636" s="17">
        <v>7010</v>
      </c>
      <c r="X636" s="280">
        <f aca="true" t="shared" si="41" ref="X636:X645">SUM(V636/T636/1000)</f>
        <v>0.9999999999999993</v>
      </c>
    </row>
    <row r="637" spans="4:24" ht="12.75">
      <c r="D637" t="s">
        <v>208</v>
      </c>
      <c r="H637" s="293"/>
      <c r="I637" s="126">
        <v>160</v>
      </c>
      <c r="J637" s="112"/>
      <c r="K637" s="66">
        <v>-160</v>
      </c>
      <c r="L637" s="81"/>
      <c r="M637" s="71">
        <v>13.515</v>
      </c>
      <c r="N637" s="66"/>
      <c r="O637" s="81"/>
      <c r="P637" s="71"/>
      <c r="R637" s="67">
        <v>6.63</v>
      </c>
      <c r="T637" s="248">
        <f t="shared" si="40"/>
        <v>20.144999999999982</v>
      </c>
      <c r="V637" s="17">
        <v>20144.99</v>
      </c>
      <c r="X637" s="280">
        <f t="shared" si="41"/>
        <v>0.9999995035989089</v>
      </c>
    </row>
    <row r="638" spans="1:24" ht="12.75">
      <c r="A638" s="111"/>
      <c r="D638" t="s">
        <v>217</v>
      </c>
      <c r="G638" s="19"/>
      <c r="H638" s="293"/>
      <c r="I638" s="126">
        <v>459</v>
      </c>
      <c r="J638" s="112"/>
      <c r="K638" s="66">
        <v>-459</v>
      </c>
      <c r="L638" s="81"/>
      <c r="M638" s="71">
        <v>11.425</v>
      </c>
      <c r="N638" s="66"/>
      <c r="O638" s="81"/>
      <c r="P638" s="71"/>
      <c r="R638" s="67"/>
      <c r="T638" s="248">
        <f t="shared" si="40"/>
        <v>11.425000000000011</v>
      </c>
      <c r="V638" s="17">
        <v>11425</v>
      </c>
      <c r="X638" s="280">
        <f t="shared" si="41"/>
        <v>0.999999999999999</v>
      </c>
    </row>
    <row r="639" spans="1:24" ht="12.75">
      <c r="A639" s="111"/>
      <c r="D639" t="s">
        <v>345</v>
      </c>
      <c r="G639" s="19"/>
      <c r="H639" s="293"/>
      <c r="I639" s="126"/>
      <c r="J639" s="112"/>
      <c r="K639" s="66"/>
      <c r="L639" s="81"/>
      <c r="M639" s="66">
        <v>20</v>
      </c>
      <c r="N639" s="66"/>
      <c r="O639" s="81"/>
      <c r="P639" s="71">
        <v>14.5</v>
      </c>
      <c r="R639" s="67">
        <v>33.597</v>
      </c>
      <c r="T639" s="248">
        <f t="shared" si="40"/>
        <v>68.09700000000001</v>
      </c>
      <c r="V639" s="17">
        <v>68097</v>
      </c>
      <c r="X639" s="280">
        <f t="shared" si="41"/>
        <v>0.9999999999999999</v>
      </c>
    </row>
    <row r="640" spans="1:24" ht="13.5" customHeight="1">
      <c r="A640" s="120"/>
      <c r="D640" t="s">
        <v>209</v>
      </c>
      <c r="G640" s="100"/>
      <c r="H640" s="62"/>
      <c r="I640" s="126"/>
      <c r="J640" s="112"/>
      <c r="K640" s="66"/>
      <c r="L640" s="81"/>
      <c r="M640" s="66">
        <v>0.5</v>
      </c>
      <c r="N640" s="66"/>
      <c r="O640" s="81"/>
      <c r="P640" s="71"/>
      <c r="Q640" s="247"/>
      <c r="R640" s="67"/>
      <c r="T640" s="248">
        <f t="shared" si="40"/>
        <v>0.5</v>
      </c>
      <c r="V640" s="17">
        <v>500</v>
      </c>
      <c r="X640" s="280">
        <f t="shared" si="41"/>
        <v>1</v>
      </c>
    </row>
    <row r="641" spans="1:24" ht="12.75">
      <c r="A641" s="120"/>
      <c r="D641" t="s">
        <v>346</v>
      </c>
      <c r="H641" s="293"/>
      <c r="I641" s="126">
        <v>40</v>
      </c>
      <c r="J641" s="112"/>
      <c r="K641" s="66"/>
      <c r="L641" s="81"/>
      <c r="M641" s="66"/>
      <c r="N641" s="66"/>
      <c r="O641" s="81"/>
      <c r="P641" s="71">
        <v>-25.372</v>
      </c>
      <c r="R641" s="67"/>
      <c r="T641" s="248">
        <f t="shared" si="40"/>
        <v>14.628</v>
      </c>
      <c r="V641" s="17">
        <v>14628</v>
      </c>
      <c r="X641" s="280">
        <f t="shared" si="41"/>
        <v>1</v>
      </c>
    </row>
    <row r="642" spans="1:24" ht="12.75">
      <c r="A642" s="120"/>
      <c r="D642" t="s">
        <v>347</v>
      </c>
      <c r="H642" s="293"/>
      <c r="I642" s="126">
        <v>220</v>
      </c>
      <c r="J642" s="112"/>
      <c r="K642" s="66">
        <v>-220</v>
      </c>
      <c r="L642" s="81"/>
      <c r="M642" s="66"/>
      <c r="N642" s="66"/>
      <c r="O642" s="81"/>
      <c r="P642" s="71"/>
      <c r="R642" s="67">
        <v>55.86</v>
      </c>
      <c r="T642" s="248">
        <f t="shared" si="40"/>
        <v>55.860000000000014</v>
      </c>
      <c r="V642" s="17">
        <v>55860</v>
      </c>
      <c r="X642" s="280">
        <f t="shared" si="41"/>
        <v>0.9999999999999998</v>
      </c>
    </row>
    <row r="643" spans="1:24" ht="12.75">
      <c r="A643" s="120"/>
      <c r="D643" t="s">
        <v>256</v>
      </c>
      <c r="H643" s="293"/>
      <c r="I643" s="126">
        <v>70</v>
      </c>
      <c r="J643" s="112"/>
      <c r="K643" s="66">
        <v>-70</v>
      </c>
      <c r="L643" s="81"/>
      <c r="M643" s="66"/>
      <c r="N643" s="66"/>
      <c r="O643" s="81"/>
      <c r="P643" s="71"/>
      <c r="R643" s="67"/>
      <c r="T643" s="248">
        <f t="shared" si="40"/>
        <v>0</v>
      </c>
      <c r="V643" s="17">
        <v>-36798</v>
      </c>
      <c r="X643" s="280"/>
    </row>
    <row r="644" spans="1:24" ht="12.75">
      <c r="A644" s="120"/>
      <c r="D644" t="s">
        <v>271</v>
      </c>
      <c r="H644" s="293"/>
      <c r="I644" s="126">
        <v>49</v>
      </c>
      <c r="J644" s="112"/>
      <c r="K644" s="66">
        <v>-49</v>
      </c>
      <c r="L644" s="81"/>
      <c r="M644" s="66"/>
      <c r="N644" s="66"/>
      <c r="O644" s="81"/>
      <c r="P644" s="71"/>
      <c r="R644" s="67"/>
      <c r="T644" s="248">
        <f t="shared" si="40"/>
        <v>0</v>
      </c>
      <c r="V644" s="17">
        <v>-12298</v>
      </c>
      <c r="X644" s="280"/>
    </row>
    <row r="645" spans="1:24" ht="12.75">
      <c r="A645" s="120"/>
      <c r="D645" t="s">
        <v>348</v>
      </c>
      <c r="H645" s="293"/>
      <c r="I645" s="126"/>
      <c r="J645" s="112"/>
      <c r="K645" s="66"/>
      <c r="L645" s="81"/>
      <c r="M645" s="66"/>
      <c r="N645" s="66"/>
      <c r="O645" s="81"/>
      <c r="P645" s="71">
        <v>11.998</v>
      </c>
      <c r="R645" s="67"/>
      <c r="T645" s="248">
        <f t="shared" si="40"/>
        <v>11.998</v>
      </c>
      <c r="V645" s="17">
        <v>11997.01</v>
      </c>
      <c r="X645" s="280">
        <f t="shared" si="41"/>
        <v>0.9999174862477079</v>
      </c>
    </row>
    <row r="646" spans="1:24" ht="12.75">
      <c r="A646" s="120"/>
      <c r="H646" s="293"/>
      <c r="I646" s="126"/>
      <c r="J646" s="112"/>
      <c r="K646" s="66"/>
      <c r="L646" s="81"/>
      <c r="M646" s="66"/>
      <c r="N646" s="66"/>
      <c r="O646" s="81"/>
      <c r="P646" s="71"/>
      <c r="R646" s="67"/>
      <c r="T646" s="112"/>
      <c r="X646" s="280"/>
    </row>
    <row r="647" spans="8:20" ht="12.75">
      <c r="H647" s="293"/>
      <c r="I647" s="73"/>
      <c r="J647" s="112"/>
      <c r="K647" s="66"/>
      <c r="L647" s="81"/>
      <c r="M647" s="66"/>
      <c r="N647" s="66"/>
      <c r="O647" s="81"/>
      <c r="P647" s="71"/>
      <c r="R647" s="67"/>
      <c r="T647" s="112"/>
    </row>
    <row r="648" spans="1:20" ht="12.75">
      <c r="A648" s="111" t="s">
        <v>349</v>
      </c>
      <c r="B648" s="7"/>
      <c r="C648" s="7"/>
      <c r="D648" s="7"/>
      <c r="G648" s="100"/>
      <c r="H648" s="62"/>
      <c r="I648" s="73"/>
      <c r="J648" s="112"/>
      <c r="K648" s="66"/>
      <c r="L648" s="81"/>
      <c r="M648" s="66"/>
      <c r="N648" s="66"/>
      <c r="O648" s="81"/>
      <c r="P648" s="71"/>
      <c r="R648" s="67"/>
      <c r="T648" s="112"/>
    </row>
    <row r="649" spans="1:24" ht="12.75">
      <c r="A649" s="229"/>
      <c r="D649" t="s">
        <v>226</v>
      </c>
      <c r="H649" s="293"/>
      <c r="I649" s="126">
        <v>23</v>
      </c>
      <c r="J649" s="112"/>
      <c r="K649" s="66">
        <v>-23</v>
      </c>
      <c r="L649" s="81"/>
      <c r="M649" s="66"/>
      <c r="N649" s="66"/>
      <c r="O649" s="81"/>
      <c r="P649" s="71">
        <v>7.209</v>
      </c>
      <c r="R649" s="67">
        <v>-0.18</v>
      </c>
      <c r="T649" s="248">
        <f>SUM(I649:R649)</f>
        <v>7.029</v>
      </c>
      <c r="V649" s="17">
        <v>7028.5</v>
      </c>
      <c r="X649" s="280">
        <f aca="true" t="shared" si="42" ref="X649:X658">SUM(V649/T649/1000)</f>
        <v>0.9999288661260493</v>
      </c>
    </row>
    <row r="650" spans="1:24" ht="12.75">
      <c r="A650" s="120"/>
      <c r="D650" t="s">
        <v>350</v>
      </c>
      <c r="H650" s="293"/>
      <c r="I650" s="126"/>
      <c r="J650" s="112"/>
      <c r="K650" s="66"/>
      <c r="L650" s="81"/>
      <c r="M650" s="66"/>
      <c r="N650" s="66"/>
      <c r="O650" s="81"/>
      <c r="P650" s="71">
        <v>8.149</v>
      </c>
      <c r="R650" s="67"/>
      <c r="T650" s="248">
        <f>SUM(I650:R650)</f>
        <v>8.149</v>
      </c>
      <c r="V650" s="17">
        <v>8149</v>
      </c>
      <c r="X650" s="280">
        <f t="shared" si="42"/>
        <v>1.0000000000000002</v>
      </c>
    </row>
    <row r="651" spans="1:24" ht="12.75">
      <c r="A651" s="120"/>
      <c r="D651" t="s">
        <v>269</v>
      </c>
      <c r="H651" s="293"/>
      <c r="I651" s="126"/>
      <c r="J651" s="112"/>
      <c r="K651" s="66"/>
      <c r="L651" s="81"/>
      <c r="M651" s="66"/>
      <c r="N651" s="66"/>
      <c r="O651" s="81"/>
      <c r="P651" s="71">
        <v>2.19</v>
      </c>
      <c r="R651" s="67"/>
      <c r="T651" s="248">
        <f>SUM(I651:R651)</f>
        <v>2.19</v>
      </c>
      <c r="V651" s="17">
        <v>2190</v>
      </c>
      <c r="X651" s="280">
        <f t="shared" si="42"/>
        <v>1</v>
      </c>
    </row>
    <row r="652" spans="4:24" ht="12.75">
      <c r="D652" s="260" t="s">
        <v>271</v>
      </c>
      <c r="E652" s="260"/>
      <c r="F652" s="260"/>
      <c r="H652" s="293"/>
      <c r="I652" s="126">
        <v>50</v>
      </c>
      <c r="J652" s="112"/>
      <c r="K652" s="66">
        <v>-35</v>
      </c>
      <c r="L652" s="81"/>
      <c r="M652" s="66"/>
      <c r="N652" s="66"/>
      <c r="O652" s="81"/>
      <c r="P652" s="71">
        <v>5.053</v>
      </c>
      <c r="R652" s="67">
        <v>0.24</v>
      </c>
      <c r="T652" s="248">
        <f aca="true" t="shared" si="43" ref="T652:T658">SUM(I652:R652)</f>
        <v>20.293</v>
      </c>
      <c r="V652" s="17">
        <v>14666.44</v>
      </c>
      <c r="X652" s="280">
        <f t="shared" si="42"/>
        <v>0.7227339476666831</v>
      </c>
    </row>
    <row r="653" spans="1:24" ht="12.75">
      <c r="A653" s="120"/>
      <c r="D653" t="s">
        <v>228</v>
      </c>
      <c r="H653" s="293"/>
      <c r="I653" s="291">
        <v>6.384</v>
      </c>
      <c r="J653" s="112"/>
      <c r="K653" s="71">
        <v>-6.384</v>
      </c>
      <c r="L653" s="81"/>
      <c r="M653" s="66"/>
      <c r="N653" s="66"/>
      <c r="O653" s="81"/>
      <c r="P653" s="66"/>
      <c r="R653" s="67"/>
      <c r="T653" s="248">
        <f t="shared" si="43"/>
        <v>0</v>
      </c>
      <c r="V653" s="17">
        <v>0</v>
      </c>
      <c r="X653" s="280"/>
    </row>
    <row r="654" spans="1:24" ht="12.75">
      <c r="A654" s="120"/>
      <c r="D654" t="s">
        <v>351</v>
      </c>
      <c r="H654" s="293"/>
      <c r="I654" s="126">
        <v>40</v>
      </c>
      <c r="J654" s="112"/>
      <c r="K654" s="66">
        <v>-40</v>
      </c>
      <c r="L654" s="81"/>
      <c r="M654" s="66"/>
      <c r="N654" s="66"/>
      <c r="O654" s="81"/>
      <c r="P654" s="66"/>
      <c r="R654" s="67"/>
      <c r="T654" s="248">
        <f t="shared" si="43"/>
        <v>0</v>
      </c>
      <c r="V654" s="17">
        <v>0</v>
      </c>
      <c r="X654" s="280"/>
    </row>
    <row r="655" spans="1:24" ht="12.75">
      <c r="A655" s="120"/>
      <c r="D655" t="s">
        <v>208</v>
      </c>
      <c r="H655" s="293"/>
      <c r="I655" s="126">
        <v>5</v>
      </c>
      <c r="J655" s="112"/>
      <c r="K655" s="71">
        <v>35.936</v>
      </c>
      <c r="L655" s="81"/>
      <c r="M655" s="66"/>
      <c r="N655" s="66"/>
      <c r="O655" s="81"/>
      <c r="P655" s="66"/>
      <c r="R655" s="67">
        <v>0.736</v>
      </c>
      <c r="T655" s="248">
        <f t="shared" si="43"/>
        <v>41.672</v>
      </c>
      <c r="V655" s="17">
        <v>41671.5</v>
      </c>
      <c r="X655" s="280">
        <f t="shared" si="42"/>
        <v>0.9999880015358035</v>
      </c>
    </row>
    <row r="656" spans="1:24" ht="12.75">
      <c r="A656" s="120"/>
      <c r="D656" t="s">
        <v>217</v>
      </c>
      <c r="H656" s="293"/>
      <c r="I656" s="126">
        <v>60</v>
      </c>
      <c r="J656" s="112"/>
      <c r="K656" s="66">
        <v>-60</v>
      </c>
      <c r="L656" s="81"/>
      <c r="M656" s="66"/>
      <c r="N656" s="66"/>
      <c r="O656" s="81"/>
      <c r="P656" s="71">
        <v>0.833</v>
      </c>
      <c r="R656" s="67"/>
      <c r="T656" s="248">
        <f t="shared" si="43"/>
        <v>0.8329999999999984</v>
      </c>
      <c r="V656" s="17">
        <v>833</v>
      </c>
      <c r="X656" s="280">
        <f t="shared" si="42"/>
        <v>1.000000000000002</v>
      </c>
    </row>
    <row r="657" spans="1:24" ht="12.75">
      <c r="A657" s="120"/>
      <c r="D657" t="s">
        <v>345</v>
      </c>
      <c r="H657" s="293"/>
      <c r="I657" s="73"/>
      <c r="J657" s="112"/>
      <c r="K657" s="71">
        <v>6.054</v>
      </c>
      <c r="L657" s="81"/>
      <c r="M657" s="66"/>
      <c r="N657" s="66"/>
      <c r="O657" s="81"/>
      <c r="P657" s="66"/>
      <c r="R657" s="67">
        <v>7.125</v>
      </c>
      <c r="T657" s="248">
        <f t="shared" si="43"/>
        <v>13.179</v>
      </c>
      <c r="V657" s="17">
        <v>13178.3</v>
      </c>
      <c r="X657" s="280">
        <f t="shared" si="42"/>
        <v>0.9999468851961454</v>
      </c>
    </row>
    <row r="658" spans="1:24" ht="12.75">
      <c r="A658" s="120"/>
      <c r="D658" t="s">
        <v>210</v>
      </c>
      <c r="H658" s="293"/>
      <c r="I658" s="73"/>
      <c r="J658" s="112"/>
      <c r="K658" s="71">
        <v>26.382</v>
      </c>
      <c r="L658" s="81"/>
      <c r="M658" s="66"/>
      <c r="N658" s="66"/>
      <c r="O658" s="81"/>
      <c r="P658" s="66"/>
      <c r="R658" s="67"/>
      <c r="T658" s="248">
        <f t="shared" si="43"/>
        <v>26.382</v>
      </c>
      <c r="V658" s="17">
        <v>26382</v>
      </c>
      <c r="X658" s="280">
        <f t="shared" si="42"/>
        <v>1</v>
      </c>
    </row>
    <row r="659" spans="1:24" ht="12.75">
      <c r="A659" s="120"/>
      <c r="D659" t="s">
        <v>352</v>
      </c>
      <c r="H659" s="293"/>
      <c r="I659" s="73"/>
      <c r="J659" s="112"/>
      <c r="K659" s="66"/>
      <c r="L659" s="81"/>
      <c r="M659" s="66"/>
      <c r="N659" s="66"/>
      <c r="O659" s="81"/>
      <c r="P659" s="66"/>
      <c r="R659" s="67"/>
      <c r="T659" s="112"/>
      <c r="X659" s="280"/>
    </row>
    <row r="660" spans="1:24" ht="12.75">
      <c r="A660" s="120"/>
      <c r="H660" s="293"/>
      <c r="I660" s="73"/>
      <c r="J660" s="112"/>
      <c r="K660" s="66"/>
      <c r="L660" s="81"/>
      <c r="M660" s="66"/>
      <c r="N660" s="66"/>
      <c r="O660" s="81"/>
      <c r="P660" s="66"/>
      <c r="R660" s="67"/>
      <c r="T660" s="112"/>
      <c r="X660" s="280"/>
    </row>
    <row r="661" spans="1:20" ht="12.75">
      <c r="A661" s="120"/>
      <c r="H661" s="293"/>
      <c r="I661" s="73"/>
      <c r="J661" s="112"/>
      <c r="K661" s="66"/>
      <c r="L661" s="81"/>
      <c r="M661" s="66"/>
      <c r="N661" s="66"/>
      <c r="O661" s="81"/>
      <c r="P661" s="66"/>
      <c r="R661" s="291"/>
      <c r="T661" s="112"/>
    </row>
    <row r="662" spans="1:25" ht="12.75">
      <c r="A662" s="111" t="s">
        <v>353</v>
      </c>
      <c r="B662" s="7"/>
      <c r="C662" s="7"/>
      <c r="D662" s="232"/>
      <c r="E662" s="232"/>
      <c r="F662" s="39"/>
      <c r="G662" s="39"/>
      <c r="H662" s="310"/>
      <c r="I662" s="163"/>
      <c r="J662" s="266"/>
      <c r="K662" s="105"/>
      <c r="L662" s="162"/>
      <c r="M662" s="159"/>
      <c r="N662" s="159"/>
      <c r="O662" s="162"/>
      <c r="P662" s="159"/>
      <c r="Q662" s="311"/>
      <c r="R662" s="312"/>
      <c r="S662" s="311"/>
      <c r="T662" s="112"/>
      <c r="U662" s="224"/>
      <c r="V662" s="313"/>
      <c r="W662" s="43"/>
      <c r="X662" s="161"/>
      <c r="Y662" s="161"/>
    </row>
    <row r="663" spans="4:24" ht="12.75">
      <c r="D663" t="s">
        <v>288</v>
      </c>
      <c r="H663" s="293"/>
      <c r="I663" s="126">
        <v>16.3</v>
      </c>
      <c r="J663" s="112"/>
      <c r="K663" s="66">
        <v>-16.3</v>
      </c>
      <c r="L663" s="81"/>
      <c r="M663" s="66"/>
      <c r="N663" s="66"/>
      <c r="O663" s="81"/>
      <c r="P663" s="66"/>
      <c r="R663" s="291"/>
      <c r="T663" s="259">
        <f>SUM(I663:R663)</f>
        <v>0</v>
      </c>
      <c r="V663" s="17">
        <v>0</v>
      </c>
      <c r="X663" s="280"/>
    </row>
    <row r="664" spans="1:24" ht="12.75">
      <c r="A664" s="120"/>
      <c r="D664" t="s">
        <v>212</v>
      </c>
      <c r="H664" s="293"/>
      <c r="I664" s="126">
        <v>1.5</v>
      </c>
      <c r="J664" s="112"/>
      <c r="K664" s="66">
        <v>-1.5</v>
      </c>
      <c r="L664" s="81"/>
      <c r="M664" s="66"/>
      <c r="N664" s="66"/>
      <c r="O664" s="81"/>
      <c r="P664" s="66"/>
      <c r="R664" s="67"/>
      <c r="T664" s="259">
        <f>SUM(I664:R664)</f>
        <v>0</v>
      </c>
      <c r="V664" s="17">
        <v>0</v>
      </c>
      <c r="X664" s="280"/>
    </row>
    <row r="665" spans="4:24" ht="12.75">
      <c r="D665" t="s">
        <v>270</v>
      </c>
      <c r="H665" s="293"/>
      <c r="I665" s="73"/>
      <c r="J665" s="112"/>
      <c r="K665" s="66"/>
      <c r="L665" s="81"/>
      <c r="M665" s="66"/>
      <c r="N665" s="66"/>
      <c r="O665" s="81"/>
      <c r="P665" s="71">
        <v>17.479</v>
      </c>
      <c r="Q665" s="262"/>
      <c r="R665" s="67"/>
      <c r="S665" s="262"/>
      <c r="T665" s="248">
        <f>SUM(I665:R665)</f>
        <v>17.479</v>
      </c>
      <c r="V665" s="17">
        <v>17478.83</v>
      </c>
      <c r="X665" s="280">
        <f>SUM(V665/T665/1000)</f>
        <v>0.9999902740431377</v>
      </c>
    </row>
    <row r="666" spans="1:24" ht="12.75">
      <c r="A666" s="263"/>
      <c r="D666" t="s">
        <v>226</v>
      </c>
      <c r="H666" s="293"/>
      <c r="I666" s="126">
        <v>55</v>
      </c>
      <c r="J666" s="112"/>
      <c r="K666" s="66">
        <v>-55</v>
      </c>
      <c r="L666" s="81"/>
      <c r="M666" s="66"/>
      <c r="N666" s="66"/>
      <c r="O666" s="81"/>
      <c r="P666" s="71">
        <v>1.946</v>
      </c>
      <c r="Q666" s="262"/>
      <c r="R666" s="67">
        <v>12.92</v>
      </c>
      <c r="S666" s="262"/>
      <c r="T666" s="248">
        <f aca="true" t="shared" si="44" ref="T666:T676">SUM(I666:R666)</f>
        <v>14.866</v>
      </c>
      <c r="V666" s="17">
        <v>14866</v>
      </c>
      <c r="X666" s="280">
        <f>SUM(V666/T666/1000)</f>
        <v>1</v>
      </c>
    </row>
    <row r="667" spans="1:24" ht="12.75">
      <c r="A667" s="263"/>
      <c r="D667" t="s">
        <v>354</v>
      </c>
      <c r="H667" s="293"/>
      <c r="I667" s="126"/>
      <c r="J667" s="112"/>
      <c r="K667" s="66"/>
      <c r="L667" s="81"/>
      <c r="M667" s="66"/>
      <c r="N667" s="66"/>
      <c r="O667" s="81"/>
      <c r="P667" s="71">
        <v>10.558</v>
      </c>
      <c r="Q667" s="262"/>
      <c r="R667" s="67"/>
      <c r="S667" s="262"/>
      <c r="T667" s="248">
        <f t="shared" si="44"/>
        <v>10.558</v>
      </c>
      <c r="V667" s="17">
        <v>10557.71</v>
      </c>
      <c r="X667" s="280">
        <f>SUM(V667/T667/1000)</f>
        <v>0.9999725326766432</v>
      </c>
    </row>
    <row r="668" spans="4:24" ht="12.75">
      <c r="D668" s="260" t="s">
        <v>271</v>
      </c>
      <c r="E668" s="260"/>
      <c r="H668" s="113"/>
      <c r="I668" s="126">
        <v>52</v>
      </c>
      <c r="J668" s="112"/>
      <c r="K668" s="314">
        <v>-52</v>
      </c>
      <c r="L668" s="81"/>
      <c r="M668" s="66"/>
      <c r="N668" s="66"/>
      <c r="O668" s="81"/>
      <c r="P668" s="71">
        <v>1.441</v>
      </c>
      <c r="Q668" s="262"/>
      <c r="R668" s="67">
        <v>13.371</v>
      </c>
      <c r="S668" s="262"/>
      <c r="T668" s="248">
        <f t="shared" si="44"/>
        <v>14.812000000000005</v>
      </c>
      <c r="U668" s="19"/>
      <c r="V668" s="69">
        <v>14811.96</v>
      </c>
      <c r="W668"/>
      <c r="X668" s="280">
        <f>SUM(V668/T668/1000)</f>
        <v>0.9999972994869021</v>
      </c>
    </row>
    <row r="669" spans="4:24" ht="12.75">
      <c r="D669" t="s">
        <v>256</v>
      </c>
      <c r="H669" s="26"/>
      <c r="I669" s="126">
        <v>310</v>
      </c>
      <c r="J669" s="81"/>
      <c r="K669" s="81">
        <v>-310</v>
      </c>
      <c r="L669" s="81"/>
      <c r="M669" s="66"/>
      <c r="N669" s="66"/>
      <c r="O669" s="81"/>
      <c r="P669" s="66"/>
      <c r="R669" s="73"/>
      <c r="T669" s="259">
        <f t="shared" si="44"/>
        <v>0</v>
      </c>
      <c r="U669" s="19"/>
      <c r="V669" s="69">
        <v>-54227.7</v>
      </c>
      <c r="W669"/>
      <c r="X669" s="280"/>
    </row>
    <row r="670" spans="4:24" ht="12.75">
      <c r="D670" t="s">
        <v>273</v>
      </c>
      <c r="H670" s="315"/>
      <c r="I670" s="288">
        <v>5.5</v>
      </c>
      <c r="J670" s="162"/>
      <c r="K670" s="162">
        <v>-5.5</v>
      </c>
      <c r="L670" s="81"/>
      <c r="M670" s="66"/>
      <c r="N670" s="66"/>
      <c r="O670" s="81"/>
      <c r="P670" s="71">
        <v>0.202</v>
      </c>
      <c r="Q670" s="262"/>
      <c r="R670" s="67"/>
      <c r="S670" s="262"/>
      <c r="T670" s="248">
        <f>SUM(I670:R670)</f>
        <v>0.20199999999999996</v>
      </c>
      <c r="U670" s="19"/>
      <c r="V670" s="69">
        <v>201.4</v>
      </c>
      <c r="W670"/>
      <c r="X670" s="280">
        <f>SUM(V670/T670/1000)</f>
        <v>0.9970297029702974</v>
      </c>
    </row>
    <row r="671" spans="4:24" ht="12.75">
      <c r="D671" t="s">
        <v>228</v>
      </c>
      <c r="H671" s="316"/>
      <c r="I671" s="312">
        <v>9.617</v>
      </c>
      <c r="J671" s="162"/>
      <c r="K671" s="286">
        <v>-9.617</v>
      </c>
      <c r="L671" s="81"/>
      <c r="M671" s="66"/>
      <c r="N671" s="66"/>
      <c r="O671" s="81"/>
      <c r="P671" s="66"/>
      <c r="R671" s="73"/>
      <c r="T671" s="259">
        <f t="shared" si="44"/>
        <v>0</v>
      </c>
      <c r="U671" s="19"/>
      <c r="V671" s="69">
        <v>0</v>
      </c>
      <c r="W671"/>
      <c r="X671" s="280"/>
    </row>
    <row r="672" spans="4:24" ht="12.75">
      <c r="D672" t="s">
        <v>355</v>
      </c>
      <c r="H672" s="293"/>
      <c r="I672" s="126">
        <v>0.9</v>
      </c>
      <c r="J672" s="112"/>
      <c r="K672" s="66">
        <v>-0.9</v>
      </c>
      <c r="L672" s="81"/>
      <c r="M672" s="66"/>
      <c r="N672" s="66"/>
      <c r="O672" s="81"/>
      <c r="P672" s="66"/>
      <c r="R672" s="73"/>
      <c r="T672" s="259">
        <f t="shared" si="44"/>
        <v>0</v>
      </c>
      <c r="U672" s="19"/>
      <c r="V672" s="69">
        <v>0</v>
      </c>
      <c r="W672"/>
      <c r="X672" s="280"/>
    </row>
    <row r="673" spans="4:25" ht="12.75">
      <c r="D673" s="260" t="s">
        <v>356</v>
      </c>
      <c r="E673" s="260"/>
      <c r="F673" s="260"/>
      <c r="H673" s="113"/>
      <c r="I673" s="126">
        <v>17</v>
      </c>
      <c r="J673" s="112"/>
      <c r="K673" s="66">
        <v>-17</v>
      </c>
      <c r="L673" s="81"/>
      <c r="M673" s="66"/>
      <c r="N673" s="66"/>
      <c r="O673" s="81"/>
      <c r="P673" s="66"/>
      <c r="Q673" s="81"/>
      <c r="R673" s="73"/>
      <c r="S673" s="81"/>
      <c r="T673" s="259">
        <f t="shared" si="44"/>
        <v>0</v>
      </c>
      <c r="U673"/>
      <c r="V673" s="69">
        <v>0</v>
      </c>
      <c r="W673"/>
      <c r="X673" s="280"/>
      <c r="Y673"/>
    </row>
    <row r="674" spans="4:25" ht="12.75">
      <c r="D674" s="282" t="s">
        <v>208</v>
      </c>
      <c r="E674" s="260"/>
      <c r="F674" s="260"/>
      <c r="H674" s="155"/>
      <c r="I674" s="126">
        <v>51</v>
      </c>
      <c r="J674" s="81"/>
      <c r="K674" s="314">
        <v>-51</v>
      </c>
      <c r="L674" s="81"/>
      <c r="M674" s="66"/>
      <c r="N674" s="66"/>
      <c r="O674" s="81"/>
      <c r="P674" s="66"/>
      <c r="Q674" s="81"/>
      <c r="R674" s="73"/>
      <c r="S674" s="81"/>
      <c r="T674" s="259">
        <f t="shared" si="44"/>
        <v>0</v>
      </c>
      <c r="U674"/>
      <c r="V674" s="69">
        <v>0</v>
      </c>
      <c r="W674"/>
      <c r="X674" s="280"/>
      <c r="Y674"/>
    </row>
    <row r="675" spans="4:25" ht="12.75">
      <c r="D675" s="282" t="s">
        <v>217</v>
      </c>
      <c r="E675" s="260"/>
      <c r="H675" s="155"/>
      <c r="I675" s="126">
        <v>5</v>
      </c>
      <c r="J675" s="81"/>
      <c r="K675" s="81">
        <v>-5</v>
      </c>
      <c r="L675" s="81"/>
      <c r="M675" s="66"/>
      <c r="N675" s="66"/>
      <c r="O675" s="81"/>
      <c r="P675" s="66"/>
      <c r="Q675" s="81"/>
      <c r="R675" s="73"/>
      <c r="S675" s="81"/>
      <c r="T675" s="259">
        <f t="shared" si="44"/>
        <v>0</v>
      </c>
      <c r="U675"/>
      <c r="V675" s="69">
        <v>0</v>
      </c>
      <c r="W675"/>
      <c r="X675" s="280"/>
      <c r="Y675"/>
    </row>
    <row r="676" spans="4:25" ht="12.75">
      <c r="D676" s="282" t="s">
        <v>357</v>
      </c>
      <c r="E676" s="260"/>
      <c r="H676" s="155"/>
      <c r="I676" s="126"/>
      <c r="J676" s="81"/>
      <c r="K676" s="81"/>
      <c r="L676" s="81"/>
      <c r="M676" s="66"/>
      <c r="N676" s="66"/>
      <c r="O676" s="81"/>
      <c r="P676" s="66"/>
      <c r="Q676" s="81"/>
      <c r="R676" s="67">
        <v>94.536</v>
      </c>
      <c r="S676" s="81"/>
      <c r="T676" s="248">
        <f t="shared" si="44"/>
        <v>94.536</v>
      </c>
      <c r="U676"/>
      <c r="V676" s="69">
        <v>94536</v>
      </c>
      <c r="W676"/>
      <c r="X676" s="280">
        <f>SUM(V676/T676/1000)</f>
        <v>1</v>
      </c>
      <c r="Y676"/>
    </row>
    <row r="677" spans="4:25" ht="12.75">
      <c r="D677" s="282"/>
      <c r="E677" s="260"/>
      <c r="H677" s="155"/>
      <c r="I677" s="126"/>
      <c r="J677" s="81"/>
      <c r="K677" s="81"/>
      <c r="L677" s="81"/>
      <c r="M677" s="66"/>
      <c r="N677" s="66"/>
      <c r="O677" s="81"/>
      <c r="P677" s="66"/>
      <c r="Q677" s="81"/>
      <c r="R677" s="73"/>
      <c r="S677" s="81"/>
      <c r="T677" s="112"/>
      <c r="U677"/>
      <c r="V677" s="69"/>
      <c r="W677"/>
      <c r="X677" s="280"/>
      <c r="Y677"/>
    </row>
    <row r="678" spans="4:25" ht="12.75">
      <c r="D678" s="282"/>
      <c r="E678" s="260"/>
      <c r="H678" s="155"/>
      <c r="I678" s="73"/>
      <c r="J678" s="81"/>
      <c r="K678" s="81"/>
      <c r="L678" s="81"/>
      <c r="M678" s="66"/>
      <c r="N678" s="66"/>
      <c r="O678" s="81"/>
      <c r="P678" s="66"/>
      <c r="R678" s="73"/>
      <c r="T678" s="112"/>
      <c r="U678"/>
      <c r="V678" s="69"/>
      <c r="W678"/>
      <c r="X678" s="81"/>
      <c r="Y678"/>
    </row>
    <row r="679" spans="1:23" ht="12.75">
      <c r="A679" s="111" t="s">
        <v>358</v>
      </c>
      <c r="B679" s="7"/>
      <c r="C679" s="7"/>
      <c r="D679" s="7"/>
      <c r="E679" s="7"/>
      <c r="H679" s="316"/>
      <c r="I679" s="163"/>
      <c r="J679" s="162"/>
      <c r="K679" s="265"/>
      <c r="L679" s="81"/>
      <c r="M679" s="66"/>
      <c r="N679" s="66"/>
      <c r="O679" s="81"/>
      <c r="P679" s="66"/>
      <c r="R679" s="73"/>
      <c r="T679" s="19"/>
      <c r="U679" s="19"/>
      <c r="V679" s="66"/>
      <c r="W679"/>
    </row>
    <row r="680" spans="4:25" ht="12.75">
      <c r="D680" t="s">
        <v>226</v>
      </c>
      <c r="H680" s="155"/>
      <c r="I680" s="73"/>
      <c r="J680" s="81"/>
      <c r="K680" s="81"/>
      <c r="L680" s="81"/>
      <c r="M680" s="66"/>
      <c r="N680" s="66"/>
      <c r="O680" s="81"/>
      <c r="P680" s="71">
        <v>3.841</v>
      </c>
      <c r="R680" s="73"/>
      <c r="T680" s="248">
        <f>SUM(I680:R680)</f>
        <v>3.841</v>
      </c>
      <c r="U680"/>
      <c r="V680" s="69">
        <v>3840.7</v>
      </c>
      <c r="W680"/>
      <c r="X680" s="280">
        <f>SUM(V680/T680/1000)</f>
        <v>0.9999218953397552</v>
      </c>
      <c r="Y680"/>
    </row>
    <row r="681" spans="4:24" ht="12.75">
      <c r="D681" s="260" t="s">
        <v>359</v>
      </c>
      <c r="H681" s="113"/>
      <c r="I681" s="73"/>
      <c r="J681" s="112"/>
      <c r="K681" s="314"/>
      <c r="L681" s="81"/>
      <c r="M681" s="66">
        <v>0.7</v>
      </c>
      <c r="N681" s="71">
        <v>0.833</v>
      </c>
      <c r="O681" s="262"/>
      <c r="P681" s="71">
        <v>0.357</v>
      </c>
      <c r="Q681" s="262"/>
      <c r="R681" s="67"/>
      <c r="S681" s="262"/>
      <c r="T681" s="248">
        <f>SUM(I681:R681)</f>
        <v>1.89</v>
      </c>
      <c r="U681" s="19"/>
      <c r="V681" s="69">
        <v>1890</v>
      </c>
      <c r="W681"/>
      <c r="X681" s="280">
        <f>SUM(V681/T681/1000)</f>
        <v>1</v>
      </c>
    </row>
    <row r="682" spans="4:24" ht="12.75">
      <c r="D682" s="282" t="s">
        <v>360</v>
      </c>
      <c r="F682" s="19"/>
      <c r="H682" s="155"/>
      <c r="I682" s="126">
        <v>30</v>
      </c>
      <c r="J682" s="81"/>
      <c r="K682" s="81"/>
      <c r="L682" s="81"/>
      <c r="M682" s="66"/>
      <c r="N682" s="71">
        <v>-13.787</v>
      </c>
      <c r="O682" s="262"/>
      <c r="P682" s="71"/>
      <c r="Q682" s="262"/>
      <c r="R682" s="67">
        <v>-16.213</v>
      </c>
      <c r="S682" s="262"/>
      <c r="T682" s="248">
        <f>SUM(I682:R682)</f>
        <v>0</v>
      </c>
      <c r="U682" s="19"/>
      <c r="V682" s="69">
        <v>0</v>
      </c>
      <c r="W682"/>
      <c r="X682" s="280"/>
    </row>
    <row r="683" spans="4:24" ht="12.75">
      <c r="D683" s="282" t="s">
        <v>361</v>
      </c>
      <c r="F683" s="19"/>
      <c r="H683" s="155"/>
      <c r="I683" s="126"/>
      <c r="J683" s="81"/>
      <c r="K683" s="81"/>
      <c r="L683" s="81"/>
      <c r="M683" s="66"/>
      <c r="N683" s="71">
        <v>12.954</v>
      </c>
      <c r="O683" s="262"/>
      <c r="P683" s="71"/>
      <c r="Q683" s="262"/>
      <c r="R683" s="67"/>
      <c r="S683" s="262"/>
      <c r="T683" s="248">
        <f>SUM(I683:R683)</f>
        <v>12.954</v>
      </c>
      <c r="U683" s="19"/>
      <c r="V683" s="69">
        <v>12953.66</v>
      </c>
      <c r="W683"/>
      <c r="X683" s="280">
        <f>SUM(V683/T683/1000)</f>
        <v>0.9999737532808398</v>
      </c>
    </row>
    <row r="684" spans="6:23" ht="12.75">
      <c r="F684" s="19"/>
      <c r="H684" s="155"/>
      <c r="I684" s="73"/>
      <c r="J684" s="81"/>
      <c r="K684" s="81"/>
      <c r="L684" s="81"/>
      <c r="M684" s="66"/>
      <c r="N684" s="66"/>
      <c r="O684" s="81"/>
      <c r="P684" s="66"/>
      <c r="R684" s="73"/>
      <c r="T684" s="19"/>
      <c r="U684" s="19"/>
      <c r="V684" s="66"/>
      <c r="W684"/>
    </row>
    <row r="685" spans="1:25" ht="12.75">
      <c r="A685" s="111" t="s">
        <v>362</v>
      </c>
      <c r="B685" s="7"/>
      <c r="C685" s="7"/>
      <c r="D685" s="7"/>
      <c r="H685" s="155"/>
      <c r="I685" s="73"/>
      <c r="J685" s="81"/>
      <c r="K685" s="81"/>
      <c r="L685" s="81"/>
      <c r="M685" s="66"/>
      <c r="N685" s="66"/>
      <c r="O685" s="81"/>
      <c r="P685" s="66"/>
      <c r="T685"/>
      <c r="U685"/>
      <c r="V685" s="100"/>
      <c r="W685"/>
      <c r="X685"/>
      <c r="Y685"/>
    </row>
    <row r="686" spans="1:24" ht="12.75">
      <c r="A686" s="317"/>
      <c r="H686" s="296"/>
      <c r="I686" s="73"/>
      <c r="J686" s="266"/>
      <c r="K686" s="159"/>
      <c r="L686" s="162"/>
      <c r="M686" s="159"/>
      <c r="N686" s="159"/>
      <c r="O686" s="162"/>
      <c r="P686" s="159"/>
      <c r="T686" s="112"/>
      <c r="V686" s="69"/>
      <c r="W686" s="125"/>
      <c r="X686" s="81"/>
    </row>
    <row r="687" spans="4:24" ht="12.75">
      <c r="D687" t="s">
        <v>226</v>
      </c>
      <c r="H687" s="316"/>
      <c r="I687" s="288">
        <v>2</v>
      </c>
      <c r="J687" s="162"/>
      <c r="K687" s="162">
        <v>-2</v>
      </c>
      <c r="L687" s="162"/>
      <c r="M687" s="159"/>
      <c r="N687" s="159"/>
      <c r="O687" s="162"/>
      <c r="P687" s="285">
        <v>0.225</v>
      </c>
      <c r="Q687" s="262"/>
      <c r="R687" s="67"/>
      <c r="S687" s="262"/>
      <c r="T687" s="248">
        <f aca="true" t="shared" si="45" ref="T687:T693">SUM(I687:R687)</f>
        <v>0.2250000000000001</v>
      </c>
      <c r="V687" s="69">
        <v>224.9</v>
      </c>
      <c r="W687" s="81"/>
      <c r="X687" s="280">
        <f>SUM(V687/T687/1000)</f>
        <v>0.9995555555555552</v>
      </c>
    </row>
    <row r="688" spans="4:24" ht="12.75">
      <c r="D688" t="s">
        <v>271</v>
      </c>
      <c r="H688" s="315"/>
      <c r="I688" s="288">
        <v>25</v>
      </c>
      <c r="J688" s="162"/>
      <c r="K688" s="162">
        <v>-25</v>
      </c>
      <c r="L688" s="162"/>
      <c r="M688" s="159"/>
      <c r="N688" s="159"/>
      <c r="O688" s="162"/>
      <c r="P688" s="159"/>
      <c r="R688" s="73"/>
      <c r="T688" s="259">
        <f t="shared" si="45"/>
        <v>0</v>
      </c>
      <c r="V688" s="69">
        <v>0</v>
      </c>
      <c r="W688" s="81"/>
      <c r="X688" s="280"/>
    </row>
    <row r="689" spans="4:25" ht="12.75">
      <c r="D689" s="282" t="s">
        <v>228</v>
      </c>
      <c r="H689" s="296"/>
      <c r="I689" s="288">
        <v>1.08</v>
      </c>
      <c r="J689" s="162"/>
      <c r="K689" s="162">
        <v>-1.08</v>
      </c>
      <c r="L689" s="162"/>
      <c r="M689" s="159"/>
      <c r="N689" s="159"/>
      <c r="O689" s="162"/>
      <c r="P689" s="159"/>
      <c r="R689" s="73"/>
      <c r="T689" s="259">
        <f t="shared" si="45"/>
        <v>0</v>
      </c>
      <c r="U689"/>
      <c r="V689" s="69">
        <v>0</v>
      </c>
      <c r="W689" s="112"/>
      <c r="X689" s="280"/>
      <c r="Y689"/>
    </row>
    <row r="690" spans="4:24" ht="12.75">
      <c r="D690" t="s">
        <v>363</v>
      </c>
      <c r="H690" s="296"/>
      <c r="I690" s="288">
        <v>2</v>
      </c>
      <c r="J690" s="266"/>
      <c r="K690" s="159">
        <v>-2</v>
      </c>
      <c r="L690" s="162"/>
      <c r="M690" s="159"/>
      <c r="N690" s="159"/>
      <c r="O690" s="162"/>
      <c r="P690" s="159"/>
      <c r="R690" s="73"/>
      <c r="T690" s="259">
        <f t="shared" si="45"/>
        <v>0</v>
      </c>
      <c r="U690" s="19"/>
      <c r="V690" s="69">
        <v>0</v>
      </c>
      <c r="W690" s="125"/>
      <c r="X690" s="280"/>
    </row>
    <row r="691" spans="4:24" ht="12.75">
      <c r="D691" t="s">
        <v>208</v>
      </c>
      <c r="H691" s="310"/>
      <c r="I691" s="288">
        <v>130</v>
      </c>
      <c r="J691" s="266"/>
      <c r="K691" s="159">
        <v>-130</v>
      </c>
      <c r="L691" s="162"/>
      <c r="M691" s="159"/>
      <c r="N691" s="159"/>
      <c r="O691" s="162"/>
      <c r="P691" s="159"/>
      <c r="R691" s="73"/>
      <c r="T691" s="259">
        <f t="shared" si="45"/>
        <v>0</v>
      </c>
      <c r="V691" s="69">
        <v>0</v>
      </c>
      <c r="W691" s="125"/>
      <c r="X691" s="280"/>
    </row>
    <row r="692" spans="4:24" ht="12.75">
      <c r="D692" t="s">
        <v>217</v>
      </c>
      <c r="H692" s="296"/>
      <c r="I692" s="288">
        <v>30</v>
      </c>
      <c r="J692" s="161"/>
      <c r="K692" s="162">
        <v>-30</v>
      </c>
      <c r="L692" s="311"/>
      <c r="M692" s="231"/>
      <c r="N692" s="159"/>
      <c r="O692" s="311"/>
      <c r="P692" s="223"/>
      <c r="R692" s="73"/>
      <c r="T692" s="259">
        <f t="shared" si="45"/>
        <v>0</v>
      </c>
      <c r="U692" s="19"/>
      <c r="V692" s="69">
        <v>0</v>
      </c>
      <c r="W692" s="81"/>
      <c r="X692" s="280"/>
    </row>
    <row r="693" spans="4:24" ht="12.75">
      <c r="D693" t="s">
        <v>364</v>
      </c>
      <c r="H693" s="299"/>
      <c r="I693" s="318"/>
      <c r="J693" s="161"/>
      <c r="K693" s="286">
        <v>3.795</v>
      </c>
      <c r="L693" s="311"/>
      <c r="M693" s="231"/>
      <c r="N693" s="285">
        <v>8.958</v>
      </c>
      <c r="O693" s="311"/>
      <c r="P693" s="223"/>
      <c r="R693" s="73"/>
      <c r="T693" s="248">
        <f t="shared" si="45"/>
        <v>12.753</v>
      </c>
      <c r="V693" s="69">
        <v>12753</v>
      </c>
      <c r="W693" s="19"/>
      <c r="X693" s="280">
        <f>SUM(V693/T693/1000)</f>
        <v>1</v>
      </c>
    </row>
    <row r="694" spans="8:23" ht="12.75">
      <c r="H694" s="296"/>
      <c r="I694" s="318"/>
      <c r="J694" s="161"/>
      <c r="K694" s="231"/>
      <c r="L694" s="311"/>
      <c r="M694" s="231"/>
      <c r="N694" s="231"/>
      <c r="O694" s="311"/>
      <c r="P694" s="223"/>
      <c r="V694" s="100"/>
      <c r="W694" s="19"/>
    </row>
    <row r="695" spans="4:23" ht="12.75">
      <c r="D695" s="120"/>
      <c r="H695" s="26"/>
      <c r="I695" s="14"/>
      <c r="K695" s="81"/>
      <c r="P695" s="100"/>
      <c r="T695" s="19"/>
      <c r="U695" s="19"/>
      <c r="V695" s="100"/>
      <c r="W695" s="19"/>
    </row>
    <row r="696" spans="1:23" ht="12.75">
      <c r="A696" s="111" t="s">
        <v>365</v>
      </c>
      <c r="B696" s="7"/>
      <c r="C696" s="7"/>
      <c r="D696" s="7"/>
      <c r="H696" s="26"/>
      <c r="I696" s="14"/>
      <c r="K696" s="81"/>
      <c r="P696" s="100"/>
      <c r="T696" s="19"/>
      <c r="U696" s="19"/>
      <c r="V696" s="100"/>
      <c r="W696" s="19"/>
    </row>
    <row r="697" spans="8:23" ht="12.75">
      <c r="H697" s="26"/>
      <c r="I697" s="73"/>
      <c r="J697" s="112"/>
      <c r="K697" s="81"/>
      <c r="L697" s="81"/>
      <c r="M697" s="66"/>
      <c r="N697" s="73"/>
      <c r="O697" s="81"/>
      <c r="P697" s="66"/>
      <c r="Q697" s="81"/>
      <c r="R697" s="73"/>
      <c r="S697" s="81"/>
      <c r="T697" s="112"/>
      <c r="U697" s="19"/>
      <c r="V697" s="69"/>
      <c r="W697" s="19"/>
    </row>
    <row r="698" spans="4:24" ht="12.75">
      <c r="D698" t="s">
        <v>289</v>
      </c>
      <c r="H698" s="26"/>
      <c r="I698" s="126">
        <v>430</v>
      </c>
      <c r="J698" s="112"/>
      <c r="K698" s="81"/>
      <c r="L698" s="81"/>
      <c r="M698" s="66"/>
      <c r="N698" s="66"/>
      <c r="O698" s="81"/>
      <c r="P698" s="66"/>
      <c r="Q698" s="81"/>
      <c r="R698" s="67">
        <v>-45.474</v>
      </c>
      <c r="S698" s="262"/>
      <c r="T698" s="248">
        <f>SUM(I698:R698)</f>
        <v>384.526</v>
      </c>
      <c r="U698" s="19"/>
      <c r="V698" s="69">
        <v>384525.15</v>
      </c>
      <c r="W698" s="19"/>
      <c r="X698" s="280">
        <f>SUM(V698/T698/1000)</f>
        <v>0.9999977894862766</v>
      </c>
    </row>
    <row r="699" spans="4:24" ht="12.75">
      <c r="D699" t="s">
        <v>208</v>
      </c>
      <c r="H699" s="26"/>
      <c r="I699" s="126">
        <v>20</v>
      </c>
      <c r="J699" s="112"/>
      <c r="K699" s="81">
        <v>50</v>
      </c>
      <c r="L699" s="81"/>
      <c r="M699" s="66"/>
      <c r="N699" s="66"/>
      <c r="O699" s="81"/>
      <c r="P699" s="66"/>
      <c r="Q699" s="81"/>
      <c r="R699" s="67">
        <v>-19.684</v>
      </c>
      <c r="S699" s="262"/>
      <c r="T699" s="248">
        <f>SUM(I699:R699)</f>
        <v>50.316</v>
      </c>
      <c r="U699" s="19"/>
      <c r="V699" s="69">
        <v>50316</v>
      </c>
      <c r="W699" s="19"/>
      <c r="X699" s="280">
        <f>SUM(V699/T699/1000)</f>
        <v>1</v>
      </c>
    </row>
    <row r="700" spans="4:24" ht="12.75">
      <c r="D700" t="s">
        <v>217</v>
      </c>
      <c r="H700" s="26"/>
      <c r="I700" s="126">
        <v>150</v>
      </c>
      <c r="J700" s="112"/>
      <c r="K700" s="81"/>
      <c r="L700" s="81"/>
      <c r="M700" s="66"/>
      <c r="N700" s="66">
        <v>50</v>
      </c>
      <c r="O700" s="81"/>
      <c r="P700" s="66">
        <v>30</v>
      </c>
      <c r="Q700" s="81"/>
      <c r="R700" s="67">
        <v>-1.137</v>
      </c>
      <c r="S700" s="262"/>
      <c r="T700" s="248">
        <f>SUM(I700:R700)</f>
        <v>228.863</v>
      </c>
      <c r="U700" s="19"/>
      <c r="V700" s="69">
        <v>228862.5</v>
      </c>
      <c r="W700" s="19"/>
      <c r="X700" s="280">
        <f>SUM(V700/T700/1000)</f>
        <v>0.9999978152868747</v>
      </c>
    </row>
    <row r="701" spans="4:24" ht="12.75">
      <c r="D701" t="s">
        <v>255</v>
      </c>
      <c r="H701" s="26"/>
      <c r="I701" s="126">
        <v>10</v>
      </c>
      <c r="J701" s="112"/>
      <c r="K701" s="81"/>
      <c r="L701" s="81"/>
      <c r="M701" s="66"/>
      <c r="N701" s="66"/>
      <c r="O701" s="81"/>
      <c r="P701" s="66"/>
      <c r="Q701" s="81"/>
      <c r="R701" s="67">
        <v>-5</v>
      </c>
      <c r="S701" s="262"/>
      <c r="T701" s="248">
        <f>SUM(I701:R701)</f>
        <v>5</v>
      </c>
      <c r="U701" s="19"/>
      <c r="V701" s="69">
        <v>5000</v>
      </c>
      <c r="W701" s="19"/>
      <c r="X701" s="280">
        <f>SUM(V701/T701/1000)</f>
        <v>1</v>
      </c>
    </row>
    <row r="702" spans="8:25" ht="12.75">
      <c r="H702" s="26"/>
      <c r="I702" s="73"/>
      <c r="J702" s="112"/>
      <c r="K702" s="81"/>
      <c r="L702" s="81"/>
      <c r="M702" s="66"/>
      <c r="N702" s="66"/>
      <c r="O702" s="81"/>
      <c r="P702" s="66"/>
      <c r="Q702" s="81"/>
      <c r="R702" s="73"/>
      <c r="S702" s="81"/>
      <c r="T702" s="81"/>
      <c r="U702"/>
      <c r="V702" s="69"/>
      <c r="W702"/>
      <c r="X702"/>
      <c r="Y702"/>
    </row>
    <row r="703" spans="8:25" ht="12.75">
      <c r="H703" s="26"/>
      <c r="I703" s="73"/>
      <c r="J703" s="112"/>
      <c r="K703" s="81"/>
      <c r="L703" s="81"/>
      <c r="M703" s="66"/>
      <c r="N703" s="66"/>
      <c r="O703" s="81"/>
      <c r="P703" s="66"/>
      <c r="Q703" s="81"/>
      <c r="R703" s="73"/>
      <c r="S703" s="81"/>
      <c r="T703" s="81"/>
      <c r="U703"/>
      <c r="V703" s="69"/>
      <c r="W703"/>
      <c r="X703"/>
      <c r="Y703"/>
    </row>
    <row r="704" spans="8:25" ht="12.75">
      <c r="H704" s="155"/>
      <c r="I704" s="73"/>
      <c r="J704" s="112"/>
      <c r="K704" s="81"/>
      <c r="L704" s="81"/>
      <c r="M704" s="66"/>
      <c r="N704" s="66"/>
      <c r="O704" s="81"/>
      <c r="P704" s="66"/>
      <c r="Q704" s="81"/>
      <c r="R704" s="73"/>
      <c r="S704" s="81"/>
      <c r="T704" s="81"/>
      <c r="U704" s="19"/>
      <c r="V704" s="69"/>
      <c r="W704"/>
      <c r="X704" s="81"/>
      <c r="Y704"/>
    </row>
    <row r="705" spans="1:25" ht="12.75">
      <c r="A705" s="111" t="s">
        <v>366</v>
      </c>
      <c r="B705" s="7"/>
      <c r="C705" s="7"/>
      <c r="D705" s="7"/>
      <c r="E705" s="7"/>
      <c r="H705" s="155"/>
      <c r="I705" s="73"/>
      <c r="J705" s="112"/>
      <c r="K705" s="81"/>
      <c r="L705" s="81"/>
      <c r="M705" s="66"/>
      <c r="N705" s="66"/>
      <c r="O705" s="81"/>
      <c r="P705" s="66"/>
      <c r="Q705" s="81"/>
      <c r="R705" s="73"/>
      <c r="S705" s="81"/>
      <c r="T705" s="81"/>
      <c r="U705" s="19"/>
      <c r="V705" s="69"/>
      <c r="W705"/>
      <c r="X705" s="81"/>
      <c r="Y705"/>
    </row>
    <row r="706" spans="8:25" ht="12.75">
      <c r="H706" s="155"/>
      <c r="I706" s="73"/>
      <c r="J706" s="112"/>
      <c r="K706" s="81"/>
      <c r="L706" s="81"/>
      <c r="M706" s="66"/>
      <c r="N706" s="66"/>
      <c r="O706" s="81"/>
      <c r="P706" s="66"/>
      <c r="Q706" s="81"/>
      <c r="R706" s="73"/>
      <c r="S706" s="81"/>
      <c r="T706" s="114"/>
      <c r="U706" s="19"/>
      <c r="V706" s="69"/>
      <c r="W706"/>
      <c r="X706" s="81"/>
      <c r="Y706"/>
    </row>
    <row r="707" spans="4:25" ht="12.75">
      <c r="D707" t="s">
        <v>288</v>
      </c>
      <c r="H707" s="155"/>
      <c r="I707" s="73"/>
      <c r="J707" s="112"/>
      <c r="K707" s="81"/>
      <c r="L707" s="81"/>
      <c r="M707" s="66"/>
      <c r="N707" s="71">
        <v>1.764</v>
      </c>
      <c r="O707" s="81"/>
      <c r="P707" s="66"/>
      <c r="Q707" s="81"/>
      <c r="R707" s="73"/>
      <c r="S707" s="81"/>
      <c r="T707" s="248">
        <f aca="true" t="shared" si="46" ref="T707:T712">SUM(I707:R707)</f>
        <v>1.764</v>
      </c>
      <c r="U707" s="19"/>
      <c r="V707" s="69">
        <v>1764</v>
      </c>
      <c r="W707"/>
      <c r="X707" s="280">
        <f aca="true" t="shared" si="47" ref="X707:X712">SUM(V707/T707/1000)</f>
        <v>1</v>
      </c>
      <c r="Y707"/>
    </row>
    <row r="708" spans="4:25" ht="12.75">
      <c r="D708" t="s">
        <v>212</v>
      </c>
      <c r="H708" s="155"/>
      <c r="I708" s="73"/>
      <c r="J708" s="112"/>
      <c r="K708" s="81"/>
      <c r="L708" s="81"/>
      <c r="M708" s="66"/>
      <c r="N708" s="71">
        <v>0.06</v>
      </c>
      <c r="O708" s="81"/>
      <c r="P708" s="71">
        <v>0.13</v>
      </c>
      <c r="Q708" s="81"/>
      <c r="R708" s="73"/>
      <c r="S708" s="81"/>
      <c r="T708" s="248">
        <f t="shared" si="46"/>
        <v>0.19</v>
      </c>
      <c r="U708" s="19"/>
      <c r="V708" s="69">
        <v>189.5</v>
      </c>
      <c r="W708"/>
      <c r="X708" s="280">
        <f t="shared" si="47"/>
        <v>0.9973684210526316</v>
      </c>
      <c r="Y708"/>
    </row>
    <row r="709" spans="4:25" ht="12.75">
      <c r="D709" t="s">
        <v>208</v>
      </c>
      <c r="H709" s="155"/>
      <c r="I709" s="126"/>
      <c r="J709" s="112"/>
      <c r="K709" s="262">
        <v>1.344</v>
      </c>
      <c r="L709" s="81"/>
      <c r="M709" s="71">
        <v>8.863</v>
      </c>
      <c r="N709" s="71">
        <v>1.228</v>
      </c>
      <c r="O709" s="81"/>
      <c r="P709" s="71">
        <v>4.132</v>
      </c>
      <c r="Q709" s="81"/>
      <c r="R709" s="73"/>
      <c r="S709" s="81"/>
      <c r="T709" s="248">
        <f t="shared" si="46"/>
        <v>15.566999999999998</v>
      </c>
      <c r="U709" s="19"/>
      <c r="V709" s="69">
        <v>15567</v>
      </c>
      <c r="W709"/>
      <c r="X709" s="280">
        <f t="shared" si="47"/>
        <v>1.0000000000000002</v>
      </c>
      <c r="Y709"/>
    </row>
    <row r="710" spans="4:25" ht="12.75">
      <c r="D710" t="s">
        <v>367</v>
      </c>
      <c r="H710" s="155"/>
      <c r="I710" s="126">
        <v>80</v>
      </c>
      <c r="J710" s="112"/>
      <c r="K710" s="81"/>
      <c r="L710" s="81"/>
      <c r="M710" s="66">
        <v>-15</v>
      </c>
      <c r="N710" s="71">
        <v>-3.45</v>
      </c>
      <c r="O710" s="81"/>
      <c r="P710" s="71">
        <v>-55.861</v>
      </c>
      <c r="Q710" s="81"/>
      <c r="R710" s="73"/>
      <c r="S710" s="81"/>
      <c r="T710" s="248">
        <f t="shared" si="46"/>
        <v>5.689000000000007</v>
      </c>
      <c r="U710" s="19"/>
      <c r="V710" s="69">
        <v>5689</v>
      </c>
      <c r="W710"/>
      <c r="X710" s="280">
        <f t="shared" si="47"/>
        <v>0.9999999999999988</v>
      </c>
      <c r="Y710"/>
    </row>
    <row r="711" spans="4:25" ht="12.75">
      <c r="D711" t="s">
        <v>368</v>
      </c>
      <c r="H711" s="155"/>
      <c r="I711" s="73"/>
      <c r="J711" s="112"/>
      <c r="K711" s="81"/>
      <c r="L711" s="81"/>
      <c r="M711" s="71">
        <v>5.268</v>
      </c>
      <c r="N711" s="71">
        <v>0.398</v>
      </c>
      <c r="O711" s="81"/>
      <c r="P711" s="71">
        <v>0.085</v>
      </c>
      <c r="Q711" s="81"/>
      <c r="R711" s="67">
        <v>1.002</v>
      </c>
      <c r="S711" s="81"/>
      <c r="T711" s="248">
        <f t="shared" si="46"/>
        <v>6.753</v>
      </c>
      <c r="U711" s="19"/>
      <c r="V711" s="17">
        <v>6753</v>
      </c>
      <c r="W711"/>
      <c r="X711" s="280">
        <f t="shared" si="47"/>
        <v>1</v>
      </c>
      <c r="Y711"/>
    </row>
    <row r="712" spans="4:25" ht="12.75">
      <c r="D712" t="s">
        <v>369</v>
      </c>
      <c r="H712" s="155"/>
      <c r="I712" s="73"/>
      <c r="J712" s="112"/>
      <c r="K712" s="81"/>
      <c r="L712" s="81"/>
      <c r="M712" s="71">
        <v>0.869</v>
      </c>
      <c r="N712" s="71"/>
      <c r="O712" s="81"/>
      <c r="P712" s="66">
        <v>0</v>
      </c>
      <c r="Q712" s="81"/>
      <c r="R712" s="73"/>
      <c r="S712" s="81"/>
      <c r="T712" s="248">
        <f t="shared" si="46"/>
        <v>0.869</v>
      </c>
      <c r="U712" s="19"/>
      <c r="V712" s="17">
        <v>869</v>
      </c>
      <c r="W712"/>
      <c r="X712" s="280">
        <f t="shared" si="47"/>
        <v>1</v>
      </c>
      <c r="Y712"/>
    </row>
    <row r="713" spans="8:25" ht="12.75">
      <c r="H713" s="155"/>
      <c r="I713" s="73"/>
      <c r="J713" s="112"/>
      <c r="K713" s="81"/>
      <c r="L713" s="81"/>
      <c r="M713" s="66"/>
      <c r="N713" s="66"/>
      <c r="O713" s="81"/>
      <c r="P713" s="66"/>
      <c r="Q713" s="81"/>
      <c r="R713" s="73"/>
      <c r="S713" s="81"/>
      <c r="T713" s="81"/>
      <c r="U713" s="19"/>
      <c r="V713" s="98"/>
      <c r="W713"/>
      <c r="X713" s="81"/>
      <c r="Y713"/>
    </row>
    <row r="714" spans="1:25" ht="12.75">
      <c r="A714" s="111" t="s">
        <v>370</v>
      </c>
      <c r="B714" s="7"/>
      <c r="C714" s="7"/>
      <c r="D714" s="7"/>
      <c r="E714" s="7"/>
      <c r="F714" s="7"/>
      <c r="H714" s="155"/>
      <c r="I714" s="73"/>
      <c r="J714" s="112"/>
      <c r="K714" s="81"/>
      <c r="L714" s="81"/>
      <c r="M714" s="66"/>
      <c r="N714" s="66"/>
      <c r="O714" s="81"/>
      <c r="P714" s="66"/>
      <c r="Q714" s="81"/>
      <c r="R714" s="73"/>
      <c r="S714" s="81"/>
      <c r="T714" s="81"/>
      <c r="U714" s="19"/>
      <c r="W714"/>
      <c r="X714" s="81"/>
      <c r="Y714"/>
    </row>
    <row r="715" spans="1:24" ht="12.75">
      <c r="A715" s="10" t="s">
        <v>371</v>
      </c>
      <c r="H715" s="316"/>
      <c r="I715" s="288"/>
      <c r="J715" s="266"/>
      <c r="K715" s="265"/>
      <c r="L715" s="81"/>
      <c r="M715" s="66"/>
      <c r="N715" s="66"/>
      <c r="O715" s="81"/>
      <c r="P715" s="66"/>
      <c r="Q715" s="81"/>
      <c r="R715" s="73"/>
      <c r="S715" s="81"/>
      <c r="T715" s="157"/>
      <c r="U715" s="19"/>
      <c r="V715" s="100"/>
      <c r="W715" s="19"/>
      <c r="X715" s="81"/>
    </row>
    <row r="716" spans="4:24" ht="12.75">
      <c r="D716" t="s">
        <v>372</v>
      </c>
      <c r="H716" s="316"/>
      <c r="I716" s="288">
        <v>150</v>
      </c>
      <c r="J716" s="266"/>
      <c r="K716" s="162"/>
      <c r="L716" s="81"/>
      <c r="M716" s="66"/>
      <c r="N716" s="66"/>
      <c r="O716" s="81"/>
      <c r="P716" s="66">
        <v>19.75</v>
      </c>
      <c r="Q716" s="81"/>
      <c r="R716" s="73"/>
      <c r="S716" s="81"/>
      <c r="T716" s="248">
        <f>SUM(I716:R716)</f>
        <v>169.75</v>
      </c>
      <c r="U716" s="19"/>
      <c r="V716" s="69">
        <v>169749.92</v>
      </c>
      <c r="W716" s="19"/>
      <c r="X716" s="280">
        <f>SUM(V716/T716/1000)</f>
        <v>0.999999528718704</v>
      </c>
    </row>
    <row r="717" spans="8:24" ht="12.75">
      <c r="H717" s="316"/>
      <c r="I717" s="288"/>
      <c r="J717" s="266"/>
      <c r="K717" s="265"/>
      <c r="L717" s="81"/>
      <c r="M717" s="66"/>
      <c r="N717" s="66"/>
      <c r="O717" s="81"/>
      <c r="P717" s="66"/>
      <c r="Q717" s="81"/>
      <c r="R717" s="73"/>
      <c r="S717" s="81"/>
      <c r="T717" s="157"/>
      <c r="U717" s="19"/>
      <c r="V717" s="100"/>
      <c r="W717" s="19"/>
      <c r="X717" s="81"/>
    </row>
    <row r="718" spans="8:24" ht="12.75">
      <c r="H718" s="316"/>
      <c r="I718" s="288"/>
      <c r="J718" s="266"/>
      <c r="K718" s="265"/>
      <c r="L718" s="81"/>
      <c r="M718" s="66"/>
      <c r="N718" s="66"/>
      <c r="O718" s="81"/>
      <c r="P718" s="66"/>
      <c r="Q718" s="81"/>
      <c r="R718" s="73"/>
      <c r="S718" s="81"/>
      <c r="T718" s="157"/>
      <c r="U718" s="19"/>
      <c r="V718" s="100"/>
      <c r="W718" s="19"/>
      <c r="X718" s="81"/>
    </row>
    <row r="719" spans="8:24" ht="12.75">
      <c r="H719" s="316"/>
      <c r="I719" s="288"/>
      <c r="J719" s="266"/>
      <c r="K719" s="265"/>
      <c r="L719" s="81"/>
      <c r="M719" s="66"/>
      <c r="N719" s="66"/>
      <c r="O719" s="81"/>
      <c r="P719" s="66"/>
      <c r="Q719" s="81"/>
      <c r="R719" s="73"/>
      <c r="S719" s="81"/>
      <c r="T719" s="157"/>
      <c r="U719" s="19"/>
      <c r="V719" s="100"/>
      <c r="W719" s="19"/>
      <c r="X719" s="81"/>
    </row>
    <row r="720" spans="8:24" ht="12.75">
      <c r="H720" s="293"/>
      <c r="I720" s="73"/>
      <c r="J720" s="112"/>
      <c r="K720" s="81"/>
      <c r="L720" s="81"/>
      <c r="M720" s="66"/>
      <c r="N720" s="66"/>
      <c r="O720" s="81"/>
      <c r="P720" s="66"/>
      <c r="Q720" s="81"/>
      <c r="R720" s="73"/>
      <c r="S720" s="81"/>
      <c r="T720" s="157"/>
      <c r="U720" s="19"/>
      <c r="V720" s="100"/>
      <c r="W720" s="19"/>
      <c r="X720" s="81"/>
    </row>
    <row r="721" spans="8:20" ht="12.75" hidden="1">
      <c r="H721" s="293"/>
      <c r="I721" s="73"/>
      <c r="J721" s="112"/>
      <c r="K721" s="66"/>
      <c r="L721" s="81"/>
      <c r="M721" s="66"/>
      <c r="N721" s="66"/>
      <c r="O721" s="81"/>
      <c r="P721" s="66"/>
      <c r="Q721" s="81"/>
      <c r="R721" s="73"/>
      <c r="S721" s="81"/>
      <c r="T721" s="112"/>
    </row>
    <row r="722" spans="8:20" ht="12.75" hidden="1">
      <c r="H722" s="293"/>
      <c r="I722" s="73"/>
      <c r="J722" s="112"/>
      <c r="K722" s="66"/>
      <c r="L722" s="81"/>
      <c r="M722" s="66"/>
      <c r="N722" s="66"/>
      <c r="O722" s="81"/>
      <c r="P722" s="66"/>
      <c r="Q722" s="81"/>
      <c r="R722" s="73"/>
      <c r="S722" s="81"/>
      <c r="T722" s="112"/>
    </row>
    <row r="723" spans="1:24" ht="17.25" customHeight="1">
      <c r="A723" s="45">
        <v>37</v>
      </c>
      <c r="B723" s="106"/>
      <c r="C723" s="106"/>
      <c r="D723" s="46" t="s">
        <v>373</v>
      </c>
      <c r="E723" s="319"/>
      <c r="F723" s="106"/>
      <c r="G723" s="48"/>
      <c r="H723" s="77"/>
      <c r="I723" s="146">
        <f>SUM(I725:I762)</f>
        <v>2578.5</v>
      </c>
      <c r="J723" s="242"/>
      <c r="K723" s="54">
        <f aca="true" t="shared" si="48" ref="K723:V723">SUM(K725:K762)</f>
        <v>-152.148</v>
      </c>
      <c r="L723" s="146">
        <f t="shared" si="48"/>
        <v>0</v>
      </c>
      <c r="M723" s="146">
        <f t="shared" si="48"/>
        <v>-33.189</v>
      </c>
      <c r="N723" s="146">
        <f>SUM(N725:N762)</f>
        <v>16</v>
      </c>
      <c r="O723" s="146">
        <f t="shared" si="48"/>
        <v>0</v>
      </c>
      <c r="P723" s="146">
        <f>SUM(P725:P762)</f>
        <v>-3.496000000000002</v>
      </c>
      <c r="Q723" s="146">
        <f t="shared" si="48"/>
        <v>0</v>
      </c>
      <c r="R723" s="146">
        <f t="shared" si="48"/>
        <v>64.076</v>
      </c>
      <c r="S723" s="146">
        <f t="shared" si="48"/>
        <v>0</v>
      </c>
      <c r="T723" s="146">
        <f t="shared" si="48"/>
        <v>2469.743</v>
      </c>
      <c r="U723" s="110"/>
      <c r="V723" s="146">
        <f t="shared" si="48"/>
        <v>2469736.38</v>
      </c>
      <c r="X723" s="280">
        <f>SUM(V723/T723/1000)</f>
        <v>0.9999973195591606</v>
      </c>
    </row>
    <row r="724" spans="1:20" ht="13.5" customHeight="1">
      <c r="A724" s="243" t="s">
        <v>374</v>
      </c>
      <c r="B724" s="7"/>
      <c r="C724" s="7"/>
      <c r="D724" s="7"/>
      <c r="E724" s="7"/>
      <c r="F724" s="7"/>
      <c r="G724" s="100"/>
      <c r="H724" s="62"/>
      <c r="I724" s="73"/>
      <c r="J724" s="112"/>
      <c r="K724" s="66"/>
      <c r="L724" s="81"/>
      <c r="M724" s="66"/>
      <c r="N724" s="66"/>
      <c r="O724" s="81"/>
      <c r="P724" s="66"/>
      <c r="Q724" s="81"/>
      <c r="R724" s="73"/>
      <c r="S724" s="81"/>
      <c r="T724" s="112"/>
    </row>
    <row r="725" spans="1:24" ht="12.75">
      <c r="A725" s="120"/>
      <c r="D725" t="s">
        <v>375</v>
      </c>
      <c r="H725" s="293"/>
      <c r="I725" s="126">
        <v>1290</v>
      </c>
      <c r="J725" s="112"/>
      <c r="K725" s="66"/>
      <c r="L725" s="81"/>
      <c r="M725" s="66"/>
      <c r="N725" s="66"/>
      <c r="O725" s="81"/>
      <c r="P725" s="66"/>
      <c r="Q725" s="81"/>
      <c r="R725" s="67">
        <v>138.64</v>
      </c>
      <c r="S725" s="81"/>
      <c r="T725" s="248">
        <f aca="true" t="shared" si="49" ref="T725:T730">SUM(I725:R725)</f>
        <v>1428.6399999999999</v>
      </c>
      <c r="V725" s="17">
        <v>1428639.2</v>
      </c>
      <c r="X725" s="280">
        <f aca="true" t="shared" si="50" ref="X725:X730">SUM(V725/T725/1000)</f>
        <v>0.9999994400268788</v>
      </c>
    </row>
    <row r="726" spans="1:24" ht="13.5" customHeight="1">
      <c r="A726" s="320"/>
      <c r="D726" t="s">
        <v>376</v>
      </c>
      <c r="G726" s="63"/>
      <c r="H726" s="62"/>
      <c r="I726" s="126"/>
      <c r="J726" s="112"/>
      <c r="K726" s="66"/>
      <c r="L726" s="81"/>
      <c r="M726" s="66"/>
      <c r="N726" s="66"/>
      <c r="O726" s="81"/>
      <c r="P726" s="71">
        <v>8.701</v>
      </c>
      <c r="Q726" s="262"/>
      <c r="R726" s="67"/>
      <c r="S726" s="262"/>
      <c r="T726" s="248">
        <f t="shared" si="49"/>
        <v>8.701</v>
      </c>
      <c r="V726" s="17">
        <v>8700.7</v>
      </c>
      <c r="X726" s="280">
        <f t="shared" si="50"/>
        <v>0.9999655212044593</v>
      </c>
    </row>
    <row r="727" spans="1:24" ht="13.5" customHeight="1">
      <c r="A727" s="320"/>
      <c r="D727" t="s">
        <v>377</v>
      </c>
      <c r="G727" s="63"/>
      <c r="H727" s="62"/>
      <c r="I727" s="126">
        <v>100</v>
      </c>
      <c r="J727" s="112"/>
      <c r="K727" s="66"/>
      <c r="L727" s="81"/>
      <c r="M727" s="66"/>
      <c r="N727" s="66"/>
      <c r="O727" s="81"/>
      <c r="P727" s="66"/>
      <c r="Q727" s="81"/>
      <c r="R727" s="67">
        <v>-19.937</v>
      </c>
      <c r="S727" s="81"/>
      <c r="T727" s="248">
        <f t="shared" si="49"/>
        <v>80.063</v>
      </c>
      <c r="V727" s="17">
        <v>80063</v>
      </c>
      <c r="X727" s="280">
        <f t="shared" si="50"/>
        <v>1</v>
      </c>
    </row>
    <row r="728" spans="1:24" ht="13.5" customHeight="1">
      <c r="A728" s="320"/>
      <c r="D728" t="s">
        <v>378</v>
      </c>
      <c r="G728" s="63"/>
      <c r="H728" s="62"/>
      <c r="I728" s="126"/>
      <c r="J728" s="112"/>
      <c r="K728" s="71">
        <v>12.852</v>
      </c>
      <c r="L728" s="81"/>
      <c r="M728" s="66"/>
      <c r="N728" s="66"/>
      <c r="O728" s="81"/>
      <c r="P728" s="66"/>
      <c r="Q728" s="81"/>
      <c r="R728" s="73"/>
      <c r="S728" s="81"/>
      <c r="T728" s="248">
        <f t="shared" si="49"/>
        <v>12.852</v>
      </c>
      <c r="V728" s="17">
        <v>12852</v>
      </c>
      <c r="X728" s="280">
        <f t="shared" si="50"/>
        <v>1</v>
      </c>
    </row>
    <row r="729" spans="1:24" ht="13.5" customHeight="1">
      <c r="A729" s="320"/>
      <c r="D729" t="s">
        <v>379</v>
      </c>
      <c r="G729" s="63"/>
      <c r="H729" s="62"/>
      <c r="I729" s="126"/>
      <c r="J729" s="112"/>
      <c r="K729" s="71"/>
      <c r="L729" s="81"/>
      <c r="M729" s="71">
        <v>1.811</v>
      </c>
      <c r="N729" s="66"/>
      <c r="O729" s="81"/>
      <c r="P729" s="66"/>
      <c r="Q729" s="81"/>
      <c r="R729" s="73"/>
      <c r="S729" s="81"/>
      <c r="T729" s="248">
        <f t="shared" si="49"/>
        <v>1.811</v>
      </c>
      <c r="V729" s="17">
        <v>1808.8</v>
      </c>
      <c r="X729" s="280">
        <f t="shared" si="50"/>
        <v>0.9987852015461072</v>
      </c>
    </row>
    <row r="730" spans="1:24" ht="13.5" customHeight="1">
      <c r="A730" s="320"/>
      <c r="D730" t="s">
        <v>380</v>
      </c>
      <c r="G730" s="63"/>
      <c r="H730" s="62"/>
      <c r="I730" s="126">
        <v>18</v>
      </c>
      <c r="J730" s="112"/>
      <c r="K730" s="66"/>
      <c r="L730" s="81"/>
      <c r="M730" s="66"/>
      <c r="N730" s="66"/>
      <c r="O730" s="81"/>
      <c r="P730" s="71">
        <v>1.903</v>
      </c>
      <c r="Q730" s="262"/>
      <c r="R730" s="67">
        <v>1.785</v>
      </c>
      <c r="S730" s="262"/>
      <c r="T730" s="248">
        <f t="shared" si="49"/>
        <v>21.688</v>
      </c>
      <c r="V730" s="17">
        <v>21688</v>
      </c>
      <c r="X730" s="280">
        <f t="shared" si="50"/>
        <v>1</v>
      </c>
    </row>
    <row r="731" spans="1:20" ht="13.5" customHeight="1">
      <c r="A731" s="320"/>
      <c r="G731" s="63"/>
      <c r="H731" s="62"/>
      <c r="I731" s="73"/>
      <c r="J731" s="112"/>
      <c r="K731" s="66"/>
      <c r="L731" s="81"/>
      <c r="M731" s="66"/>
      <c r="N731" s="66"/>
      <c r="O731" s="81"/>
      <c r="P731" s="71"/>
      <c r="Q731" s="262"/>
      <c r="R731" s="67"/>
      <c r="S731" s="262"/>
      <c r="T731" s="114"/>
    </row>
    <row r="732" spans="1:20" ht="12.75">
      <c r="A732" s="111" t="s">
        <v>381</v>
      </c>
      <c r="H732" s="62"/>
      <c r="I732" s="126"/>
      <c r="J732" s="112"/>
      <c r="K732" s="66"/>
      <c r="L732" s="81"/>
      <c r="M732" s="66"/>
      <c r="N732" s="66"/>
      <c r="O732" s="81"/>
      <c r="P732" s="66"/>
      <c r="Q732" s="81"/>
      <c r="R732" s="73"/>
      <c r="S732" s="81"/>
      <c r="T732" s="114"/>
    </row>
    <row r="733" spans="4:24" ht="12.75">
      <c r="D733" t="s">
        <v>382</v>
      </c>
      <c r="G733" s="19"/>
      <c r="H733" s="293"/>
      <c r="I733" s="126">
        <v>220</v>
      </c>
      <c r="J733" s="112"/>
      <c r="K733" s="66"/>
      <c r="L733" s="81"/>
      <c r="M733" s="66"/>
      <c r="N733" s="66"/>
      <c r="O733" s="81"/>
      <c r="P733" s="66"/>
      <c r="Q733" s="81"/>
      <c r="R733" s="67">
        <v>1.433</v>
      </c>
      <c r="S733" s="81"/>
      <c r="T733" s="248">
        <f>SUM(I733:R733)</f>
        <v>221.433</v>
      </c>
      <c r="V733" s="17">
        <v>221432.7</v>
      </c>
      <c r="X733" s="280">
        <f>SUM(V733/T733/1000)</f>
        <v>0.9999986451883867</v>
      </c>
    </row>
    <row r="734" spans="4:24" ht="12.75">
      <c r="D734" t="s">
        <v>383</v>
      </c>
      <c r="G734" s="19"/>
      <c r="H734" s="293"/>
      <c r="I734" s="126">
        <v>16</v>
      </c>
      <c r="J734" s="112"/>
      <c r="K734" s="66"/>
      <c r="L734" s="81"/>
      <c r="M734" s="66"/>
      <c r="N734" s="66"/>
      <c r="O734" s="81"/>
      <c r="P734" s="66"/>
      <c r="Q734" s="81"/>
      <c r="R734" s="73"/>
      <c r="S734" s="81"/>
      <c r="T734" s="248">
        <f>SUM(I734:R734)</f>
        <v>16</v>
      </c>
      <c r="V734" s="17">
        <v>16000</v>
      </c>
      <c r="X734" s="280">
        <f>SUM(V734/T734/1000)</f>
        <v>1</v>
      </c>
    </row>
    <row r="735" spans="7:24" ht="12.75">
      <c r="G735" s="19"/>
      <c r="H735" s="293"/>
      <c r="I735" s="126"/>
      <c r="J735" s="112"/>
      <c r="K735" s="66"/>
      <c r="L735" s="81"/>
      <c r="M735" s="66"/>
      <c r="N735" s="66"/>
      <c r="O735" s="81"/>
      <c r="P735" s="66"/>
      <c r="Q735" s="81"/>
      <c r="R735" s="73"/>
      <c r="S735" s="81"/>
      <c r="T735" s="248"/>
      <c r="X735" s="280"/>
    </row>
    <row r="736" spans="1:20" ht="12.75">
      <c r="A736" s="111" t="s">
        <v>384</v>
      </c>
      <c r="H736" s="293"/>
      <c r="I736" s="73"/>
      <c r="J736" s="112"/>
      <c r="K736" s="66"/>
      <c r="L736" s="81"/>
      <c r="M736" s="66"/>
      <c r="N736" s="66"/>
      <c r="O736" s="81"/>
      <c r="P736" s="66"/>
      <c r="Q736" s="81"/>
      <c r="R736" s="73"/>
      <c r="S736" s="81"/>
      <c r="T736" s="114"/>
    </row>
    <row r="737" spans="1:24" ht="12.75">
      <c r="A737" s="120"/>
      <c r="D737" t="s">
        <v>385</v>
      </c>
      <c r="H737" s="293"/>
      <c r="I737" s="126">
        <v>200</v>
      </c>
      <c r="J737" s="112"/>
      <c r="K737" s="66">
        <v>-200</v>
      </c>
      <c r="L737" s="81"/>
      <c r="M737" s="66"/>
      <c r="N737" s="66"/>
      <c r="O737" s="81"/>
      <c r="P737" s="66"/>
      <c r="Q737" s="81"/>
      <c r="R737" s="73"/>
      <c r="S737" s="81"/>
      <c r="T737" s="248">
        <f>SUM(I737:R737)</f>
        <v>0</v>
      </c>
      <c r="V737" s="17">
        <v>0</v>
      </c>
      <c r="X737" s="280"/>
    </row>
    <row r="738" spans="1:24" ht="12.75">
      <c r="A738" s="263"/>
      <c r="H738" s="293"/>
      <c r="I738" s="73"/>
      <c r="J738" s="112"/>
      <c r="K738" s="66"/>
      <c r="L738" s="81"/>
      <c r="M738" s="66"/>
      <c r="N738" s="66"/>
      <c r="O738" s="81"/>
      <c r="P738" s="66"/>
      <c r="Q738" s="81"/>
      <c r="R738" s="73"/>
      <c r="S738" s="81"/>
      <c r="T738" s="112"/>
      <c r="X738" s="81"/>
    </row>
    <row r="739" spans="1:24" ht="12.75">
      <c r="A739" s="111" t="s">
        <v>386</v>
      </c>
      <c r="B739" s="7"/>
      <c r="C739" s="7"/>
      <c r="D739" s="7"/>
      <c r="H739" s="113"/>
      <c r="I739" s="73"/>
      <c r="J739" s="112"/>
      <c r="K739" s="294"/>
      <c r="L739" s="81"/>
      <c r="M739" s="66"/>
      <c r="N739" s="66"/>
      <c r="O739" s="81"/>
      <c r="P739" s="131"/>
      <c r="Q739" s="81"/>
      <c r="R739" s="73"/>
      <c r="S739" s="140"/>
      <c r="T739" s="81"/>
      <c r="U739" s="19"/>
      <c r="V739" s="132"/>
      <c r="W739" s="19"/>
      <c r="X739" s="81"/>
    </row>
    <row r="740" spans="1:24" ht="12.75">
      <c r="A740" s="111"/>
      <c r="B740" s="7"/>
      <c r="C740" s="7"/>
      <c r="D740" s="7"/>
      <c r="H740" s="113"/>
      <c r="I740" s="73"/>
      <c r="J740" s="112"/>
      <c r="K740" s="294"/>
      <c r="L740" s="81"/>
      <c r="M740" s="66"/>
      <c r="N740" s="66"/>
      <c r="O740" s="81"/>
      <c r="P740" s="131"/>
      <c r="Q740" s="81"/>
      <c r="R740" s="73"/>
      <c r="S740" s="140"/>
      <c r="T740" s="81"/>
      <c r="U740" s="19"/>
      <c r="V740" s="132"/>
      <c r="W740" s="19"/>
      <c r="X740" s="81"/>
    </row>
    <row r="741" spans="1:24" ht="12.75">
      <c r="A741" s="111"/>
      <c r="B741" s="7"/>
      <c r="C741" s="7"/>
      <c r="D741" s="260" t="s">
        <v>387</v>
      </c>
      <c r="E741" s="260"/>
      <c r="H741" s="113"/>
      <c r="I741" s="73"/>
      <c r="J741" s="112"/>
      <c r="K741" s="294"/>
      <c r="L741" s="81"/>
      <c r="M741" s="66"/>
      <c r="N741" s="66"/>
      <c r="O741" s="81"/>
      <c r="P741" s="131"/>
      <c r="Q741" s="81"/>
      <c r="R741" s="67">
        <v>0.574</v>
      </c>
      <c r="S741" s="152"/>
      <c r="T741" s="248">
        <f>SUM(I741:R741)</f>
        <v>0.574</v>
      </c>
      <c r="U741" s="19"/>
      <c r="V741" s="69">
        <v>573.5</v>
      </c>
      <c r="W741" s="19"/>
      <c r="X741" s="280">
        <f>SUM(V741/T741/1000)</f>
        <v>0.9991289198606272</v>
      </c>
    </row>
    <row r="742" spans="4:24" ht="12.75">
      <c r="D742" s="282" t="s">
        <v>208</v>
      </c>
      <c r="H742" s="26"/>
      <c r="I742" s="126">
        <v>500</v>
      </c>
      <c r="J742" s="81"/>
      <c r="K742" s="81"/>
      <c r="L742" s="81"/>
      <c r="M742" s="71">
        <v>-2.043</v>
      </c>
      <c r="N742" s="71">
        <v>-10.819</v>
      </c>
      <c r="O742" s="81"/>
      <c r="P742" s="66"/>
      <c r="Q742" s="81"/>
      <c r="R742" s="67">
        <v>-63.363</v>
      </c>
      <c r="S742" s="81"/>
      <c r="T742" s="248">
        <f aca="true" t="shared" si="51" ref="T742:T747">SUM(I742:R742)</f>
        <v>423.775</v>
      </c>
      <c r="U742" s="19"/>
      <c r="V742" s="69">
        <v>423774.57</v>
      </c>
      <c r="W742" s="19"/>
      <c r="X742" s="280">
        <f>SUM(V742/T742/1000)</f>
        <v>0.9999989853106013</v>
      </c>
    </row>
    <row r="743" spans="4:24" ht="12.75">
      <c r="D743" t="s">
        <v>388</v>
      </c>
      <c r="H743" s="155"/>
      <c r="I743" s="126"/>
      <c r="J743" s="81"/>
      <c r="K743" s="66"/>
      <c r="L743" s="81"/>
      <c r="M743" s="66">
        <v>0.61</v>
      </c>
      <c r="N743" s="71">
        <v>10.819</v>
      </c>
      <c r="O743" s="81"/>
      <c r="P743" s="66"/>
      <c r="Q743" s="81"/>
      <c r="R743" s="67">
        <v>1.609</v>
      </c>
      <c r="S743" s="81"/>
      <c r="T743" s="248">
        <f t="shared" si="51"/>
        <v>13.038</v>
      </c>
      <c r="U743" s="19"/>
      <c r="V743" s="69">
        <v>13037.4</v>
      </c>
      <c r="W743" s="19"/>
      <c r="X743" s="280">
        <f>SUM(V743/T743/1000)</f>
        <v>0.9999539806718821</v>
      </c>
    </row>
    <row r="744" spans="4:24" ht="12.75">
      <c r="D744" t="s">
        <v>389</v>
      </c>
      <c r="H744" s="315"/>
      <c r="I744" s="288">
        <v>50</v>
      </c>
      <c r="J744" s="112"/>
      <c r="K744" s="66"/>
      <c r="L744" s="81"/>
      <c r="M744" s="66"/>
      <c r="N744" s="66"/>
      <c r="O744" s="81"/>
      <c r="P744" s="66">
        <v>45.9</v>
      </c>
      <c r="Q744" s="81"/>
      <c r="R744" s="67">
        <v>4.068</v>
      </c>
      <c r="S744" s="81"/>
      <c r="T744" s="248">
        <f t="shared" si="51"/>
        <v>99.96799999999999</v>
      </c>
      <c r="V744" s="69">
        <v>99967.61</v>
      </c>
      <c r="X744" s="280">
        <f>SUM(V744/T744/1000)</f>
        <v>0.9999960987516006</v>
      </c>
    </row>
    <row r="745" spans="4:24" ht="12.75">
      <c r="D745" t="s">
        <v>390</v>
      </c>
      <c r="H745" s="315"/>
      <c r="I745" s="288"/>
      <c r="J745" s="112"/>
      <c r="K745" s="66"/>
      <c r="L745" s="81"/>
      <c r="M745" s="66"/>
      <c r="N745" s="66">
        <v>15</v>
      </c>
      <c r="O745" s="81"/>
      <c r="P745" s="66"/>
      <c r="Q745" s="81"/>
      <c r="R745" s="73">
        <v>-15</v>
      </c>
      <c r="S745" s="81"/>
      <c r="T745" s="248">
        <f t="shared" si="51"/>
        <v>0</v>
      </c>
      <c r="V745" s="69">
        <v>0</v>
      </c>
      <c r="X745" s="280"/>
    </row>
    <row r="746" spans="4:24" ht="12.75">
      <c r="D746" t="s">
        <v>391</v>
      </c>
      <c r="H746" s="315"/>
      <c r="I746" s="288">
        <v>20</v>
      </c>
      <c r="J746" s="112"/>
      <c r="K746" s="66"/>
      <c r="L746" s="81"/>
      <c r="M746" s="66"/>
      <c r="N746" s="66"/>
      <c r="O746" s="81"/>
      <c r="P746" s="66">
        <v>-20</v>
      </c>
      <c r="Q746" s="81"/>
      <c r="R746" s="73"/>
      <c r="S746" s="81"/>
      <c r="T746" s="248">
        <f t="shared" si="51"/>
        <v>0</v>
      </c>
      <c r="V746" s="69">
        <v>0</v>
      </c>
      <c r="X746" s="280"/>
    </row>
    <row r="747" spans="4:24" ht="12.75">
      <c r="D747" t="s">
        <v>392</v>
      </c>
      <c r="H747" s="315"/>
      <c r="I747" s="163"/>
      <c r="J747" s="112"/>
      <c r="K747" s="66"/>
      <c r="L747" s="81"/>
      <c r="M747" s="71">
        <v>1.433</v>
      </c>
      <c r="N747" s="66"/>
      <c r="O747" s="81"/>
      <c r="P747" s="66"/>
      <c r="Q747" s="81"/>
      <c r="R747" s="67">
        <v>7.092</v>
      </c>
      <c r="S747" s="81"/>
      <c r="T747" s="248">
        <f t="shared" si="51"/>
        <v>8.525</v>
      </c>
      <c r="V747" s="69">
        <v>8524.2</v>
      </c>
      <c r="X747" s="280">
        <f>SUM(V747/T747/1000)</f>
        <v>0.9999061583577713</v>
      </c>
    </row>
    <row r="748" spans="8:24" ht="12.75">
      <c r="H748" s="315"/>
      <c r="I748" s="163"/>
      <c r="J748" s="162"/>
      <c r="K748" s="159"/>
      <c r="L748" s="81"/>
      <c r="M748" s="66"/>
      <c r="N748" s="66"/>
      <c r="O748" s="81"/>
      <c r="P748" s="66"/>
      <c r="Q748" s="81"/>
      <c r="R748" s="73"/>
      <c r="S748" s="81"/>
      <c r="T748" s="112"/>
      <c r="X748" s="81"/>
    </row>
    <row r="749" spans="1:24" ht="12.75">
      <c r="A749" s="111" t="s">
        <v>393</v>
      </c>
      <c r="B749" s="7"/>
      <c r="C749" s="7"/>
      <c r="D749" s="7"/>
      <c r="E749" s="7"/>
      <c r="H749" s="315"/>
      <c r="I749" s="163"/>
      <c r="J749" s="162"/>
      <c r="K749" s="159"/>
      <c r="L749" s="81"/>
      <c r="M749" s="66"/>
      <c r="N749" s="66"/>
      <c r="O749" s="81"/>
      <c r="P749" s="66"/>
      <c r="Q749" s="81"/>
      <c r="R749" s="73"/>
      <c r="S749" s="81"/>
      <c r="T749" s="112"/>
      <c r="X749" s="81"/>
    </row>
    <row r="750" spans="4:24" ht="12.75">
      <c r="D750" t="s">
        <v>267</v>
      </c>
      <c r="H750" s="315"/>
      <c r="I750" s="163"/>
      <c r="J750" s="162"/>
      <c r="K750" s="159"/>
      <c r="L750" s="81"/>
      <c r="M750" s="66"/>
      <c r="N750" s="66"/>
      <c r="O750" s="81"/>
      <c r="P750" s="66"/>
      <c r="Q750" s="81"/>
      <c r="R750" s="67">
        <v>0.193</v>
      </c>
      <c r="S750" s="81"/>
      <c r="T750" s="248">
        <f>SUM(I750:R750)</f>
        <v>0.193</v>
      </c>
      <c r="V750" s="17">
        <v>193</v>
      </c>
      <c r="X750" s="280">
        <f>SUM(V750/T750/1000)</f>
        <v>1</v>
      </c>
    </row>
    <row r="751" spans="4:24" ht="12.75">
      <c r="D751" t="s">
        <v>394</v>
      </c>
      <c r="H751" s="315"/>
      <c r="I751" s="288">
        <v>144.5</v>
      </c>
      <c r="J751" s="162"/>
      <c r="K751" s="159"/>
      <c r="L751" s="81"/>
      <c r="M751" s="66">
        <v>-35</v>
      </c>
      <c r="N751" s="71"/>
      <c r="O751" s="262"/>
      <c r="P751" s="71"/>
      <c r="Q751" s="262"/>
      <c r="R751" s="67">
        <v>-5.067</v>
      </c>
      <c r="S751" s="262"/>
      <c r="T751" s="248">
        <f>SUM(I751:R751)</f>
        <v>104.43299999999999</v>
      </c>
      <c r="V751" s="17">
        <v>104432.7</v>
      </c>
      <c r="X751" s="280">
        <f>SUM(V751/T751/1000)</f>
        <v>0.9999971273448048</v>
      </c>
    </row>
    <row r="752" spans="8:24" ht="12.75">
      <c r="H752" s="293"/>
      <c r="I752" s="14"/>
      <c r="J752" s="162"/>
      <c r="K752" s="159"/>
      <c r="L752" s="81"/>
      <c r="M752" s="66"/>
      <c r="N752" s="66"/>
      <c r="O752" s="81"/>
      <c r="P752" s="66"/>
      <c r="Q752" s="81"/>
      <c r="R752" s="73"/>
      <c r="S752" s="81"/>
      <c r="T752" s="112"/>
      <c r="X752" s="81"/>
    </row>
    <row r="753" spans="8:24" ht="12.75">
      <c r="H753" s="315"/>
      <c r="I753" s="163"/>
      <c r="J753" s="162"/>
      <c r="K753" s="159"/>
      <c r="L753" s="81"/>
      <c r="M753" s="66"/>
      <c r="N753" s="66"/>
      <c r="O753" s="81"/>
      <c r="P753" s="66"/>
      <c r="Q753" s="81"/>
      <c r="R753" s="73"/>
      <c r="S753" s="81"/>
      <c r="T753" s="112"/>
      <c r="X753" s="81"/>
    </row>
    <row r="754" spans="1:24" ht="12.75">
      <c r="A754" s="111" t="s">
        <v>395</v>
      </c>
      <c r="B754" s="7"/>
      <c r="C754" s="7"/>
      <c r="D754" s="7"/>
      <c r="H754" s="315"/>
      <c r="I754" s="163"/>
      <c r="J754" s="162"/>
      <c r="K754" s="159"/>
      <c r="L754" s="81"/>
      <c r="M754" s="66"/>
      <c r="N754" s="66"/>
      <c r="O754" s="81"/>
      <c r="P754" s="66"/>
      <c r="Q754" s="81"/>
      <c r="R754" s="73"/>
      <c r="S754" s="81"/>
      <c r="T754" s="112"/>
      <c r="X754" s="81"/>
    </row>
    <row r="755" spans="4:24" ht="12.75">
      <c r="D755" t="s">
        <v>257</v>
      </c>
      <c r="H755" s="315"/>
      <c r="I755" s="163"/>
      <c r="J755" s="162"/>
      <c r="K755" s="159"/>
      <c r="L755" s="81"/>
      <c r="M755" s="66"/>
      <c r="N755" s="66"/>
      <c r="O755" s="81"/>
      <c r="P755" s="66"/>
      <c r="Q755" s="81"/>
      <c r="R755" s="67">
        <v>10.075</v>
      </c>
      <c r="S755" s="81"/>
      <c r="T755" s="248">
        <f aca="true" t="shared" si="52" ref="T755:T760">SUM(I755:R755)</f>
        <v>10.075</v>
      </c>
      <c r="V755" s="17">
        <v>10075</v>
      </c>
      <c r="X755" s="280">
        <f>SUM(V755/T755/1000)</f>
        <v>1.0000000000000002</v>
      </c>
    </row>
    <row r="756" spans="4:24" ht="12.75">
      <c r="D756" t="s">
        <v>267</v>
      </c>
      <c r="H756" s="315"/>
      <c r="I756" s="288">
        <v>2</v>
      </c>
      <c r="J756" s="162"/>
      <c r="K756" s="159"/>
      <c r="L756" s="81"/>
      <c r="M756" s="66"/>
      <c r="N756" s="66">
        <v>2</v>
      </c>
      <c r="O756" s="81"/>
      <c r="P756" s="66"/>
      <c r="Q756" s="81"/>
      <c r="R756" s="67">
        <v>-0.696</v>
      </c>
      <c r="S756" s="81"/>
      <c r="T756" s="248">
        <f t="shared" si="52"/>
        <v>3.3040000000000003</v>
      </c>
      <c r="V756" s="17">
        <v>3304</v>
      </c>
      <c r="X756" s="280">
        <f>SUM(V756/T756/1000)</f>
        <v>0.9999999999999999</v>
      </c>
    </row>
    <row r="757" spans="4:24" ht="12.75">
      <c r="D757" t="s">
        <v>289</v>
      </c>
      <c r="H757" s="315"/>
      <c r="I757" s="288">
        <v>3</v>
      </c>
      <c r="J757" s="162"/>
      <c r="K757" s="159"/>
      <c r="L757" s="81"/>
      <c r="M757" s="66"/>
      <c r="N757" s="66"/>
      <c r="O757" s="81"/>
      <c r="P757" s="66"/>
      <c r="Q757" s="81"/>
      <c r="R757" s="67">
        <v>-0.894</v>
      </c>
      <c r="S757" s="81"/>
      <c r="T757" s="248">
        <f t="shared" si="52"/>
        <v>2.106</v>
      </c>
      <c r="V757" s="17">
        <v>2106</v>
      </c>
      <c r="X757" s="280">
        <f>SUM(V757/T757/1000)</f>
        <v>1.0000000000000002</v>
      </c>
    </row>
    <row r="758" spans="4:24" ht="12.75">
      <c r="D758" t="s">
        <v>208</v>
      </c>
      <c r="H758" s="315"/>
      <c r="I758" s="288">
        <v>5</v>
      </c>
      <c r="J758" s="162"/>
      <c r="K758" s="159">
        <v>5</v>
      </c>
      <c r="L758" s="81"/>
      <c r="M758" s="66"/>
      <c r="N758" s="66">
        <v>-2</v>
      </c>
      <c r="O758" s="81"/>
      <c r="P758" s="66"/>
      <c r="Q758" s="81"/>
      <c r="R758" s="67">
        <v>3.564</v>
      </c>
      <c r="S758" s="81"/>
      <c r="T758" s="248">
        <f t="shared" si="52"/>
        <v>11.564</v>
      </c>
      <c r="V758" s="17">
        <v>11564</v>
      </c>
      <c r="X758" s="280">
        <f>SUM(V758/T758/1000)</f>
        <v>1</v>
      </c>
    </row>
    <row r="759" spans="4:24" ht="12.75">
      <c r="D759" t="s">
        <v>217</v>
      </c>
      <c r="H759" s="315"/>
      <c r="I759" s="288">
        <v>10</v>
      </c>
      <c r="J759" s="162"/>
      <c r="K759" s="159">
        <v>30</v>
      </c>
      <c r="L759" s="81"/>
      <c r="M759" s="66"/>
      <c r="N759" s="66"/>
      <c r="O759" s="81"/>
      <c r="P759" s="66">
        <v>-40</v>
      </c>
      <c r="Q759" s="81"/>
      <c r="R759" s="67"/>
      <c r="S759" s="81"/>
      <c r="T759" s="248">
        <f t="shared" si="52"/>
        <v>0</v>
      </c>
      <c r="V759" s="17">
        <v>0</v>
      </c>
      <c r="X759" s="280"/>
    </row>
    <row r="760" spans="4:24" ht="12.75">
      <c r="D760" t="s">
        <v>252</v>
      </c>
      <c r="H760" s="315"/>
      <c r="I760" s="163"/>
      <c r="J760" s="162"/>
      <c r="K760" s="159"/>
      <c r="L760" s="81"/>
      <c r="M760" s="66"/>
      <c r="N760" s="66">
        <v>1</v>
      </c>
      <c r="O760" s="81"/>
      <c r="P760" s="66"/>
      <c r="Q760" s="81"/>
      <c r="R760" s="67"/>
      <c r="S760" s="81"/>
      <c r="T760" s="248">
        <f t="shared" si="52"/>
        <v>1</v>
      </c>
      <c r="V760" s="17">
        <v>1000</v>
      </c>
      <c r="X760" s="280">
        <f>SUM(V760/T760/1000)</f>
        <v>1</v>
      </c>
    </row>
    <row r="761" spans="8:24" ht="12.75">
      <c r="H761" s="315"/>
      <c r="I761" s="163"/>
      <c r="J761" s="162"/>
      <c r="K761" s="159"/>
      <c r="L761" s="81"/>
      <c r="M761" s="66"/>
      <c r="N761" s="66"/>
      <c r="O761" s="81"/>
      <c r="P761" s="66"/>
      <c r="Q761" s="81"/>
      <c r="R761" s="67"/>
      <c r="S761" s="81"/>
      <c r="T761" s="112"/>
      <c r="X761" s="81"/>
    </row>
    <row r="762" spans="7:24" ht="12.75">
      <c r="G762" s="63"/>
      <c r="H762" s="62"/>
      <c r="I762" s="73"/>
      <c r="J762" s="112"/>
      <c r="K762" s="81"/>
      <c r="L762" s="81"/>
      <c r="M762" s="66"/>
      <c r="N762" s="66"/>
      <c r="O762" s="81"/>
      <c r="P762" s="66"/>
      <c r="Q762" s="81"/>
      <c r="R762" s="67"/>
      <c r="S762" s="81"/>
      <c r="T762" s="112"/>
      <c r="X762" s="81"/>
    </row>
    <row r="763" spans="1:24" ht="13.5" customHeight="1">
      <c r="A763" s="45">
        <v>41</v>
      </c>
      <c r="B763" s="106"/>
      <c r="C763" s="106"/>
      <c r="D763" s="46" t="s">
        <v>146</v>
      </c>
      <c r="E763" s="106"/>
      <c r="F763" s="106"/>
      <c r="G763" s="48"/>
      <c r="H763" s="321"/>
      <c r="I763" s="146">
        <f>SUM(I766:I770)</f>
        <v>17500</v>
      </c>
      <c r="J763" s="242"/>
      <c r="K763" s="146">
        <f aca="true" t="shared" si="53" ref="K763:V763">SUM(K766:K770)</f>
        <v>-2926</v>
      </c>
      <c r="L763" s="146">
        <f t="shared" si="53"/>
        <v>0</v>
      </c>
      <c r="M763" s="146">
        <f t="shared" si="53"/>
        <v>0</v>
      </c>
      <c r="N763" s="146">
        <f t="shared" si="53"/>
        <v>0</v>
      </c>
      <c r="O763" s="146">
        <f t="shared" si="53"/>
        <v>0</v>
      </c>
      <c r="P763" s="146">
        <f>SUM(P766:P770)</f>
        <v>5826</v>
      </c>
      <c r="Q763" s="146">
        <f t="shared" si="53"/>
        <v>0</v>
      </c>
      <c r="R763" s="146">
        <f t="shared" si="53"/>
        <v>0</v>
      </c>
      <c r="S763" s="146">
        <f t="shared" si="53"/>
        <v>0</v>
      </c>
      <c r="T763" s="146">
        <f t="shared" si="53"/>
        <v>20400</v>
      </c>
      <c r="U763" s="110"/>
      <c r="V763" s="146">
        <f t="shared" si="53"/>
        <v>17925398.32</v>
      </c>
      <c r="X763" s="140">
        <f>SUM(V763/T763/10)</f>
        <v>87.86959960784313</v>
      </c>
    </row>
    <row r="764" spans="8:24" ht="12.75">
      <c r="H764" s="293"/>
      <c r="I764" s="73"/>
      <c r="J764" s="112"/>
      <c r="K764" s="66"/>
      <c r="L764" s="81"/>
      <c r="M764" s="66"/>
      <c r="N764" s="66"/>
      <c r="O764" s="81"/>
      <c r="P764" s="66"/>
      <c r="X764" s="81"/>
    </row>
    <row r="765" spans="1:24" ht="12.75">
      <c r="A765" s="263" t="s">
        <v>30</v>
      </c>
      <c r="H765" s="293"/>
      <c r="I765" s="73"/>
      <c r="J765" s="112"/>
      <c r="K765" s="294"/>
      <c r="L765" s="81"/>
      <c r="M765" s="66"/>
      <c r="N765" s="66"/>
      <c r="O765" s="81"/>
      <c r="P765" s="66"/>
      <c r="X765" s="81"/>
    </row>
    <row r="766" spans="4:24" ht="12.75">
      <c r="D766" s="19" t="s">
        <v>396</v>
      </c>
      <c r="E766" s="19"/>
      <c r="F766" s="19"/>
      <c r="G766" s="19"/>
      <c r="H766" s="293"/>
      <c r="I766" s="126">
        <v>5750</v>
      </c>
      <c r="J766" s="112"/>
      <c r="K766" s="66">
        <v>-1200</v>
      </c>
      <c r="L766" s="81"/>
      <c r="M766" s="66"/>
      <c r="N766" s="66"/>
      <c r="O766" s="81"/>
      <c r="P766" s="66">
        <v>1994</v>
      </c>
      <c r="R766" s="73"/>
      <c r="T766" s="259">
        <f>SUM(I766:R766)</f>
        <v>6544</v>
      </c>
      <c r="V766" s="17">
        <v>5647098.68</v>
      </c>
      <c r="X766" s="280">
        <f>SUM(V766/T766/1000)</f>
        <v>0.8629429523227384</v>
      </c>
    </row>
    <row r="767" spans="4:24" ht="12.75">
      <c r="D767" s="19" t="s">
        <v>397</v>
      </c>
      <c r="E767" s="19"/>
      <c r="F767" s="19"/>
      <c r="G767" s="19"/>
      <c r="H767" s="293"/>
      <c r="I767" s="126">
        <v>9150</v>
      </c>
      <c r="J767" s="112"/>
      <c r="K767" s="66">
        <v>-1300</v>
      </c>
      <c r="L767" s="81"/>
      <c r="M767" s="66"/>
      <c r="N767" s="66"/>
      <c r="O767" s="81"/>
      <c r="P767" s="66">
        <v>2140</v>
      </c>
      <c r="R767" s="73"/>
      <c r="T767" s="259">
        <f>SUM(I767:R767)</f>
        <v>9990</v>
      </c>
      <c r="V767" s="17">
        <v>9013196.64</v>
      </c>
      <c r="X767" s="280">
        <f>SUM(V767/T767/1000)</f>
        <v>0.9022218858858859</v>
      </c>
    </row>
    <row r="768" spans="4:24" ht="12.75">
      <c r="D768" s="19" t="s">
        <v>398</v>
      </c>
      <c r="E768" s="19"/>
      <c r="F768" s="19"/>
      <c r="G768" s="19"/>
      <c r="H768" s="293"/>
      <c r="I768" s="126">
        <v>1950</v>
      </c>
      <c r="J768" s="112"/>
      <c r="K768" s="66">
        <v>-226</v>
      </c>
      <c r="L768" s="81"/>
      <c r="M768" s="66"/>
      <c r="N768" s="66"/>
      <c r="O768" s="81"/>
      <c r="P768" s="66">
        <v>1300</v>
      </c>
      <c r="R768" s="73"/>
      <c r="T768" s="259">
        <f>SUM(I768:R768)</f>
        <v>3024</v>
      </c>
      <c r="V768" s="17">
        <v>2685617</v>
      </c>
      <c r="X768" s="280">
        <f>SUM(V768/T768/1000)</f>
        <v>0.8881008597883598</v>
      </c>
    </row>
    <row r="769" spans="4:24" ht="12.75">
      <c r="D769" s="19" t="s">
        <v>399</v>
      </c>
      <c r="E769" s="19"/>
      <c r="F769" s="19"/>
      <c r="G769" s="19"/>
      <c r="H769" s="293"/>
      <c r="I769" s="126">
        <v>630</v>
      </c>
      <c r="J769" s="112"/>
      <c r="K769" s="66">
        <v>-200</v>
      </c>
      <c r="L769" s="81"/>
      <c r="M769" s="66"/>
      <c r="N769" s="66"/>
      <c r="O769" s="81"/>
      <c r="P769" s="66">
        <v>400</v>
      </c>
      <c r="R769" s="73"/>
      <c r="T769" s="259">
        <f>SUM(I769:R769)</f>
        <v>830</v>
      </c>
      <c r="V769" s="17">
        <v>567486</v>
      </c>
      <c r="X769" s="280">
        <f>SUM(V769/T769/1000)</f>
        <v>0.6837180722891567</v>
      </c>
    </row>
    <row r="770" spans="4:24" ht="12.75">
      <c r="D770" s="19" t="s">
        <v>400</v>
      </c>
      <c r="E770" s="25"/>
      <c r="F770" s="19"/>
      <c r="G770" s="100"/>
      <c r="H770" s="62"/>
      <c r="I770" s="126">
        <v>20</v>
      </c>
      <c r="J770" s="112"/>
      <c r="K770" s="81"/>
      <c r="L770" s="81"/>
      <c r="M770" s="66"/>
      <c r="N770" s="66"/>
      <c r="O770" s="81"/>
      <c r="P770" s="66">
        <v>-8</v>
      </c>
      <c r="R770" s="73"/>
      <c r="T770" s="259">
        <f>SUM(I770:R770)</f>
        <v>12</v>
      </c>
      <c r="V770" s="17">
        <v>12000</v>
      </c>
      <c r="X770" s="280">
        <f>SUM(V770/T770/1000)</f>
        <v>1</v>
      </c>
    </row>
    <row r="771" spans="4:18" ht="12.75">
      <c r="D771" s="19"/>
      <c r="E771" s="19"/>
      <c r="F771" s="19"/>
      <c r="G771" s="19"/>
      <c r="H771" s="293"/>
      <c r="I771" s="73"/>
      <c r="J771" s="112"/>
      <c r="K771" s="105"/>
      <c r="L771" s="81"/>
      <c r="M771" s="66"/>
      <c r="N771" s="66"/>
      <c r="O771" s="81"/>
      <c r="P771" s="66"/>
      <c r="R771" s="73"/>
    </row>
    <row r="772" spans="8:16" ht="12.75">
      <c r="H772" s="293"/>
      <c r="I772" s="14"/>
      <c r="P772" s="11"/>
    </row>
    <row r="773" spans="4:16" ht="12.75">
      <c r="D773" s="19" t="s">
        <v>401</v>
      </c>
      <c r="H773" s="293"/>
      <c r="I773" s="14"/>
      <c r="P773" s="11"/>
    </row>
    <row r="774" spans="4:16" ht="12.75">
      <c r="D774" s="19" t="s">
        <v>402</v>
      </c>
      <c r="E774" s="25"/>
      <c r="G774" s="63"/>
      <c r="H774" s="322"/>
      <c r="I774" s="14"/>
      <c r="K774" s="265"/>
      <c r="P774" s="11"/>
    </row>
    <row r="775" spans="8:16" ht="12.75">
      <c r="H775" s="293"/>
      <c r="I775" s="14"/>
      <c r="P775" s="11"/>
    </row>
    <row r="776" spans="8:16" ht="12.75">
      <c r="H776" s="293"/>
      <c r="I776" s="14"/>
      <c r="P776" s="11"/>
    </row>
    <row r="777" spans="8:16" ht="12.75">
      <c r="H777" s="293"/>
      <c r="I777" s="14"/>
      <c r="P777" s="11"/>
    </row>
    <row r="778" spans="8:16" ht="12.75">
      <c r="H778" s="293"/>
      <c r="I778" s="14"/>
      <c r="P778" s="11"/>
    </row>
    <row r="779" spans="1:24" ht="13.5" customHeight="1">
      <c r="A779" s="45">
        <v>43</v>
      </c>
      <c r="B779" s="106"/>
      <c r="C779" s="106"/>
      <c r="D779" s="46" t="s">
        <v>403</v>
      </c>
      <c r="E779" s="323"/>
      <c r="F779" s="106"/>
      <c r="G779" s="48"/>
      <c r="H779" s="77"/>
      <c r="I779" s="146">
        <f>SUM(I781:I807)</f>
        <v>4926.1</v>
      </c>
      <c r="J779" s="109"/>
      <c r="K779" s="146">
        <f aca="true" t="shared" si="54" ref="K779:V779">SUM(K781:K807)</f>
        <v>0</v>
      </c>
      <c r="L779" s="146">
        <f t="shared" si="54"/>
        <v>0</v>
      </c>
      <c r="M779" s="146">
        <f t="shared" si="54"/>
        <v>15.5</v>
      </c>
      <c r="N779" s="54">
        <f>SUM(N781:N807)</f>
        <v>6.663</v>
      </c>
      <c r="O779" s="146">
        <f t="shared" si="54"/>
        <v>0</v>
      </c>
      <c r="P779" s="54">
        <f>SUM(P781:P807)</f>
        <v>5.169</v>
      </c>
      <c r="Q779" s="146">
        <f t="shared" si="54"/>
        <v>0</v>
      </c>
      <c r="R779" s="146">
        <f t="shared" si="54"/>
        <v>-4.5280000000000005</v>
      </c>
      <c r="S779" s="146">
        <f t="shared" si="54"/>
        <v>0</v>
      </c>
      <c r="T779" s="146">
        <f t="shared" si="54"/>
        <v>4948.9039999999995</v>
      </c>
      <c r="U779" s="110"/>
      <c r="V779" s="146">
        <f t="shared" si="54"/>
        <v>4948901.8</v>
      </c>
      <c r="X779" s="226">
        <f>SUM(V779/T779/1000)</f>
        <v>0.9999995554571275</v>
      </c>
    </row>
    <row r="780" spans="1:20" ht="12.75">
      <c r="A780" s="243" t="s">
        <v>404</v>
      </c>
      <c r="B780" s="7"/>
      <c r="C780" s="7"/>
      <c r="D780" s="7"/>
      <c r="F780" s="19"/>
      <c r="G780" s="63"/>
      <c r="H780" s="62"/>
      <c r="I780" s="73"/>
      <c r="J780" s="112"/>
      <c r="K780" s="66"/>
      <c r="L780" s="81"/>
      <c r="M780" s="66"/>
      <c r="N780" s="66"/>
      <c r="O780" s="81"/>
      <c r="P780" s="71"/>
      <c r="Q780" s="81"/>
      <c r="R780" s="73"/>
      <c r="S780" s="81"/>
      <c r="T780" s="112"/>
    </row>
    <row r="781" spans="1:24" ht="12.75">
      <c r="A781" s="120"/>
      <c r="D781" t="s">
        <v>405</v>
      </c>
      <c r="H781" s="293"/>
      <c r="I781" s="126">
        <v>3254.2</v>
      </c>
      <c r="J781" s="112"/>
      <c r="K781" s="66"/>
      <c r="L781" s="81"/>
      <c r="M781" s="66"/>
      <c r="N781" s="66"/>
      <c r="O781" s="81"/>
      <c r="P781" s="71"/>
      <c r="Q781" s="81"/>
      <c r="R781" s="73"/>
      <c r="S781" s="81"/>
      <c r="T781" s="248">
        <f>SUM(I781:R781)</f>
        <v>3254.2</v>
      </c>
      <c r="V781" s="17">
        <v>3254200</v>
      </c>
      <c r="X781" s="280">
        <f>SUM(V781/T781/1000)</f>
        <v>1</v>
      </c>
    </row>
    <row r="782" spans="4:24" ht="12.75">
      <c r="D782" t="s">
        <v>406</v>
      </c>
      <c r="F782" s="19"/>
      <c r="G782" s="63"/>
      <c r="H782" s="62"/>
      <c r="I782" s="126">
        <v>1545.2</v>
      </c>
      <c r="J782" s="112"/>
      <c r="K782" s="66"/>
      <c r="L782" s="81"/>
      <c r="M782" s="66"/>
      <c r="N782" s="66"/>
      <c r="O782" s="81"/>
      <c r="P782" s="71"/>
      <c r="Q782" s="81"/>
      <c r="R782" s="73"/>
      <c r="S782" s="81"/>
      <c r="T782" s="248">
        <f>SUM(I782:R782)</f>
        <v>1545.2</v>
      </c>
      <c r="V782" s="17">
        <v>1545200</v>
      </c>
      <c r="X782" s="280">
        <f>SUM(V782/T782/1000)</f>
        <v>1</v>
      </c>
    </row>
    <row r="783" spans="4:24" ht="12.75">
      <c r="D783" t="s">
        <v>407</v>
      </c>
      <c r="G783" s="63"/>
      <c r="H783" s="62"/>
      <c r="I783" s="73"/>
      <c r="J783" s="112"/>
      <c r="K783" s="66"/>
      <c r="L783" s="81"/>
      <c r="M783" s="66"/>
      <c r="N783" s="66"/>
      <c r="O783" s="81"/>
      <c r="P783" s="71">
        <v>3.57</v>
      </c>
      <c r="Q783" s="81"/>
      <c r="R783" s="73"/>
      <c r="S783" s="81"/>
      <c r="T783" s="248">
        <f>SUM(I783:R783)</f>
        <v>3.57</v>
      </c>
      <c r="V783" s="17">
        <v>3570</v>
      </c>
      <c r="X783" s="280">
        <f>SUM(V783/T783/1000)</f>
        <v>1</v>
      </c>
    </row>
    <row r="784" spans="5:20" ht="13.5" customHeight="1">
      <c r="E784" s="113"/>
      <c r="G784" s="100"/>
      <c r="H784" s="62"/>
      <c r="I784" s="73"/>
      <c r="J784" s="112"/>
      <c r="K784" s="66"/>
      <c r="L784" s="81"/>
      <c r="M784" s="66"/>
      <c r="N784" s="66"/>
      <c r="O784" s="81"/>
      <c r="P784" s="71"/>
      <c r="Q784" s="81"/>
      <c r="R784" s="73"/>
      <c r="S784" s="81"/>
      <c r="T784" s="114"/>
    </row>
    <row r="785" spans="7:20" ht="12.75">
      <c r="G785" s="19"/>
      <c r="H785" s="293"/>
      <c r="I785" s="73"/>
      <c r="J785" s="112"/>
      <c r="K785" s="66"/>
      <c r="L785" s="81"/>
      <c r="M785" s="66"/>
      <c r="N785" s="66"/>
      <c r="O785" s="81"/>
      <c r="P785" s="66"/>
      <c r="Q785" s="81"/>
      <c r="R785" s="73"/>
      <c r="S785" s="81"/>
      <c r="T785" s="114"/>
    </row>
    <row r="786" spans="1:20" ht="12.75">
      <c r="A786" s="111" t="s">
        <v>408</v>
      </c>
      <c r="B786" s="7"/>
      <c r="C786" s="7"/>
      <c r="D786" s="7"/>
      <c r="E786" s="7"/>
      <c r="F786" s="7"/>
      <c r="G786" s="63"/>
      <c r="H786" s="62"/>
      <c r="I786" s="73"/>
      <c r="J786" s="112"/>
      <c r="K786" s="66"/>
      <c r="L786" s="81"/>
      <c r="M786" s="66"/>
      <c r="N786" s="66"/>
      <c r="O786" s="81"/>
      <c r="P786" s="66"/>
      <c r="Q786" s="81"/>
      <c r="R786" s="73"/>
      <c r="S786" s="81"/>
      <c r="T786" s="114"/>
    </row>
    <row r="787" spans="4:24" ht="12.75">
      <c r="D787" t="s">
        <v>288</v>
      </c>
      <c r="G787" s="63"/>
      <c r="H787" s="62"/>
      <c r="I787" s="126">
        <v>40</v>
      </c>
      <c r="J787" s="112"/>
      <c r="K787" s="66"/>
      <c r="L787" s="81"/>
      <c r="M787" s="66"/>
      <c r="N787" s="66"/>
      <c r="O787" s="81"/>
      <c r="P787" s="66"/>
      <c r="Q787" s="81"/>
      <c r="R787" s="67">
        <v>-5.628</v>
      </c>
      <c r="S787" s="81"/>
      <c r="T787" s="248">
        <f aca="true" t="shared" si="55" ref="T787:T795">SUM(I787:R787)</f>
        <v>34.372</v>
      </c>
      <c r="V787" s="17">
        <v>34372</v>
      </c>
      <c r="X787" s="280">
        <f aca="true" t="shared" si="56" ref="X787:X795">SUM(V787/T787/1000)</f>
        <v>1</v>
      </c>
    </row>
    <row r="788" spans="1:24" ht="12.75">
      <c r="A788" s="120"/>
      <c r="D788" t="s">
        <v>409</v>
      </c>
      <c r="E788" s="25"/>
      <c r="G788" s="63"/>
      <c r="H788" s="62"/>
      <c r="I788" s="126">
        <v>12.7</v>
      </c>
      <c r="J788" s="112"/>
      <c r="K788" s="66"/>
      <c r="L788" s="81"/>
      <c r="M788" s="66"/>
      <c r="N788" s="66"/>
      <c r="O788" s="81"/>
      <c r="P788" s="66"/>
      <c r="Q788" s="81"/>
      <c r="R788" s="67">
        <v>-2.01</v>
      </c>
      <c r="S788" s="81"/>
      <c r="T788" s="248">
        <f t="shared" si="55"/>
        <v>10.69</v>
      </c>
      <c r="V788" s="17">
        <v>10689</v>
      </c>
      <c r="X788" s="280">
        <f t="shared" si="56"/>
        <v>0.9999064546304959</v>
      </c>
    </row>
    <row r="789" spans="4:24" ht="12.75">
      <c r="D789" t="s">
        <v>208</v>
      </c>
      <c r="H789" s="293"/>
      <c r="I789" s="126"/>
      <c r="J789" s="112"/>
      <c r="K789" s="66"/>
      <c r="L789" s="81"/>
      <c r="M789" s="66"/>
      <c r="N789" s="66"/>
      <c r="O789" s="81"/>
      <c r="P789" s="71">
        <v>0.167</v>
      </c>
      <c r="Q789" s="81"/>
      <c r="R789" s="73"/>
      <c r="S789" s="81"/>
      <c r="T789" s="248">
        <f t="shared" si="55"/>
        <v>0.167</v>
      </c>
      <c r="V789" s="17">
        <v>167</v>
      </c>
      <c r="X789" s="280">
        <f t="shared" si="56"/>
        <v>0.9999999999999999</v>
      </c>
    </row>
    <row r="790" spans="4:24" ht="12.75">
      <c r="D790" t="s">
        <v>410</v>
      </c>
      <c r="H790" s="293"/>
      <c r="I790" s="126"/>
      <c r="J790" s="112"/>
      <c r="K790" s="66"/>
      <c r="L790" s="81"/>
      <c r="M790" s="66"/>
      <c r="N790" s="66"/>
      <c r="O790" s="81"/>
      <c r="P790" s="71">
        <v>1.19</v>
      </c>
      <c r="Q790" s="81"/>
      <c r="R790" s="73"/>
      <c r="S790" s="81"/>
      <c r="T790" s="248">
        <f t="shared" si="55"/>
        <v>1.19</v>
      </c>
      <c r="V790" s="17">
        <v>1190</v>
      </c>
      <c r="X790" s="280">
        <f t="shared" si="56"/>
        <v>1</v>
      </c>
    </row>
    <row r="791" spans="4:24" ht="12.75">
      <c r="D791" t="s">
        <v>268</v>
      </c>
      <c r="H791" s="293"/>
      <c r="I791" s="126"/>
      <c r="J791" s="112"/>
      <c r="K791" s="66"/>
      <c r="L791" s="81"/>
      <c r="M791" s="66"/>
      <c r="N791" s="66"/>
      <c r="O791" s="81"/>
      <c r="P791" s="71">
        <v>0.242</v>
      </c>
      <c r="Q791" s="262"/>
      <c r="R791" s="67"/>
      <c r="S791" s="262"/>
      <c r="T791" s="248">
        <f t="shared" si="55"/>
        <v>0.242</v>
      </c>
      <c r="V791" s="17">
        <v>242</v>
      </c>
      <c r="X791" s="280">
        <f t="shared" si="56"/>
        <v>1</v>
      </c>
    </row>
    <row r="792" spans="4:24" ht="12.75">
      <c r="D792" t="s">
        <v>411</v>
      </c>
      <c r="H792" s="155"/>
      <c r="I792" s="126">
        <v>15</v>
      </c>
      <c r="J792" s="112"/>
      <c r="K792" s="66"/>
      <c r="L792" s="81"/>
      <c r="M792" s="66"/>
      <c r="N792" s="66"/>
      <c r="O792" s="81"/>
      <c r="P792" s="66"/>
      <c r="Q792" s="81"/>
      <c r="R792" s="67">
        <v>-0.192</v>
      </c>
      <c r="S792" s="81"/>
      <c r="T792" s="248">
        <f t="shared" si="55"/>
        <v>14.808</v>
      </c>
      <c r="V792" s="17">
        <v>14807.8</v>
      </c>
      <c r="X792" s="280">
        <f t="shared" si="56"/>
        <v>0.9999864937871421</v>
      </c>
    </row>
    <row r="793" spans="4:24" ht="12.75">
      <c r="D793" t="s">
        <v>412</v>
      </c>
      <c r="G793" s="19"/>
      <c r="H793" s="293"/>
      <c r="I793" s="126">
        <v>47</v>
      </c>
      <c r="J793" s="112"/>
      <c r="K793" s="66">
        <v>-23.5</v>
      </c>
      <c r="L793" s="81"/>
      <c r="M793" s="66"/>
      <c r="N793" s="66"/>
      <c r="O793" s="81"/>
      <c r="P793" s="66"/>
      <c r="Q793" s="81"/>
      <c r="R793" s="73"/>
      <c r="S793" s="81"/>
      <c r="T793" s="248">
        <f t="shared" si="55"/>
        <v>23.5</v>
      </c>
      <c r="V793" s="17">
        <v>23500</v>
      </c>
      <c r="X793" s="280">
        <f t="shared" si="56"/>
        <v>1</v>
      </c>
    </row>
    <row r="794" spans="4:24" ht="12.75">
      <c r="D794" t="s">
        <v>413</v>
      </c>
      <c r="E794" s="19"/>
      <c r="H794" s="293"/>
      <c r="I794" s="73"/>
      <c r="J794" s="112"/>
      <c r="K794" s="66">
        <v>23.5</v>
      </c>
      <c r="L794" s="81"/>
      <c r="M794" s="66"/>
      <c r="N794" s="66"/>
      <c r="O794" s="81"/>
      <c r="P794" s="66"/>
      <c r="Q794" s="81"/>
      <c r="R794" s="73"/>
      <c r="S794" s="81"/>
      <c r="T794" s="248">
        <f t="shared" si="55"/>
        <v>23.5</v>
      </c>
      <c r="V794" s="17">
        <v>23500</v>
      </c>
      <c r="X794" s="280">
        <f t="shared" si="56"/>
        <v>1</v>
      </c>
    </row>
    <row r="795" spans="4:24" ht="12.75">
      <c r="D795" t="s">
        <v>414</v>
      </c>
      <c r="H795" s="293"/>
      <c r="I795" s="73"/>
      <c r="J795" s="112"/>
      <c r="K795" s="66"/>
      <c r="L795" s="81"/>
      <c r="M795" s="66">
        <v>15</v>
      </c>
      <c r="N795" s="71">
        <v>6.663</v>
      </c>
      <c r="O795" s="262"/>
      <c r="P795" s="71"/>
      <c r="Q795" s="262"/>
      <c r="R795" s="67">
        <v>5.274</v>
      </c>
      <c r="S795" s="262"/>
      <c r="T795" s="248">
        <f t="shared" si="55"/>
        <v>26.937</v>
      </c>
      <c r="V795" s="17">
        <v>26937</v>
      </c>
      <c r="X795" s="280">
        <f t="shared" si="56"/>
        <v>1</v>
      </c>
    </row>
    <row r="796" spans="8:23" ht="12.75">
      <c r="H796" s="155"/>
      <c r="I796" s="73"/>
      <c r="J796" s="112"/>
      <c r="K796" s="81"/>
      <c r="L796" s="81"/>
      <c r="M796" s="66"/>
      <c r="N796" s="66"/>
      <c r="O796" s="81"/>
      <c r="P796" s="250"/>
      <c r="Q796" s="81"/>
      <c r="R796" s="73"/>
      <c r="S796" s="81"/>
      <c r="T796" s="262"/>
      <c r="U796" s="19"/>
      <c r="V796" s="69"/>
      <c r="W796" s="19"/>
    </row>
    <row r="797" spans="1:23" ht="12.75">
      <c r="A797" s="111" t="s">
        <v>415</v>
      </c>
      <c r="H797" s="155"/>
      <c r="I797" s="73"/>
      <c r="J797" s="112"/>
      <c r="K797" s="81"/>
      <c r="L797" s="81"/>
      <c r="M797" s="66"/>
      <c r="N797" s="66"/>
      <c r="O797" s="81"/>
      <c r="P797" s="250"/>
      <c r="Q797" s="81"/>
      <c r="R797" s="73"/>
      <c r="S797" s="81"/>
      <c r="T797" s="262"/>
      <c r="U797" s="19"/>
      <c r="V797" s="69"/>
      <c r="W797" s="19"/>
    </row>
    <row r="798" spans="4:24" ht="12.75">
      <c r="D798" t="s">
        <v>267</v>
      </c>
      <c r="H798" s="316"/>
      <c r="I798" s="73"/>
      <c r="J798" s="112"/>
      <c r="K798" s="162"/>
      <c r="L798" s="81"/>
      <c r="M798" s="66"/>
      <c r="N798" s="66"/>
      <c r="O798" s="81"/>
      <c r="P798" s="250"/>
      <c r="Q798" s="81"/>
      <c r="R798" s="67">
        <v>0.572</v>
      </c>
      <c r="S798" s="81"/>
      <c r="T798" s="248">
        <f>SUM(I798:R798)</f>
        <v>0.572</v>
      </c>
      <c r="V798" s="69">
        <v>571.5</v>
      </c>
      <c r="W798" s="19"/>
      <c r="X798" s="280">
        <f>SUM(V798/T798/1000)</f>
        <v>0.9991258741258743</v>
      </c>
    </row>
    <row r="799" spans="4:24" ht="12.75">
      <c r="D799" t="s">
        <v>208</v>
      </c>
      <c r="H799" s="62"/>
      <c r="I799" s="126">
        <v>5.5</v>
      </c>
      <c r="J799" s="112"/>
      <c r="K799" s="81"/>
      <c r="L799" s="81"/>
      <c r="M799" s="66"/>
      <c r="N799" s="66"/>
      <c r="O799" s="81"/>
      <c r="P799" s="250"/>
      <c r="Q799" s="81"/>
      <c r="R799" s="67">
        <v>-2.39</v>
      </c>
      <c r="S799" s="81"/>
      <c r="T799" s="248">
        <f>SUM(I799:R799)</f>
        <v>3.11</v>
      </c>
      <c r="V799" s="69">
        <v>3109.5</v>
      </c>
      <c r="W799" s="19"/>
      <c r="X799" s="280">
        <f>SUM(V799/T799/1000)</f>
        <v>0.9998392282958201</v>
      </c>
    </row>
    <row r="800" spans="4:24" ht="12.75">
      <c r="D800" t="s">
        <v>316</v>
      </c>
      <c r="H800" s="62"/>
      <c r="I800" s="126">
        <v>3</v>
      </c>
      <c r="J800" s="112"/>
      <c r="K800" s="81"/>
      <c r="L800" s="81"/>
      <c r="M800" s="66"/>
      <c r="N800" s="66"/>
      <c r="O800" s="81"/>
      <c r="P800" s="250"/>
      <c r="Q800" s="81"/>
      <c r="R800" s="67">
        <v>0.946</v>
      </c>
      <c r="S800" s="81"/>
      <c r="T800" s="248">
        <f>SUM(I800:R800)</f>
        <v>3.9459999999999997</v>
      </c>
      <c r="V800" s="69">
        <v>3946</v>
      </c>
      <c r="W800" s="19"/>
      <c r="X800" s="280">
        <f>SUM(V800/T800/1000)</f>
        <v>1.0000000000000002</v>
      </c>
    </row>
    <row r="801" spans="4:24" ht="12.75">
      <c r="D801" s="260" t="s">
        <v>318</v>
      </c>
      <c r="H801" s="113"/>
      <c r="I801" s="126">
        <v>3.5</v>
      </c>
      <c r="J801" s="112"/>
      <c r="K801" s="314"/>
      <c r="L801" s="81"/>
      <c r="M801" s="66"/>
      <c r="N801" s="66"/>
      <c r="O801" s="81"/>
      <c r="P801" s="35"/>
      <c r="Q801" s="81"/>
      <c r="R801" s="67">
        <v>-1.1</v>
      </c>
      <c r="S801" s="81"/>
      <c r="T801" s="248">
        <f>SUM(I801:R801)</f>
        <v>2.4</v>
      </c>
      <c r="V801" s="69">
        <v>2400</v>
      </c>
      <c r="W801" s="19"/>
      <c r="X801" s="280">
        <f>SUM(V801/T801/1000)</f>
        <v>1</v>
      </c>
    </row>
    <row r="802" spans="4:23" ht="12.75">
      <c r="D802" s="282"/>
      <c r="H802" s="103"/>
      <c r="I802" s="73"/>
      <c r="J802" s="112"/>
      <c r="K802" s="81"/>
      <c r="L802" s="81"/>
      <c r="M802" s="66"/>
      <c r="N802" s="66"/>
      <c r="O802" s="81"/>
      <c r="P802" s="250"/>
      <c r="Q802" s="81"/>
      <c r="R802" s="67"/>
      <c r="S802" s="81"/>
      <c r="T802" s="112"/>
      <c r="V802" s="69"/>
      <c r="W802" s="19"/>
    </row>
    <row r="803" spans="1:23" ht="12.75">
      <c r="A803" s="111" t="s">
        <v>416</v>
      </c>
      <c r="H803" s="103"/>
      <c r="I803" s="73"/>
      <c r="J803" s="112"/>
      <c r="K803" s="81"/>
      <c r="L803" s="81"/>
      <c r="M803" s="66"/>
      <c r="N803" s="66"/>
      <c r="O803" s="81"/>
      <c r="P803" s="250"/>
      <c r="Q803" s="81"/>
      <c r="R803" s="73"/>
      <c r="S803" s="81"/>
      <c r="T803" s="112"/>
      <c r="V803" s="69"/>
      <c r="W803" s="19"/>
    </row>
    <row r="804" spans="4:24" ht="12.75">
      <c r="D804" t="s">
        <v>417</v>
      </c>
      <c r="H804" s="103"/>
      <c r="I804" s="73"/>
      <c r="J804" s="112"/>
      <c r="K804" s="81"/>
      <c r="L804" s="81"/>
      <c r="M804" s="66">
        <v>0.5</v>
      </c>
      <c r="N804" s="66"/>
      <c r="O804" s="81"/>
      <c r="P804" s="250"/>
      <c r="Q804" s="81"/>
      <c r="R804" s="73"/>
      <c r="S804" s="81"/>
      <c r="T804" s="248">
        <f>SUM(I804:R804)</f>
        <v>0.5</v>
      </c>
      <c r="V804" s="69">
        <v>500</v>
      </c>
      <c r="W804" s="19"/>
      <c r="X804" s="280">
        <f>SUM(V804/T804/1000)</f>
        <v>1</v>
      </c>
    </row>
    <row r="805" spans="8:23" ht="12.75">
      <c r="H805" s="103"/>
      <c r="I805" s="73"/>
      <c r="J805" s="112"/>
      <c r="K805" s="81"/>
      <c r="L805" s="81"/>
      <c r="M805" s="66"/>
      <c r="N805" s="66"/>
      <c r="O805" s="81"/>
      <c r="P805" s="250"/>
      <c r="Q805" s="81"/>
      <c r="R805" s="73"/>
      <c r="S805" s="81"/>
      <c r="T805" s="157"/>
      <c r="V805" s="100"/>
      <c r="W805" s="19"/>
    </row>
    <row r="806" spans="8:23" ht="12.75">
      <c r="H806" s="103"/>
      <c r="I806" s="73"/>
      <c r="J806" s="112"/>
      <c r="K806" s="81"/>
      <c r="L806" s="81"/>
      <c r="M806" s="66"/>
      <c r="N806" s="66"/>
      <c r="O806" s="81"/>
      <c r="P806" s="250"/>
      <c r="Q806" s="81"/>
      <c r="R806" s="73"/>
      <c r="S806" s="81"/>
      <c r="T806" s="157"/>
      <c r="V806" s="100"/>
      <c r="W806" s="19"/>
    </row>
    <row r="807" spans="8:23" ht="14.25" customHeight="1">
      <c r="H807" s="103"/>
      <c r="I807" s="73"/>
      <c r="J807" s="112"/>
      <c r="K807" s="81"/>
      <c r="L807" s="81"/>
      <c r="M807" s="66"/>
      <c r="N807" s="66"/>
      <c r="O807" s="81"/>
      <c r="P807" s="250"/>
      <c r="Q807" s="81"/>
      <c r="R807" s="73"/>
      <c r="S807" s="81"/>
      <c r="T807" s="157"/>
      <c r="V807" s="100"/>
      <c r="W807" s="19"/>
    </row>
    <row r="808" spans="8:23" ht="12.75" hidden="1">
      <c r="H808" s="316"/>
      <c r="I808" s="163"/>
      <c r="J808" s="266"/>
      <c r="K808" s="265"/>
      <c r="L808" s="81"/>
      <c r="M808" s="66"/>
      <c r="N808" s="66"/>
      <c r="O808" s="81"/>
      <c r="P808" s="250"/>
      <c r="Q808" s="81"/>
      <c r="R808" s="73"/>
      <c r="S808" s="81"/>
      <c r="T808" s="112"/>
      <c r="V808" s="100"/>
      <c r="W808" s="19"/>
    </row>
    <row r="809" spans="8:20" ht="12.75" hidden="1">
      <c r="H809" s="310"/>
      <c r="I809" s="163"/>
      <c r="J809" s="266"/>
      <c r="K809" s="159"/>
      <c r="L809" s="81"/>
      <c r="M809" s="66"/>
      <c r="N809" s="66"/>
      <c r="O809" s="81"/>
      <c r="P809" s="250"/>
      <c r="Q809" s="81"/>
      <c r="R809" s="73"/>
      <c r="S809" s="81"/>
      <c r="T809" s="112"/>
    </row>
    <row r="810" spans="4:22" ht="12.75" hidden="1">
      <c r="D810" s="7"/>
      <c r="H810" s="113"/>
      <c r="I810" s="73"/>
      <c r="J810" s="112"/>
      <c r="K810" s="294"/>
      <c r="L810" s="81"/>
      <c r="M810" s="66"/>
      <c r="N810" s="66"/>
      <c r="O810" s="81"/>
      <c r="P810" s="35"/>
      <c r="Q810" s="81"/>
      <c r="R810" s="73"/>
      <c r="S810" s="81"/>
      <c r="T810" s="157"/>
      <c r="V810" s="295"/>
    </row>
    <row r="811" spans="4:22" ht="12.75" hidden="1">
      <c r="D811" s="120"/>
      <c r="E811" s="59"/>
      <c r="H811" s="155"/>
      <c r="I811" s="73"/>
      <c r="J811" s="81"/>
      <c r="K811" s="66"/>
      <c r="L811" s="81"/>
      <c r="M811" s="66"/>
      <c r="N811" s="66"/>
      <c r="O811" s="81"/>
      <c r="P811" s="66"/>
      <c r="Q811" s="81"/>
      <c r="R811" s="73"/>
      <c r="S811" s="81"/>
      <c r="T811" s="157"/>
      <c r="V811" s="66"/>
    </row>
    <row r="812" spans="8:22" ht="12.75" hidden="1">
      <c r="H812" s="155"/>
      <c r="I812" s="73"/>
      <c r="J812" s="81"/>
      <c r="K812" s="66"/>
      <c r="L812" s="81"/>
      <c r="M812" s="66"/>
      <c r="N812" s="66"/>
      <c r="O812" s="81"/>
      <c r="P812" s="66"/>
      <c r="Q812" s="81"/>
      <c r="R812" s="73"/>
      <c r="S812" s="81"/>
      <c r="T812" s="157"/>
      <c r="V812" s="66"/>
    </row>
    <row r="813" spans="4:20" ht="12.75" hidden="1">
      <c r="D813" s="19"/>
      <c r="E813" s="19"/>
      <c r="F813" s="19"/>
      <c r="G813" s="19"/>
      <c r="H813" s="293"/>
      <c r="I813" s="73"/>
      <c r="J813" s="112"/>
      <c r="K813" s="66"/>
      <c r="L813" s="81"/>
      <c r="M813" s="66"/>
      <c r="N813" s="66"/>
      <c r="O813" s="81"/>
      <c r="P813" s="66"/>
      <c r="Q813" s="81"/>
      <c r="R813" s="73"/>
      <c r="S813" s="81"/>
      <c r="T813" s="112"/>
    </row>
    <row r="814" spans="4:22" ht="12.75" hidden="1">
      <c r="D814" s="19"/>
      <c r="E814" s="19"/>
      <c r="F814" s="19"/>
      <c r="G814" s="19"/>
      <c r="H814" s="155"/>
      <c r="I814" s="73"/>
      <c r="J814" s="81"/>
      <c r="K814" s="66"/>
      <c r="L814" s="81"/>
      <c r="M814" s="66"/>
      <c r="N814" s="66"/>
      <c r="O814" s="81"/>
      <c r="P814" s="66"/>
      <c r="Q814" s="81"/>
      <c r="R814" s="73"/>
      <c r="S814" s="81"/>
      <c r="T814" s="157"/>
      <c r="V814" s="66"/>
    </row>
    <row r="815" spans="4:22" ht="12.75" hidden="1">
      <c r="D815" s="19"/>
      <c r="E815" s="19"/>
      <c r="F815" s="19"/>
      <c r="G815" s="19"/>
      <c r="H815" s="155"/>
      <c r="I815" s="73"/>
      <c r="J815" s="81"/>
      <c r="K815" s="66"/>
      <c r="L815" s="81"/>
      <c r="M815" s="66"/>
      <c r="N815" s="66"/>
      <c r="O815" s="81"/>
      <c r="P815" s="66"/>
      <c r="Q815" s="81"/>
      <c r="R815" s="73"/>
      <c r="S815" s="81"/>
      <c r="T815" s="157"/>
      <c r="V815" s="66"/>
    </row>
    <row r="816" spans="4:22" ht="12.75" hidden="1">
      <c r="D816" s="19"/>
      <c r="E816" s="19"/>
      <c r="F816" s="19"/>
      <c r="G816" s="19"/>
      <c r="H816" s="155"/>
      <c r="I816" s="73"/>
      <c r="J816" s="81"/>
      <c r="K816" s="66"/>
      <c r="L816" s="81"/>
      <c r="M816" s="66"/>
      <c r="N816" s="66"/>
      <c r="O816" s="81"/>
      <c r="P816" s="66"/>
      <c r="Q816" s="81"/>
      <c r="R816" s="73"/>
      <c r="S816" s="81"/>
      <c r="T816" s="81"/>
      <c r="V816" s="66"/>
    </row>
    <row r="817" spans="4:20" ht="12.75" hidden="1">
      <c r="D817" s="19"/>
      <c r="H817" s="299"/>
      <c r="I817" s="163"/>
      <c r="J817" s="266"/>
      <c r="K817" s="105"/>
      <c r="L817" s="162"/>
      <c r="M817" s="159"/>
      <c r="N817" s="324"/>
      <c r="O817" s="81"/>
      <c r="P817" s="325"/>
      <c r="Q817" s="81"/>
      <c r="R817" s="73"/>
      <c r="S817" s="81"/>
      <c r="T817" s="112"/>
    </row>
    <row r="818" spans="8:20" ht="12.75" hidden="1">
      <c r="H818" s="293"/>
      <c r="I818" s="73"/>
      <c r="J818" s="112"/>
      <c r="K818" s="66"/>
      <c r="L818" s="81"/>
      <c r="M818" s="66"/>
      <c r="N818" s="66"/>
      <c r="O818" s="81"/>
      <c r="P818" s="66"/>
      <c r="Q818" s="81"/>
      <c r="R818" s="73"/>
      <c r="S818" s="81"/>
      <c r="T818" s="112"/>
    </row>
    <row r="819" spans="7:20" ht="12.75" hidden="1">
      <c r="G819" s="63"/>
      <c r="H819" s="62"/>
      <c r="I819" s="73"/>
      <c r="J819" s="112"/>
      <c r="K819" s="66"/>
      <c r="L819" s="81"/>
      <c r="M819" s="66"/>
      <c r="N819" s="66"/>
      <c r="O819" s="81"/>
      <c r="P819" s="66"/>
      <c r="Q819" s="81"/>
      <c r="R819" s="73"/>
      <c r="S819" s="81"/>
      <c r="T819" s="112"/>
    </row>
    <row r="820" spans="1:24" ht="16.5" customHeight="1">
      <c r="A820" s="45">
        <v>52</v>
      </c>
      <c r="B820" s="106"/>
      <c r="C820" s="106"/>
      <c r="D820" s="46" t="s">
        <v>418</v>
      </c>
      <c r="E820" s="106"/>
      <c r="F820" s="106"/>
      <c r="G820" s="48"/>
      <c r="H820" s="77"/>
      <c r="I820" s="146">
        <f>SUM(I821)</f>
        <v>0</v>
      </c>
      <c r="J820" s="109"/>
      <c r="K820" s="146">
        <f aca="true" t="shared" si="57" ref="K820:T820">SUM(K821)</f>
        <v>0</v>
      </c>
      <c r="L820" s="146">
        <f t="shared" si="57"/>
        <v>0</v>
      </c>
      <c r="M820" s="146">
        <f t="shared" si="57"/>
        <v>0</v>
      </c>
      <c r="N820" s="146">
        <f t="shared" si="57"/>
        <v>0</v>
      </c>
      <c r="O820" s="146">
        <f t="shared" si="57"/>
        <v>0</v>
      </c>
      <c r="P820" s="146">
        <f t="shared" si="57"/>
        <v>0</v>
      </c>
      <c r="Q820" s="146">
        <f t="shared" si="57"/>
        <v>0</v>
      </c>
      <c r="R820" s="146">
        <f t="shared" si="57"/>
        <v>0</v>
      </c>
      <c r="S820" s="146">
        <f t="shared" si="57"/>
        <v>0</v>
      </c>
      <c r="T820" s="146">
        <f t="shared" si="57"/>
        <v>0</v>
      </c>
      <c r="U820" s="110"/>
      <c r="V820" s="57">
        <v>0</v>
      </c>
      <c r="X820" s="280"/>
    </row>
    <row r="821" spans="1:20" ht="12.75">
      <c r="A821" s="111" t="s">
        <v>419</v>
      </c>
      <c r="B821" s="7"/>
      <c r="C821" s="7"/>
      <c r="D821" s="7"/>
      <c r="E821" s="7"/>
      <c r="F821" s="19"/>
      <c r="G821" s="19"/>
      <c r="H821" s="62"/>
      <c r="I821" s="73"/>
      <c r="J821" s="112"/>
      <c r="K821" s="66"/>
      <c r="L821" s="81"/>
      <c r="M821" s="66"/>
      <c r="N821" s="66"/>
      <c r="O821" s="81"/>
      <c r="P821" s="66"/>
      <c r="Q821" s="81"/>
      <c r="R821" s="73"/>
      <c r="S821" s="81"/>
      <c r="T821" s="112"/>
    </row>
    <row r="822" spans="7:20" ht="12.75">
      <c r="G822" s="19"/>
      <c r="H822" s="293"/>
      <c r="I822" s="73"/>
      <c r="J822" s="112"/>
      <c r="K822" s="66"/>
      <c r="L822" s="81"/>
      <c r="M822" s="66"/>
      <c r="N822" s="66"/>
      <c r="O822" s="81"/>
      <c r="P822" s="66"/>
      <c r="Q822" s="81"/>
      <c r="R822" s="73"/>
      <c r="S822" s="81"/>
      <c r="T822" s="112"/>
    </row>
    <row r="823" spans="1:20" ht="12.75">
      <c r="A823" s="229"/>
      <c r="H823" s="293"/>
      <c r="I823" s="73"/>
      <c r="J823" s="112"/>
      <c r="K823" s="66"/>
      <c r="L823" s="81"/>
      <c r="M823" s="66"/>
      <c r="N823" s="66"/>
      <c r="O823" s="81"/>
      <c r="P823" s="66"/>
      <c r="Q823" s="81"/>
      <c r="R823" s="73"/>
      <c r="S823" s="81"/>
      <c r="T823" s="112"/>
    </row>
    <row r="824" spans="1:20" ht="12.75">
      <c r="A824" s="120"/>
      <c r="H824" s="293"/>
      <c r="I824" s="73"/>
      <c r="J824" s="112"/>
      <c r="K824" s="66"/>
      <c r="L824" s="81"/>
      <c r="M824" s="66"/>
      <c r="N824" s="66"/>
      <c r="O824" s="81"/>
      <c r="P824" s="66"/>
      <c r="Q824" s="81"/>
      <c r="R824" s="73"/>
      <c r="S824" s="81"/>
      <c r="T824" s="112"/>
    </row>
    <row r="825" spans="8:20" ht="12.75">
      <c r="H825" s="293"/>
      <c r="I825" s="73"/>
      <c r="J825" s="112"/>
      <c r="K825" s="66"/>
      <c r="L825" s="81"/>
      <c r="M825" s="66"/>
      <c r="N825" s="66"/>
      <c r="O825" s="81"/>
      <c r="P825" s="66"/>
      <c r="Q825" s="81"/>
      <c r="R825" s="73"/>
      <c r="S825" s="81"/>
      <c r="T825" s="112"/>
    </row>
    <row r="826" spans="1:20" ht="12.75" hidden="1">
      <c r="A826" s="263"/>
      <c r="H826" s="293"/>
      <c r="I826" s="73"/>
      <c r="J826" s="112"/>
      <c r="K826" s="66"/>
      <c r="L826" s="81"/>
      <c r="M826" s="66"/>
      <c r="N826" s="66"/>
      <c r="O826" s="81"/>
      <c r="P826" s="66"/>
      <c r="Q826" s="81"/>
      <c r="R826" s="73"/>
      <c r="S826" s="81"/>
      <c r="T826" s="112"/>
    </row>
    <row r="827" spans="4:23" ht="12.75" hidden="1">
      <c r="D827" s="7"/>
      <c r="H827" s="113"/>
      <c r="I827" s="14"/>
      <c r="K827" s="294"/>
      <c r="P827" s="72"/>
      <c r="R827" s="99"/>
      <c r="T827" s="19"/>
      <c r="V827" s="295"/>
      <c r="W827" s="19"/>
    </row>
    <row r="828" spans="4:23" ht="12.75" hidden="1">
      <c r="D828" s="120"/>
      <c r="H828" s="26"/>
      <c r="I828" s="14"/>
      <c r="K828" s="81"/>
      <c r="P828" s="11"/>
      <c r="R828" s="99"/>
      <c r="T828" s="19"/>
      <c r="V828" s="100"/>
      <c r="W828" s="19"/>
    </row>
    <row r="829" spans="8:23" ht="12.75" hidden="1">
      <c r="H829" s="26"/>
      <c r="I829" s="14"/>
      <c r="K829" s="81"/>
      <c r="P829" s="11"/>
      <c r="R829" s="99"/>
      <c r="T829" s="19"/>
      <c r="V829" s="100"/>
      <c r="W829" s="19"/>
    </row>
    <row r="830" spans="8:23" ht="12.75" hidden="1">
      <c r="H830" s="26"/>
      <c r="I830" s="14"/>
      <c r="K830" s="81"/>
      <c r="P830" s="11"/>
      <c r="R830" s="99"/>
      <c r="T830" s="19"/>
      <c r="V830" s="100"/>
      <c r="W830" s="19"/>
    </row>
    <row r="831" spans="8:16" ht="12.75" hidden="1">
      <c r="H831" s="326"/>
      <c r="I831" s="14"/>
      <c r="K831" s="327"/>
      <c r="P831" s="11"/>
    </row>
    <row r="832" spans="8:16" ht="12.75" hidden="1">
      <c r="H832" s="293"/>
      <c r="I832" s="14"/>
      <c r="P832" s="11"/>
    </row>
    <row r="833" spans="8:16" ht="12.75" hidden="1">
      <c r="H833" s="293"/>
      <c r="I833" s="14"/>
      <c r="P833" s="11"/>
    </row>
    <row r="834" spans="1:35" s="7" customFormat="1" ht="12.75" hidden="1">
      <c r="A834" s="328"/>
      <c r="B834" s="232"/>
      <c r="C834" s="232"/>
      <c r="D834" s="40"/>
      <c r="E834" s="232"/>
      <c r="F834" s="232"/>
      <c r="G834" s="329"/>
      <c r="H834" s="330"/>
      <c r="I834" s="213"/>
      <c r="J834" s="232"/>
      <c r="K834" s="216"/>
      <c r="L834" s="331"/>
      <c r="M834" s="216"/>
      <c r="N834" s="216"/>
      <c r="O834" s="331"/>
      <c r="P834" s="216"/>
      <c r="Q834" s="311"/>
      <c r="R834" s="332"/>
      <c r="S834" s="331"/>
      <c r="T834" s="333"/>
      <c r="U834" s="43"/>
      <c r="V834" s="220"/>
      <c r="W834" s="43"/>
      <c r="X834" s="334"/>
      <c r="Y834" s="335"/>
      <c r="Z834" s="335"/>
      <c r="AA834" s="232"/>
      <c r="AB834" s="232"/>
      <c r="AC834" s="232"/>
      <c r="AD834" s="232"/>
      <c r="AE834" s="232"/>
      <c r="AF834" s="232"/>
      <c r="AG834" s="232"/>
      <c r="AH834" s="232"/>
      <c r="AI834" s="232"/>
    </row>
    <row r="835" spans="1:35" ht="12.75" hidden="1">
      <c r="A835" s="336"/>
      <c r="B835" s="39"/>
      <c r="C835" s="39"/>
      <c r="D835" s="39"/>
      <c r="E835" s="39"/>
      <c r="F835" s="39"/>
      <c r="G835" s="212"/>
      <c r="H835" s="337"/>
      <c r="I835" s="318"/>
      <c r="J835" s="39"/>
      <c r="K835" s="231"/>
      <c r="L835" s="311"/>
      <c r="M835" s="231"/>
      <c r="N835" s="231"/>
      <c r="O835" s="311"/>
      <c r="P835" s="231"/>
      <c r="Q835" s="311"/>
      <c r="R835" s="318"/>
      <c r="S835" s="311"/>
      <c r="T835" s="338"/>
      <c r="U835" s="224"/>
      <c r="V835" s="313"/>
      <c r="W835" s="43"/>
      <c r="X835" s="161"/>
      <c r="Y835" s="161"/>
      <c r="Z835" s="161"/>
      <c r="AA835" s="39"/>
      <c r="AB835" s="39"/>
      <c r="AC835" s="39"/>
      <c r="AD835" s="39"/>
      <c r="AE835" s="39"/>
      <c r="AF835" s="39"/>
      <c r="AG835" s="39"/>
      <c r="AH835" s="39"/>
      <c r="AI835" s="39"/>
    </row>
    <row r="836" spans="1:16" ht="12.75" hidden="1">
      <c r="A836" s="120"/>
      <c r="H836" s="293"/>
      <c r="I836" s="14"/>
      <c r="P836" s="11"/>
    </row>
    <row r="837" spans="1:20" ht="12.75" hidden="1">
      <c r="A837" s="120"/>
      <c r="G837" s="19"/>
      <c r="H837" s="293"/>
      <c r="I837" s="14"/>
      <c r="P837" s="11"/>
      <c r="R837" s="339"/>
      <c r="T837" s="276"/>
    </row>
    <row r="838" spans="8:16" ht="12.75" hidden="1">
      <c r="H838" s="293"/>
      <c r="I838" s="14"/>
      <c r="P838" s="11"/>
    </row>
    <row r="839" spans="1:16" ht="12.75" hidden="1">
      <c r="A839" s="263"/>
      <c r="H839" s="293"/>
      <c r="I839" s="14"/>
      <c r="P839" s="11"/>
    </row>
    <row r="840" spans="4:23" ht="12.75" hidden="1">
      <c r="D840" s="7"/>
      <c r="H840" s="113"/>
      <c r="I840" s="14"/>
      <c r="K840" s="294"/>
      <c r="P840" s="137"/>
      <c r="R840" s="99"/>
      <c r="S840" s="16"/>
      <c r="T840" s="19"/>
      <c r="U840" s="19"/>
      <c r="V840" s="295"/>
      <c r="W840" s="19"/>
    </row>
    <row r="841" spans="4:27" ht="12.75" hidden="1">
      <c r="D841" s="120"/>
      <c r="H841" s="26"/>
      <c r="I841" s="14"/>
      <c r="K841" s="81"/>
      <c r="P841" s="100"/>
      <c r="R841" s="99"/>
      <c r="S841" s="16"/>
      <c r="T841" s="19"/>
      <c r="U841" s="19"/>
      <c r="V841" s="340"/>
      <c r="W841" s="261"/>
      <c r="AA841" s="314"/>
    </row>
    <row r="842" spans="8:27" ht="12.75" hidden="1">
      <c r="H842" s="26"/>
      <c r="I842" s="14"/>
      <c r="K842" s="81"/>
      <c r="P842" s="100"/>
      <c r="R842" s="99"/>
      <c r="S842" s="16"/>
      <c r="T842" s="19"/>
      <c r="U842" s="19"/>
      <c r="V842" s="340"/>
      <c r="W842" s="261"/>
      <c r="AA842" s="314"/>
    </row>
    <row r="843" spans="8:27" ht="12.75" hidden="1">
      <c r="H843" s="26"/>
      <c r="I843" s="14"/>
      <c r="K843" s="81"/>
      <c r="P843" s="100"/>
      <c r="R843" s="99"/>
      <c r="S843" s="16"/>
      <c r="T843" s="155"/>
      <c r="U843" s="19"/>
      <c r="V843" s="99"/>
      <c r="W843" s="261"/>
      <c r="AA843" s="19"/>
    </row>
    <row r="844" spans="8:27" ht="12.75" hidden="1">
      <c r="H844" s="26"/>
      <c r="I844" s="14"/>
      <c r="K844" s="81"/>
      <c r="P844" s="100"/>
      <c r="R844" s="99"/>
      <c r="S844" s="16"/>
      <c r="T844" s="155"/>
      <c r="U844" s="19"/>
      <c r="V844" s="99"/>
      <c r="W844" s="261"/>
      <c r="AA844" s="19"/>
    </row>
    <row r="845" spans="8:27" ht="12.75" hidden="1">
      <c r="H845" s="26"/>
      <c r="I845" s="14"/>
      <c r="K845" s="81"/>
      <c r="P845" s="100"/>
      <c r="R845" s="99"/>
      <c r="S845" s="16"/>
      <c r="T845" s="19"/>
      <c r="U845" s="19"/>
      <c r="V845" s="99"/>
      <c r="W845" s="19"/>
      <c r="AA845" s="19"/>
    </row>
    <row r="846" spans="8:27" ht="12.75" hidden="1">
      <c r="H846" s="26"/>
      <c r="I846" s="14"/>
      <c r="K846" s="81"/>
      <c r="P846" s="100"/>
      <c r="R846" s="99"/>
      <c r="S846" s="16"/>
      <c r="T846" s="19"/>
      <c r="U846" s="19"/>
      <c r="V846" s="99"/>
      <c r="W846" s="19"/>
      <c r="AA846" s="19"/>
    </row>
    <row r="847" spans="8:27" ht="12.75" hidden="1">
      <c r="H847" s="26"/>
      <c r="I847" s="14"/>
      <c r="K847" s="81"/>
      <c r="P847" s="100"/>
      <c r="R847" s="99"/>
      <c r="S847" s="16"/>
      <c r="T847" s="19"/>
      <c r="U847" s="19"/>
      <c r="V847" s="100"/>
      <c r="W847" s="19"/>
      <c r="AA847" s="19"/>
    </row>
    <row r="848" spans="8:27" ht="12.75" hidden="1">
      <c r="H848" s="26"/>
      <c r="I848" s="14"/>
      <c r="K848" s="81"/>
      <c r="P848" s="100"/>
      <c r="R848" s="99"/>
      <c r="S848" s="16"/>
      <c r="T848" s="19"/>
      <c r="U848" s="19"/>
      <c r="V848" s="100"/>
      <c r="W848" s="19"/>
      <c r="AA848" s="19"/>
    </row>
    <row r="849" spans="8:26" ht="12.75" customHeight="1" hidden="1">
      <c r="H849" s="155"/>
      <c r="I849" s="14"/>
      <c r="K849" s="19"/>
      <c r="P849" s="100"/>
      <c r="R849" s="99"/>
      <c r="S849" s="16"/>
      <c r="T849"/>
      <c r="U849" s="19"/>
      <c r="V849" s="99"/>
      <c r="W849" s="19"/>
      <c r="X849" s="260"/>
      <c r="Z849"/>
    </row>
    <row r="850" spans="8:27" ht="12.75" hidden="1">
      <c r="H850" s="26"/>
      <c r="I850" s="14"/>
      <c r="K850" s="81"/>
      <c r="P850" s="100"/>
      <c r="R850" s="99"/>
      <c r="S850" s="16"/>
      <c r="T850" s="19"/>
      <c r="U850" s="19"/>
      <c r="V850" s="99"/>
      <c r="W850" s="19"/>
      <c r="AA850" s="19"/>
    </row>
    <row r="851" spans="8:27" ht="12.75" hidden="1">
      <c r="H851" s="26"/>
      <c r="I851" s="14"/>
      <c r="K851" s="81"/>
      <c r="P851" s="100"/>
      <c r="R851" s="99"/>
      <c r="S851" s="16"/>
      <c r="T851" s="19"/>
      <c r="U851" s="19"/>
      <c r="V851" s="99"/>
      <c r="W851" s="19"/>
      <c r="AA851" s="19"/>
    </row>
    <row r="852" spans="8:27" ht="12.75" hidden="1">
      <c r="H852" s="26"/>
      <c r="I852" s="14"/>
      <c r="K852" s="81"/>
      <c r="P852" s="100"/>
      <c r="R852" s="99"/>
      <c r="S852" s="16"/>
      <c r="T852" s="19"/>
      <c r="U852" s="19"/>
      <c r="V852" s="99"/>
      <c r="W852" s="19"/>
      <c r="AA852" s="19"/>
    </row>
    <row r="853" spans="8:26" ht="12.75" hidden="1">
      <c r="H853" s="26"/>
      <c r="I853" s="14"/>
      <c r="K853" s="81"/>
      <c r="P853" s="100"/>
      <c r="R853" s="99"/>
      <c r="S853" s="16"/>
      <c r="T853" s="19"/>
      <c r="U853" s="19"/>
      <c r="V853" s="99"/>
      <c r="W853" s="19"/>
      <c r="Z853"/>
    </row>
    <row r="854" spans="8:27" ht="12.75" hidden="1">
      <c r="H854" s="26"/>
      <c r="I854" s="14"/>
      <c r="K854" s="81"/>
      <c r="P854" s="100"/>
      <c r="R854" s="99"/>
      <c r="S854" s="16"/>
      <c r="T854" s="19"/>
      <c r="U854" s="19"/>
      <c r="V854" s="100"/>
      <c r="W854" s="19"/>
      <c r="AA854" s="19"/>
    </row>
    <row r="855" spans="8:27" ht="12.75" hidden="1">
      <c r="H855" s="26"/>
      <c r="I855" s="14"/>
      <c r="K855" s="81"/>
      <c r="P855" s="100"/>
      <c r="R855" s="99"/>
      <c r="S855" s="16"/>
      <c r="T855" s="19"/>
      <c r="U855" s="19"/>
      <c r="V855" s="100"/>
      <c r="W855" s="19"/>
      <c r="AA855" s="19"/>
    </row>
    <row r="856" spans="8:21" ht="12.75" hidden="1">
      <c r="H856" s="326"/>
      <c r="I856" s="14"/>
      <c r="K856" s="327"/>
      <c r="P856" s="11"/>
      <c r="S856" s="16"/>
      <c r="T856" s="19"/>
      <c r="U856" s="19"/>
    </row>
    <row r="857" spans="8:16" ht="12.75" hidden="1">
      <c r="H857" s="293"/>
      <c r="I857" s="14"/>
      <c r="P857" s="11"/>
    </row>
    <row r="858" spans="4:16" ht="12.75" hidden="1">
      <c r="D858" s="19"/>
      <c r="H858" s="293"/>
      <c r="I858" s="14"/>
      <c r="P858" s="11"/>
    </row>
    <row r="859" spans="8:21" ht="12.75" hidden="1">
      <c r="H859" s="293"/>
      <c r="I859" s="14"/>
      <c r="P859" s="11"/>
      <c r="S859" s="16"/>
      <c r="T859" s="19"/>
      <c r="U859" s="19"/>
    </row>
    <row r="860" spans="4:16" ht="12.75" hidden="1">
      <c r="D860" s="7"/>
      <c r="H860" s="293"/>
      <c r="I860" s="14"/>
      <c r="P860" s="11"/>
    </row>
    <row r="861" spans="7:16" ht="12.75" hidden="1">
      <c r="G861" s="19"/>
      <c r="H861" s="293"/>
      <c r="I861" s="14"/>
      <c r="P861" s="11"/>
    </row>
    <row r="862" spans="7:16" ht="12.75" hidden="1">
      <c r="G862" s="19"/>
      <c r="H862" s="293"/>
      <c r="I862" s="14"/>
      <c r="P862" s="11"/>
    </row>
    <row r="863" spans="7:16" ht="12.75" hidden="1">
      <c r="G863" s="19"/>
      <c r="H863" s="293"/>
      <c r="I863" s="14"/>
      <c r="P863" s="11"/>
    </row>
    <row r="864" spans="7:16" ht="12.75" hidden="1">
      <c r="G864" s="19"/>
      <c r="H864" s="293"/>
      <c r="I864" s="14"/>
      <c r="P864" s="11"/>
    </row>
    <row r="865" spans="8:16" ht="12.75" hidden="1">
      <c r="H865" s="293"/>
      <c r="I865" s="14"/>
      <c r="P865" s="11"/>
    </row>
    <row r="866" spans="1:26" s="7" customFormat="1" ht="13.5" customHeight="1">
      <c r="A866" s="45">
        <v>55</v>
      </c>
      <c r="B866" s="254"/>
      <c r="C866" s="254"/>
      <c r="D866" s="46" t="s">
        <v>420</v>
      </c>
      <c r="E866" s="254"/>
      <c r="F866" s="254"/>
      <c r="G866" s="48"/>
      <c r="H866" s="77"/>
      <c r="I866" s="146">
        <f>SUM(I868:I897)</f>
        <v>428.88</v>
      </c>
      <c r="J866" s="256"/>
      <c r="K866" s="146">
        <f aca="true" t="shared" si="58" ref="K866:V866">SUM(K868:K897)</f>
        <v>0</v>
      </c>
      <c r="L866" s="146">
        <f t="shared" si="58"/>
        <v>0</v>
      </c>
      <c r="M866" s="146">
        <f t="shared" si="58"/>
        <v>20</v>
      </c>
      <c r="N866" s="54">
        <f>SUM(N868:N897)</f>
        <v>65.296</v>
      </c>
      <c r="O866" s="146">
        <f t="shared" si="58"/>
        <v>0</v>
      </c>
      <c r="P866" s="146">
        <f>SUM(P868:P897)</f>
        <v>-13.678</v>
      </c>
      <c r="Q866" s="146">
        <f t="shared" si="58"/>
        <v>0</v>
      </c>
      <c r="R866" s="54">
        <f t="shared" si="58"/>
        <v>-70.05300000000001</v>
      </c>
      <c r="S866" s="54">
        <f t="shared" si="58"/>
        <v>0</v>
      </c>
      <c r="T866" s="54">
        <f t="shared" si="58"/>
        <v>430.44500000000005</v>
      </c>
      <c r="U866" s="110"/>
      <c r="V866" s="146">
        <f t="shared" si="58"/>
        <v>418243.45999999996</v>
      </c>
      <c r="W866" s="18"/>
      <c r="X866" s="280">
        <f>SUM(V866/T866/1000)</f>
        <v>0.9716536607464366</v>
      </c>
      <c r="Y866" s="59"/>
      <c r="Z866" s="59"/>
    </row>
    <row r="867" spans="8:20" ht="12.75">
      <c r="H867" s="293"/>
      <c r="I867" s="14"/>
      <c r="P867" s="11"/>
      <c r="R867" s="67"/>
      <c r="S867" s="262"/>
      <c r="T867" s="114"/>
    </row>
    <row r="868" spans="4:24" ht="12.75">
      <c r="D868" t="s">
        <v>288</v>
      </c>
      <c r="E868" s="16"/>
      <c r="F868" s="16"/>
      <c r="H868" s="293"/>
      <c r="I868" s="126">
        <v>83</v>
      </c>
      <c r="J868" s="112"/>
      <c r="K868" s="66"/>
      <c r="L868" s="81"/>
      <c r="M868" s="66"/>
      <c r="N868" s="66">
        <v>-3</v>
      </c>
      <c r="O868" s="81"/>
      <c r="P868" s="66"/>
      <c r="Q868" s="81"/>
      <c r="R868" s="67">
        <v>-0.747</v>
      </c>
      <c r="S868" s="262"/>
      <c r="T868" s="341">
        <f aca="true" t="shared" si="59" ref="T868:T897">SUM(I868:R868)</f>
        <v>79.253</v>
      </c>
      <c r="V868" s="17">
        <v>79253</v>
      </c>
      <c r="X868" s="280">
        <f aca="true" t="shared" si="60" ref="X868:X897">SUM(V868/T868/1000)</f>
        <v>1</v>
      </c>
    </row>
    <row r="869" spans="4:24" ht="12.75">
      <c r="D869" t="s">
        <v>421</v>
      </c>
      <c r="E869" s="16"/>
      <c r="F869" s="16"/>
      <c r="H869" s="293"/>
      <c r="I869" s="126">
        <v>75</v>
      </c>
      <c r="J869" s="112"/>
      <c r="K869" s="66"/>
      <c r="L869" s="81"/>
      <c r="M869" s="66"/>
      <c r="N869" s="66">
        <v>3</v>
      </c>
      <c r="O869" s="81"/>
      <c r="P869" s="66"/>
      <c r="Q869" s="81"/>
      <c r="R869" s="67">
        <v>-4.147</v>
      </c>
      <c r="S869" s="262"/>
      <c r="T869" s="341">
        <f t="shared" si="59"/>
        <v>73.853</v>
      </c>
      <c r="V869" s="17">
        <v>73853</v>
      </c>
      <c r="X869" s="280">
        <f t="shared" si="60"/>
        <v>1.0000000000000002</v>
      </c>
    </row>
    <row r="870" spans="4:24" ht="12.75">
      <c r="D870" t="s">
        <v>422</v>
      </c>
      <c r="E870" s="16"/>
      <c r="F870" s="16"/>
      <c r="H870" s="293"/>
      <c r="I870" s="126">
        <v>10</v>
      </c>
      <c r="J870" s="112"/>
      <c r="K870" s="66"/>
      <c r="L870" s="81"/>
      <c r="M870" s="66"/>
      <c r="N870" s="66"/>
      <c r="O870" s="81"/>
      <c r="P870" s="66"/>
      <c r="Q870" s="81"/>
      <c r="R870" s="67">
        <v>-4.569</v>
      </c>
      <c r="S870" s="262"/>
      <c r="T870" s="341">
        <f t="shared" si="59"/>
        <v>5.431</v>
      </c>
      <c r="V870" s="17">
        <v>5430.5</v>
      </c>
      <c r="X870" s="280">
        <f t="shared" si="60"/>
        <v>0.9999079359234027</v>
      </c>
    </row>
    <row r="871" spans="4:24" ht="12.75">
      <c r="D871" t="s">
        <v>262</v>
      </c>
      <c r="H871" s="293"/>
      <c r="I871" s="126">
        <v>2</v>
      </c>
      <c r="J871" s="112"/>
      <c r="K871" s="66"/>
      <c r="L871" s="81"/>
      <c r="M871" s="66"/>
      <c r="N871" s="66"/>
      <c r="O871" s="81"/>
      <c r="P871" s="66">
        <v>-2</v>
      </c>
      <c r="Q871" s="81"/>
      <c r="R871" s="67"/>
      <c r="S871" s="262"/>
      <c r="T871" s="341">
        <f t="shared" si="59"/>
        <v>0</v>
      </c>
      <c r="V871" s="17">
        <v>0</v>
      </c>
      <c r="X871" s="280"/>
    </row>
    <row r="872" spans="1:24" ht="12.75">
      <c r="A872" s="263"/>
      <c r="D872" t="s">
        <v>263</v>
      </c>
      <c r="H872" s="293"/>
      <c r="I872" s="126">
        <v>1</v>
      </c>
      <c r="J872" s="112"/>
      <c r="K872" s="66"/>
      <c r="L872" s="81"/>
      <c r="M872" s="66"/>
      <c r="N872" s="66"/>
      <c r="O872" s="81"/>
      <c r="P872" s="66">
        <v>-1</v>
      </c>
      <c r="Q872" s="81"/>
      <c r="R872" s="67"/>
      <c r="S872" s="262"/>
      <c r="T872" s="341">
        <f t="shared" si="59"/>
        <v>0</v>
      </c>
      <c r="V872" s="17">
        <v>0</v>
      </c>
      <c r="X872" s="280"/>
    </row>
    <row r="873" spans="4:24" ht="12.75">
      <c r="D873" s="260" t="s">
        <v>423</v>
      </c>
      <c r="E873" s="260"/>
      <c r="F873" s="260"/>
      <c r="H873" s="113"/>
      <c r="I873" s="126">
        <v>3</v>
      </c>
      <c r="J873" s="112"/>
      <c r="K873" s="314"/>
      <c r="L873" s="81"/>
      <c r="M873" s="66"/>
      <c r="N873" s="66"/>
      <c r="O873" s="81"/>
      <c r="P873" s="131"/>
      <c r="Q873" s="81"/>
      <c r="R873" s="67">
        <v>-1.097</v>
      </c>
      <c r="S873" s="262"/>
      <c r="T873" s="341">
        <f t="shared" si="59"/>
        <v>1.903</v>
      </c>
      <c r="V873" s="17">
        <v>1902.5</v>
      </c>
      <c r="X873" s="280">
        <f t="shared" si="60"/>
        <v>0.9997372569626904</v>
      </c>
    </row>
    <row r="874" spans="4:24" ht="12.75">
      <c r="D874" t="s">
        <v>424</v>
      </c>
      <c r="H874" s="155"/>
      <c r="I874" s="126">
        <v>40</v>
      </c>
      <c r="J874" s="112"/>
      <c r="K874" s="66"/>
      <c r="L874" s="81"/>
      <c r="M874" s="66"/>
      <c r="N874" s="66"/>
      <c r="O874" s="81"/>
      <c r="P874" s="66"/>
      <c r="Q874" s="81"/>
      <c r="R874" s="67">
        <v>-36.749</v>
      </c>
      <c r="S874" s="262"/>
      <c r="T874" s="341">
        <f t="shared" si="59"/>
        <v>3.2509999999999977</v>
      </c>
      <c r="V874" s="69">
        <v>3251</v>
      </c>
      <c r="X874" s="280">
        <f t="shared" si="60"/>
        <v>1.0000000000000007</v>
      </c>
    </row>
    <row r="875" spans="4:24" ht="12.75">
      <c r="D875" t="s">
        <v>425</v>
      </c>
      <c r="H875" s="155"/>
      <c r="I875" s="126"/>
      <c r="J875" s="112"/>
      <c r="K875" s="66"/>
      <c r="L875" s="81"/>
      <c r="M875" s="66"/>
      <c r="N875" s="66"/>
      <c r="O875" s="81"/>
      <c r="P875" s="66"/>
      <c r="Q875" s="81"/>
      <c r="R875" s="67">
        <v>1.428</v>
      </c>
      <c r="S875" s="262"/>
      <c r="T875" s="341">
        <f t="shared" si="59"/>
        <v>1.428</v>
      </c>
      <c r="V875" s="69">
        <v>1428</v>
      </c>
      <c r="X875" s="280">
        <f t="shared" si="60"/>
        <v>1</v>
      </c>
    </row>
    <row r="876" spans="4:24" ht="12.75">
      <c r="D876" t="s">
        <v>257</v>
      </c>
      <c r="H876" s="155"/>
      <c r="I876" s="126">
        <v>15</v>
      </c>
      <c r="J876" s="112"/>
      <c r="K876" s="66"/>
      <c r="L876" s="81"/>
      <c r="M876" s="66"/>
      <c r="N876" s="71">
        <v>9.051</v>
      </c>
      <c r="O876" s="262"/>
      <c r="P876" s="71"/>
      <c r="Q876" s="262"/>
      <c r="R876" s="67">
        <v>-16.336</v>
      </c>
      <c r="S876" s="262"/>
      <c r="T876" s="341">
        <f t="shared" si="59"/>
        <v>7.715000000000002</v>
      </c>
      <c r="V876" s="69">
        <v>7715</v>
      </c>
      <c r="X876" s="280">
        <f t="shared" si="60"/>
        <v>0.9999999999999998</v>
      </c>
    </row>
    <row r="877" spans="4:24" ht="12.75">
      <c r="D877" t="s">
        <v>266</v>
      </c>
      <c r="H877" s="155"/>
      <c r="I877" s="126"/>
      <c r="J877" s="112"/>
      <c r="K877" s="66"/>
      <c r="L877" s="81"/>
      <c r="M877" s="66"/>
      <c r="N877" s="71">
        <v>37</v>
      </c>
      <c r="O877" s="262"/>
      <c r="P877" s="71"/>
      <c r="Q877" s="262"/>
      <c r="R877" s="67">
        <v>54.416</v>
      </c>
      <c r="S877" s="262"/>
      <c r="T877" s="341">
        <f t="shared" si="59"/>
        <v>91.416</v>
      </c>
      <c r="V877" s="69">
        <v>91415.3</v>
      </c>
      <c r="X877" s="280">
        <f t="shared" si="60"/>
        <v>0.9999923426971209</v>
      </c>
    </row>
    <row r="878" spans="4:24" ht="12.75">
      <c r="D878" t="s">
        <v>267</v>
      </c>
      <c r="H878" s="155"/>
      <c r="I878" s="126">
        <v>40</v>
      </c>
      <c r="J878" s="112"/>
      <c r="K878" s="66"/>
      <c r="L878" s="81"/>
      <c r="M878" s="66"/>
      <c r="N878" s="66"/>
      <c r="O878" s="81"/>
      <c r="P878" s="71">
        <v>-2.124</v>
      </c>
      <c r="Q878" s="81"/>
      <c r="R878" s="67">
        <v>-34.821</v>
      </c>
      <c r="S878" s="262"/>
      <c r="T878" s="341">
        <f t="shared" si="59"/>
        <v>3.0549999999999997</v>
      </c>
      <c r="V878" s="69">
        <v>3055.24</v>
      </c>
      <c r="X878" s="280">
        <f t="shared" si="60"/>
        <v>1.0000785597381343</v>
      </c>
    </row>
    <row r="879" spans="4:24" ht="12.75">
      <c r="D879" t="s">
        <v>426</v>
      </c>
      <c r="H879" s="155"/>
      <c r="I879" s="126"/>
      <c r="J879" s="112"/>
      <c r="K879" s="66"/>
      <c r="L879" s="81"/>
      <c r="M879" s="66"/>
      <c r="N879" s="66"/>
      <c r="O879" s="81"/>
      <c r="P879" s="66"/>
      <c r="Q879" s="81"/>
      <c r="R879" s="67">
        <v>8.162</v>
      </c>
      <c r="S879" s="262"/>
      <c r="T879" s="341">
        <f t="shared" si="59"/>
        <v>8.162</v>
      </c>
      <c r="V879" s="69">
        <v>8161.16</v>
      </c>
      <c r="X879" s="280">
        <f t="shared" si="60"/>
        <v>0.9998970840480272</v>
      </c>
    </row>
    <row r="880" spans="4:24" ht="12.75">
      <c r="D880" t="s">
        <v>427</v>
      </c>
      <c r="H880" s="155"/>
      <c r="I880" s="126"/>
      <c r="J880" s="112"/>
      <c r="K880" s="66"/>
      <c r="L880" s="81"/>
      <c r="M880" s="66"/>
      <c r="N880" s="66"/>
      <c r="O880" s="81"/>
      <c r="P880" s="71">
        <v>2.124</v>
      </c>
      <c r="Q880" s="81"/>
      <c r="R880" s="67">
        <v>7.331</v>
      </c>
      <c r="S880" s="262"/>
      <c r="T880" s="341">
        <f t="shared" si="59"/>
        <v>9.455</v>
      </c>
      <c r="V880" s="69">
        <v>9454.34</v>
      </c>
      <c r="X880" s="280">
        <f t="shared" si="60"/>
        <v>0.99993019566367</v>
      </c>
    </row>
    <row r="881" spans="4:24" ht="12.75">
      <c r="D881" t="s">
        <v>226</v>
      </c>
      <c r="H881" s="155"/>
      <c r="I881" s="126">
        <v>1</v>
      </c>
      <c r="J881" s="112"/>
      <c r="K881" s="66"/>
      <c r="L881" s="81"/>
      <c r="M881" s="66"/>
      <c r="N881" s="66"/>
      <c r="O881" s="81"/>
      <c r="P881" s="71"/>
      <c r="Q881" s="81"/>
      <c r="R881" s="67">
        <v>-0.592</v>
      </c>
      <c r="S881" s="262"/>
      <c r="T881" s="341">
        <f t="shared" si="59"/>
        <v>0.40800000000000003</v>
      </c>
      <c r="V881" s="69">
        <v>408</v>
      </c>
      <c r="X881" s="280">
        <f t="shared" si="60"/>
        <v>0.9999999999999999</v>
      </c>
    </row>
    <row r="882" spans="4:24" ht="12.75">
      <c r="D882" t="s">
        <v>256</v>
      </c>
      <c r="H882" s="155"/>
      <c r="I882" s="126">
        <v>25</v>
      </c>
      <c r="J882" s="112"/>
      <c r="K882" s="66"/>
      <c r="L882" s="81"/>
      <c r="M882" s="66"/>
      <c r="N882" s="66">
        <v>8</v>
      </c>
      <c r="O882" s="81"/>
      <c r="P882" s="67">
        <v>-10.678</v>
      </c>
      <c r="Q882" s="81"/>
      <c r="R882" s="67"/>
      <c r="S882" s="262"/>
      <c r="T882" s="341">
        <f t="shared" si="59"/>
        <v>22.322</v>
      </c>
      <c r="V882" s="69">
        <v>22322</v>
      </c>
      <c r="X882" s="280">
        <f t="shared" si="60"/>
        <v>1</v>
      </c>
    </row>
    <row r="883" spans="4:24" ht="12.75">
      <c r="D883" t="s">
        <v>428</v>
      </c>
      <c r="H883" s="299"/>
      <c r="I883" s="288">
        <v>15</v>
      </c>
      <c r="J883" s="266"/>
      <c r="K883" s="105"/>
      <c r="L883" s="81"/>
      <c r="M883" s="66"/>
      <c r="N883" s="66"/>
      <c r="O883" s="81"/>
      <c r="P883" s="66"/>
      <c r="Q883" s="81"/>
      <c r="R883" s="67">
        <v>-10.185</v>
      </c>
      <c r="S883" s="262"/>
      <c r="T883" s="341">
        <f t="shared" si="59"/>
        <v>4.8149999999999995</v>
      </c>
      <c r="V883" s="69">
        <v>4815</v>
      </c>
      <c r="X883" s="280">
        <f t="shared" si="60"/>
        <v>1.0000000000000002</v>
      </c>
    </row>
    <row r="884" spans="4:24" ht="12.75">
      <c r="D884" t="s">
        <v>411</v>
      </c>
      <c r="H884" s="293"/>
      <c r="I884" s="126">
        <v>50</v>
      </c>
      <c r="J884" s="112"/>
      <c r="K884" s="66"/>
      <c r="L884" s="81"/>
      <c r="M884" s="66"/>
      <c r="N884" s="66"/>
      <c r="O884" s="81"/>
      <c r="P884" s="66"/>
      <c r="Q884" s="81"/>
      <c r="R884" s="67">
        <v>-27.286</v>
      </c>
      <c r="S884" s="262"/>
      <c r="T884" s="341">
        <f t="shared" si="59"/>
        <v>22.714</v>
      </c>
      <c r="V884" s="69">
        <v>22713.4</v>
      </c>
      <c r="X884" s="280">
        <f t="shared" si="60"/>
        <v>0.999973584573391</v>
      </c>
    </row>
    <row r="885" spans="4:24" ht="12.75">
      <c r="D885" t="s">
        <v>429</v>
      </c>
      <c r="H885" s="293"/>
      <c r="I885" s="126"/>
      <c r="J885" s="112"/>
      <c r="K885" s="66"/>
      <c r="L885" s="81"/>
      <c r="M885" s="66"/>
      <c r="N885" s="66"/>
      <c r="O885" s="81"/>
      <c r="P885" s="66"/>
      <c r="Q885" s="81"/>
      <c r="R885" s="67">
        <v>31.196</v>
      </c>
      <c r="S885" s="262"/>
      <c r="T885" s="341">
        <f t="shared" si="59"/>
        <v>31.196</v>
      </c>
      <c r="V885" s="69">
        <v>31195.54</v>
      </c>
      <c r="X885" s="280">
        <f t="shared" si="60"/>
        <v>0.9999852545198101</v>
      </c>
    </row>
    <row r="886" spans="4:24" ht="12.75">
      <c r="D886" s="260" t="s">
        <v>273</v>
      </c>
      <c r="H886" s="113"/>
      <c r="I886" s="126">
        <v>8</v>
      </c>
      <c r="J886" s="112"/>
      <c r="K886" s="294"/>
      <c r="L886" s="81"/>
      <c r="M886" s="66"/>
      <c r="N886" s="66">
        <v>6</v>
      </c>
      <c r="O886" s="81"/>
      <c r="P886" s="131"/>
      <c r="Q886" s="81"/>
      <c r="R886" s="67">
        <v>0.778</v>
      </c>
      <c r="S886" s="262"/>
      <c r="T886" s="341">
        <f t="shared" si="59"/>
        <v>14.778</v>
      </c>
      <c r="V886" s="69">
        <v>14777.79</v>
      </c>
      <c r="X886" s="280">
        <f t="shared" si="60"/>
        <v>0.9999857896873732</v>
      </c>
    </row>
    <row r="887" spans="4:24" ht="12.75">
      <c r="D887" t="s">
        <v>228</v>
      </c>
      <c r="E887" s="19"/>
      <c r="H887" s="155"/>
      <c r="I887" s="126">
        <v>5.88</v>
      </c>
      <c r="J887" s="81"/>
      <c r="K887" s="66"/>
      <c r="L887" s="81"/>
      <c r="M887" s="66"/>
      <c r="N887" s="66"/>
      <c r="O887" s="81"/>
      <c r="P887" s="66"/>
      <c r="Q887" s="81"/>
      <c r="R887" s="67"/>
      <c r="S887" s="262"/>
      <c r="T887" s="341">
        <f t="shared" si="59"/>
        <v>5.88</v>
      </c>
      <c r="V887" s="69">
        <v>5880</v>
      </c>
      <c r="X887" s="280">
        <f t="shared" si="60"/>
        <v>1</v>
      </c>
    </row>
    <row r="888" spans="4:24" ht="12.75">
      <c r="D888" t="s">
        <v>343</v>
      </c>
      <c r="E888" s="19"/>
      <c r="H888" s="155"/>
      <c r="I888" s="126"/>
      <c r="J888" s="81"/>
      <c r="K888" s="66"/>
      <c r="L888" s="81"/>
      <c r="M888" s="66"/>
      <c r="N888" s="66"/>
      <c r="O888" s="81"/>
      <c r="P888" s="66"/>
      <c r="Q888" s="81"/>
      <c r="R888" s="67">
        <v>0.04</v>
      </c>
      <c r="S888" s="262"/>
      <c r="T888" s="341">
        <f t="shared" si="59"/>
        <v>0.04</v>
      </c>
      <c r="V888" s="69">
        <v>40</v>
      </c>
      <c r="X888" s="280">
        <f t="shared" si="60"/>
        <v>1</v>
      </c>
    </row>
    <row r="889" spans="4:24" ht="12.75">
      <c r="D889" t="s">
        <v>430</v>
      </c>
      <c r="E889" s="19"/>
      <c r="H889" s="155"/>
      <c r="I889" s="126">
        <v>0</v>
      </c>
      <c r="J889" s="81"/>
      <c r="K889" s="66"/>
      <c r="L889" s="81"/>
      <c r="M889" s="66"/>
      <c r="N889" s="66">
        <v>4.76</v>
      </c>
      <c r="O889" s="81"/>
      <c r="P889" s="66"/>
      <c r="Q889" s="81"/>
      <c r="R889" s="67"/>
      <c r="S889" s="262"/>
      <c r="T889" s="341">
        <f t="shared" si="59"/>
        <v>4.76</v>
      </c>
      <c r="V889" s="69">
        <v>4760</v>
      </c>
      <c r="X889" s="280">
        <f t="shared" si="60"/>
        <v>1</v>
      </c>
    </row>
    <row r="890" spans="4:24" ht="12.75">
      <c r="D890" t="s">
        <v>431</v>
      </c>
      <c r="E890" s="19"/>
      <c r="H890" s="155"/>
      <c r="I890" s="126">
        <v>9</v>
      </c>
      <c r="J890" s="81"/>
      <c r="K890" s="66"/>
      <c r="L890" s="81"/>
      <c r="M890" s="66"/>
      <c r="N890" s="66"/>
      <c r="O890" s="81"/>
      <c r="P890" s="66"/>
      <c r="Q890" s="81"/>
      <c r="R890" s="67">
        <v>6.098</v>
      </c>
      <c r="S890" s="262"/>
      <c r="T890" s="341">
        <f t="shared" si="59"/>
        <v>15.097999999999999</v>
      </c>
      <c r="V890" s="69">
        <v>2901.69</v>
      </c>
      <c r="X890" s="280">
        <f t="shared" si="60"/>
        <v>0.19219035633858791</v>
      </c>
    </row>
    <row r="891" spans="4:24" ht="12.75">
      <c r="D891" t="s">
        <v>250</v>
      </c>
      <c r="E891" s="19"/>
      <c r="H891" s="155"/>
      <c r="I891" s="126">
        <v>5</v>
      </c>
      <c r="J891" s="81"/>
      <c r="K891" s="66"/>
      <c r="L891" s="81"/>
      <c r="M891" s="66"/>
      <c r="N891" s="66"/>
      <c r="O891" s="81"/>
      <c r="P891" s="66"/>
      <c r="Q891" s="81"/>
      <c r="R891" s="67">
        <v>-3.6</v>
      </c>
      <c r="S891" s="262"/>
      <c r="T891" s="341">
        <f t="shared" si="59"/>
        <v>1.4</v>
      </c>
      <c r="V891" s="69">
        <v>1400</v>
      </c>
      <c r="X891" s="280">
        <f t="shared" si="60"/>
        <v>1.0000000000000002</v>
      </c>
    </row>
    <row r="892" spans="4:24" ht="12.75">
      <c r="D892" t="s">
        <v>208</v>
      </c>
      <c r="E892" s="19"/>
      <c r="H892" s="155"/>
      <c r="I892" s="126">
        <v>15</v>
      </c>
      <c r="J892" s="81"/>
      <c r="K892" s="66"/>
      <c r="L892" s="81"/>
      <c r="M892" s="66"/>
      <c r="N892" s="66"/>
      <c r="O892" s="81"/>
      <c r="P892" s="66"/>
      <c r="Q892" s="81"/>
      <c r="R892" s="67">
        <v>-6.872</v>
      </c>
      <c r="S892" s="262"/>
      <c r="T892" s="341">
        <f t="shared" si="59"/>
        <v>8.128</v>
      </c>
      <c r="V892" s="69">
        <v>8127.5</v>
      </c>
      <c r="X892" s="280">
        <f t="shared" si="60"/>
        <v>0.9999384842519685</v>
      </c>
    </row>
    <row r="893" spans="4:24" ht="12.75">
      <c r="D893" t="s">
        <v>217</v>
      </c>
      <c r="E893" s="19"/>
      <c r="H893" s="155"/>
      <c r="I893" s="126">
        <v>20</v>
      </c>
      <c r="J893" s="81"/>
      <c r="K893" s="66"/>
      <c r="L893" s="81"/>
      <c r="M893" s="66"/>
      <c r="N893" s="66"/>
      <c r="O893" s="81"/>
      <c r="P893" s="66"/>
      <c r="Q893" s="81"/>
      <c r="R893" s="67">
        <v>-12.661</v>
      </c>
      <c r="S893" s="262"/>
      <c r="T893" s="341">
        <f t="shared" si="59"/>
        <v>7.339</v>
      </c>
      <c r="V893" s="69">
        <v>7338.5</v>
      </c>
      <c r="X893" s="280">
        <f t="shared" si="60"/>
        <v>0.9999318708270881</v>
      </c>
    </row>
    <row r="894" spans="4:24" ht="12.75">
      <c r="D894" t="s">
        <v>316</v>
      </c>
      <c r="H894" s="155"/>
      <c r="I894" s="126">
        <v>4</v>
      </c>
      <c r="J894" s="112"/>
      <c r="K894" s="66"/>
      <c r="L894" s="81"/>
      <c r="M894" s="66"/>
      <c r="N894" s="66"/>
      <c r="O894" s="81"/>
      <c r="P894" s="66"/>
      <c r="Q894" s="81"/>
      <c r="R894" s="67">
        <v>-3.84</v>
      </c>
      <c r="S894" s="262"/>
      <c r="T894" s="341">
        <f t="shared" si="59"/>
        <v>0.16000000000000014</v>
      </c>
      <c r="V894" s="69">
        <v>160</v>
      </c>
      <c r="X894" s="280">
        <f t="shared" si="60"/>
        <v>0.9999999999999991</v>
      </c>
    </row>
    <row r="895" spans="4:24" ht="12.75">
      <c r="D895" t="s">
        <v>432</v>
      </c>
      <c r="H895" s="155"/>
      <c r="I895" s="126"/>
      <c r="J895" s="112"/>
      <c r="K895" s="66"/>
      <c r="L895" s="81"/>
      <c r="M895" s="66"/>
      <c r="N895" s="71">
        <v>0.485</v>
      </c>
      <c r="O895" s="262"/>
      <c r="P895" s="71"/>
      <c r="Q895" s="262"/>
      <c r="R895" s="67"/>
      <c r="S895" s="262"/>
      <c r="T895" s="341">
        <f t="shared" si="59"/>
        <v>0.485</v>
      </c>
      <c r="V895" s="69">
        <v>485</v>
      </c>
      <c r="X895" s="280">
        <f t="shared" si="60"/>
        <v>1</v>
      </c>
    </row>
    <row r="896" spans="4:24" ht="12.75">
      <c r="D896" t="s">
        <v>318</v>
      </c>
      <c r="H896" s="299"/>
      <c r="I896" s="288">
        <v>2</v>
      </c>
      <c r="J896" s="162"/>
      <c r="K896" s="159"/>
      <c r="L896" s="81"/>
      <c r="M896" s="66"/>
      <c r="N896" s="66"/>
      <c r="O896" s="81"/>
      <c r="P896" s="66"/>
      <c r="Q896" s="81"/>
      <c r="R896" s="67">
        <v>-2</v>
      </c>
      <c r="S896" s="262"/>
      <c r="T896" s="341">
        <f t="shared" si="59"/>
        <v>0</v>
      </c>
      <c r="V896" s="69">
        <v>0</v>
      </c>
      <c r="X896" s="280"/>
    </row>
    <row r="897" spans="4:24" ht="12.75">
      <c r="D897" t="s">
        <v>433</v>
      </c>
      <c r="H897" s="299"/>
      <c r="I897" s="288">
        <v>0</v>
      </c>
      <c r="J897" s="162"/>
      <c r="K897" s="159"/>
      <c r="L897" s="81"/>
      <c r="M897" s="66">
        <v>20</v>
      </c>
      <c r="N897" s="66"/>
      <c r="O897" s="81"/>
      <c r="P897" s="66"/>
      <c r="Q897" s="81"/>
      <c r="R897" s="67">
        <v>-14</v>
      </c>
      <c r="S897" s="262"/>
      <c r="T897" s="341">
        <f t="shared" si="59"/>
        <v>6</v>
      </c>
      <c r="V897" s="69">
        <v>6000</v>
      </c>
      <c r="X897" s="280">
        <f t="shared" si="60"/>
        <v>1</v>
      </c>
    </row>
    <row r="898" spans="8:20" ht="12.75">
      <c r="H898" s="155"/>
      <c r="I898" s="73"/>
      <c r="J898" s="81"/>
      <c r="K898" s="66"/>
      <c r="L898" s="81"/>
      <c r="M898" s="66"/>
      <c r="N898" s="66"/>
      <c r="O898" s="81"/>
      <c r="P898" s="66"/>
      <c r="Q898" s="81"/>
      <c r="R898" s="67"/>
      <c r="S898" s="262"/>
      <c r="T898" s="262"/>
    </row>
    <row r="899" spans="1:26" s="7" customFormat="1" ht="13.5" customHeight="1">
      <c r="A899" s="45">
        <v>61</v>
      </c>
      <c r="B899" s="254"/>
      <c r="C899" s="254"/>
      <c r="D899" s="46" t="s">
        <v>434</v>
      </c>
      <c r="E899" s="254"/>
      <c r="F899" s="254"/>
      <c r="G899" s="48"/>
      <c r="H899" s="77"/>
      <c r="I899" s="146">
        <f>SUM(I901:I966)</f>
        <v>9619.16</v>
      </c>
      <c r="J899" s="242"/>
      <c r="K899" s="146">
        <f aca="true" t="shared" si="61" ref="K899:V899">SUM(K901:K966)</f>
        <v>-133.47499999999997</v>
      </c>
      <c r="L899" s="146">
        <f t="shared" si="61"/>
        <v>0</v>
      </c>
      <c r="M899" s="146">
        <f t="shared" si="61"/>
        <v>145.5</v>
      </c>
      <c r="N899" s="54">
        <f>SUM(N901:N966)</f>
        <v>66.69</v>
      </c>
      <c r="O899" s="146">
        <f t="shared" si="61"/>
        <v>0</v>
      </c>
      <c r="P899" s="146">
        <f>SUM(P901:P966)</f>
        <v>45.073</v>
      </c>
      <c r="Q899" s="146">
        <f t="shared" si="61"/>
        <v>0</v>
      </c>
      <c r="R899" s="54">
        <f t="shared" si="61"/>
        <v>-177.206</v>
      </c>
      <c r="S899" s="146">
        <f t="shared" si="61"/>
        <v>0</v>
      </c>
      <c r="T899" s="146">
        <f t="shared" si="61"/>
        <v>9565.741999999998</v>
      </c>
      <c r="U899" s="110"/>
      <c r="V899" s="146">
        <f t="shared" si="61"/>
        <v>9526679.57</v>
      </c>
      <c r="W899" s="18"/>
      <c r="X899" s="280">
        <f>SUM(V899/T899/1000)</f>
        <v>0.9959164244655566</v>
      </c>
      <c r="Y899" s="59"/>
      <c r="Z899" s="59"/>
    </row>
    <row r="900" spans="1:18" ht="13.5" customHeight="1">
      <c r="A900" s="243" t="s">
        <v>435</v>
      </c>
      <c r="B900" s="7"/>
      <c r="C900" s="7"/>
      <c r="D900" s="7"/>
      <c r="G900" s="63"/>
      <c r="H900" s="62"/>
      <c r="I900" s="14"/>
      <c r="P900" s="11"/>
      <c r="R900" s="67"/>
    </row>
    <row r="901" spans="1:25" ht="15" customHeight="1">
      <c r="A901" s="120"/>
      <c r="D901" t="s">
        <v>436</v>
      </c>
      <c r="G901" s="98"/>
      <c r="H901" s="308"/>
      <c r="I901" s="309">
        <v>890</v>
      </c>
      <c r="J901" s="112"/>
      <c r="K901" s="66"/>
      <c r="L901" s="81"/>
      <c r="M901" s="66"/>
      <c r="N901" s="66">
        <v>-13.4</v>
      </c>
      <c r="O901" s="81"/>
      <c r="P901" s="66"/>
      <c r="Q901" s="81"/>
      <c r="R901" s="67"/>
      <c r="S901" s="81"/>
      <c r="T901" s="248">
        <f>SUM(I901:R901)</f>
        <v>876.6</v>
      </c>
      <c r="V901" s="17">
        <v>876600</v>
      </c>
      <c r="X901" s="280">
        <f aca="true" t="shared" si="62" ref="X901:X921">SUM(V901/T901/1000)</f>
        <v>1</v>
      </c>
      <c r="Y901" s="59"/>
    </row>
    <row r="902" spans="1:24" ht="12.75">
      <c r="A902" s="120"/>
      <c r="D902" t="s">
        <v>262</v>
      </c>
      <c r="H902" s="293"/>
      <c r="I902" s="126">
        <v>232</v>
      </c>
      <c r="J902" s="112"/>
      <c r="K902" s="66"/>
      <c r="L902" s="81"/>
      <c r="M902" s="66"/>
      <c r="N902" s="66"/>
      <c r="O902" s="81"/>
      <c r="P902" s="66"/>
      <c r="Q902" s="81"/>
      <c r="R902" s="67">
        <v>-3.305</v>
      </c>
      <c r="S902" s="81"/>
      <c r="T902" s="248">
        <f>SUM(I902:R902)</f>
        <v>228.695</v>
      </c>
      <c r="V902" s="17">
        <v>228695</v>
      </c>
      <c r="X902" s="280">
        <f t="shared" si="62"/>
        <v>1</v>
      </c>
    </row>
    <row r="903" spans="1:24" ht="12.75">
      <c r="A903" s="120"/>
      <c r="D903" t="s">
        <v>263</v>
      </c>
      <c r="H903" s="293"/>
      <c r="I903" s="126">
        <v>80.1</v>
      </c>
      <c r="J903" s="112"/>
      <c r="K903" s="66"/>
      <c r="L903" s="81"/>
      <c r="M903" s="66"/>
      <c r="N903" s="66"/>
      <c r="O903" s="81"/>
      <c r="P903" s="66"/>
      <c r="Q903" s="81"/>
      <c r="R903" s="67">
        <v>-0.937</v>
      </c>
      <c r="S903" s="81"/>
      <c r="T903" s="248">
        <f>SUM(I903:R903)</f>
        <v>79.163</v>
      </c>
      <c r="V903" s="17">
        <v>79163</v>
      </c>
      <c r="X903" s="280">
        <f t="shared" si="62"/>
        <v>1</v>
      </c>
    </row>
    <row r="904" spans="1:24" ht="12.75">
      <c r="A904" s="120"/>
      <c r="D904" t="s">
        <v>267</v>
      </c>
      <c r="H904" s="293"/>
      <c r="I904" s="126"/>
      <c r="J904" s="112"/>
      <c r="K904" s="66"/>
      <c r="L904" s="81"/>
      <c r="M904" s="66"/>
      <c r="N904" s="66">
        <v>0.12</v>
      </c>
      <c r="O904" s="81"/>
      <c r="P904" s="71">
        <v>0.025</v>
      </c>
      <c r="Q904" s="81"/>
      <c r="R904" s="67"/>
      <c r="S904" s="81"/>
      <c r="T904" s="248">
        <f>SUM(I904:R904)</f>
        <v>0.145</v>
      </c>
      <c r="V904" s="17">
        <v>144.5</v>
      </c>
      <c r="X904" s="280">
        <f t="shared" si="62"/>
        <v>0.9965517241379311</v>
      </c>
    </row>
    <row r="905" spans="1:24" ht="12.75">
      <c r="A905" s="120"/>
      <c r="D905" t="s">
        <v>437</v>
      </c>
      <c r="H905" s="293"/>
      <c r="I905" s="126">
        <v>3.5</v>
      </c>
      <c r="J905" s="112"/>
      <c r="K905" s="66"/>
      <c r="L905" s="81"/>
      <c r="M905" s="66"/>
      <c r="N905" s="66">
        <v>2</v>
      </c>
      <c r="O905" s="81"/>
      <c r="P905" s="66"/>
      <c r="Q905" s="81"/>
      <c r="R905" s="67">
        <v>0.113</v>
      </c>
      <c r="S905" s="81"/>
      <c r="T905" s="248">
        <f aca="true" t="shared" si="63" ref="T905:T921">SUM(I905:R905)</f>
        <v>5.6129999999999995</v>
      </c>
      <c r="V905" s="17">
        <v>5612.1</v>
      </c>
      <c r="X905" s="280">
        <f t="shared" si="62"/>
        <v>0.9998396579369322</v>
      </c>
    </row>
    <row r="906" spans="1:24" ht="12.75">
      <c r="A906" s="120"/>
      <c r="D906" t="s">
        <v>343</v>
      </c>
      <c r="H906" s="293"/>
      <c r="I906" s="126"/>
      <c r="J906" s="112"/>
      <c r="K906" s="66"/>
      <c r="L906" s="81"/>
      <c r="M906" s="66"/>
      <c r="N906" s="71">
        <v>0.108</v>
      </c>
      <c r="O906" s="262"/>
      <c r="P906" s="71"/>
      <c r="Q906" s="262"/>
      <c r="R906" s="67"/>
      <c r="S906" s="262"/>
      <c r="T906" s="248">
        <f t="shared" si="63"/>
        <v>0.108</v>
      </c>
      <c r="V906" s="17">
        <v>108</v>
      </c>
      <c r="X906" s="280">
        <f t="shared" si="62"/>
        <v>1</v>
      </c>
    </row>
    <row r="907" spans="1:24" ht="15" customHeight="1">
      <c r="A907" s="120"/>
      <c r="D907" t="s">
        <v>208</v>
      </c>
      <c r="G907" s="295"/>
      <c r="H907" s="308"/>
      <c r="I907" s="309">
        <v>1</v>
      </c>
      <c r="J907" s="112"/>
      <c r="K907" s="66"/>
      <c r="L907" s="81"/>
      <c r="M907" s="66"/>
      <c r="N907" s="66"/>
      <c r="O907" s="81"/>
      <c r="P907" s="66"/>
      <c r="Q907" s="81"/>
      <c r="R907" s="67">
        <v>-0.675</v>
      </c>
      <c r="S907" s="81"/>
      <c r="T907" s="248">
        <f t="shared" si="63"/>
        <v>0.32499999999999996</v>
      </c>
      <c r="V907" s="17">
        <v>-237.5</v>
      </c>
      <c r="X907" s="280"/>
    </row>
    <row r="908" spans="4:24" ht="12.75">
      <c r="D908" t="s">
        <v>274</v>
      </c>
      <c r="F908" s="19"/>
      <c r="H908" s="293"/>
      <c r="I908" s="126">
        <v>1.5</v>
      </c>
      <c r="J908" s="112"/>
      <c r="K908" s="66"/>
      <c r="L908" s="81"/>
      <c r="M908" s="66">
        <v>4</v>
      </c>
      <c r="N908" s="66">
        <v>0.7</v>
      </c>
      <c r="O908" s="81"/>
      <c r="P908" s="66"/>
      <c r="Q908" s="81"/>
      <c r="R908" s="67">
        <v>0.908</v>
      </c>
      <c r="S908" s="81"/>
      <c r="T908" s="248">
        <f t="shared" si="63"/>
        <v>7.1080000000000005</v>
      </c>
      <c r="V908" s="17">
        <v>7107.7</v>
      </c>
      <c r="X908" s="280">
        <f t="shared" si="62"/>
        <v>0.9999577940348902</v>
      </c>
    </row>
    <row r="909" spans="4:24" ht="12.75">
      <c r="D909" t="s">
        <v>316</v>
      </c>
      <c r="F909" s="19"/>
      <c r="H909" s="293"/>
      <c r="I909" s="126">
        <v>3</v>
      </c>
      <c r="J909" s="112"/>
      <c r="K909" s="66"/>
      <c r="L909" s="81"/>
      <c r="M909" s="66"/>
      <c r="N909" s="66"/>
      <c r="O909" s="81"/>
      <c r="P909" s="66"/>
      <c r="Q909" s="81"/>
      <c r="R909" s="67">
        <v>2.72</v>
      </c>
      <c r="S909" s="81"/>
      <c r="T909" s="248">
        <f t="shared" si="63"/>
        <v>5.720000000000001</v>
      </c>
      <c r="V909" s="17">
        <v>5720</v>
      </c>
      <c r="X909" s="280">
        <f t="shared" si="62"/>
        <v>0.9999999999999999</v>
      </c>
    </row>
    <row r="910" spans="4:24" ht="12.75">
      <c r="D910" t="s">
        <v>438</v>
      </c>
      <c r="H910" s="293"/>
      <c r="I910" s="126">
        <v>88</v>
      </c>
      <c r="J910" s="112"/>
      <c r="K910" s="66"/>
      <c r="L910" s="81"/>
      <c r="M910" s="66"/>
      <c r="N910" s="66"/>
      <c r="O910" s="81"/>
      <c r="P910" s="66"/>
      <c r="Q910" s="81"/>
      <c r="R910" s="67">
        <v>-9.6</v>
      </c>
      <c r="S910" s="81"/>
      <c r="T910" s="248">
        <f t="shared" si="63"/>
        <v>78.4</v>
      </c>
      <c r="V910" s="17">
        <v>78400</v>
      </c>
      <c r="X910" s="280">
        <f t="shared" si="62"/>
        <v>0.9999999999999999</v>
      </c>
    </row>
    <row r="911" spans="4:24" ht="12.75">
      <c r="D911" t="s">
        <v>439</v>
      </c>
      <c r="H911" s="293"/>
      <c r="I911" s="126"/>
      <c r="J911" s="112"/>
      <c r="K911" s="71">
        <v>26.975</v>
      </c>
      <c r="L911" s="81"/>
      <c r="M911" s="66"/>
      <c r="N911" s="66"/>
      <c r="O911" s="81"/>
      <c r="P911" s="66"/>
      <c r="Q911" s="81"/>
      <c r="R911" s="67"/>
      <c r="S911" s="81"/>
      <c r="T911" s="248">
        <f t="shared" si="63"/>
        <v>26.975</v>
      </c>
      <c r="V911" s="17">
        <v>26975.5</v>
      </c>
      <c r="X911" s="280">
        <f t="shared" si="62"/>
        <v>1.0000185356811861</v>
      </c>
    </row>
    <row r="912" spans="1:24" ht="12.75">
      <c r="A912" s="229"/>
      <c r="D912" t="s">
        <v>440</v>
      </c>
      <c r="H912" s="293"/>
      <c r="I912" s="126">
        <v>83</v>
      </c>
      <c r="J912" s="112"/>
      <c r="K912" s="66"/>
      <c r="L912" s="81"/>
      <c r="M912" s="66"/>
      <c r="N912" s="66"/>
      <c r="O912" s="81"/>
      <c r="P912" s="66"/>
      <c r="Q912" s="81"/>
      <c r="R912" s="67">
        <v>-0.2</v>
      </c>
      <c r="S912" s="81"/>
      <c r="T912" s="248">
        <f t="shared" si="63"/>
        <v>82.8</v>
      </c>
      <c r="V912" s="17">
        <v>82800</v>
      </c>
      <c r="X912" s="280">
        <f t="shared" si="62"/>
        <v>1</v>
      </c>
    </row>
    <row r="913" spans="1:24" ht="12.75">
      <c r="A913" s="120"/>
      <c r="D913" t="s">
        <v>441</v>
      </c>
      <c r="H913" s="293"/>
      <c r="I913" s="126">
        <v>41</v>
      </c>
      <c r="J913" s="112"/>
      <c r="K913" s="66"/>
      <c r="L913" s="81"/>
      <c r="M913" s="66"/>
      <c r="N913" s="66"/>
      <c r="O913" s="81"/>
      <c r="P913" s="66"/>
      <c r="Q913" s="81"/>
      <c r="R913" s="67">
        <v>-5.8</v>
      </c>
      <c r="S913" s="81"/>
      <c r="T913" s="248">
        <f t="shared" si="63"/>
        <v>35.2</v>
      </c>
      <c r="V913" s="17">
        <v>35200</v>
      </c>
      <c r="X913" s="280">
        <f t="shared" si="62"/>
        <v>0.9999999999999999</v>
      </c>
    </row>
    <row r="914" spans="1:24" ht="12.75">
      <c r="A914" s="120"/>
      <c r="D914" t="s">
        <v>442</v>
      </c>
      <c r="H914" s="293"/>
      <c r="I914" s="126"/>
      <c r="J914" s="112"/>
      <c r="K914" s="66"/>
      <c r="L914" s="81"/>
      <c r="M914" s="66"/>
      <c r="N914" s="66"/>
      <c r="O914" s="81"/>
      <c r="P914" s="66"/>
      <c r="Q914" s="81"/>
      <c r="R914" s="67">
        <v>9.1</v>
      </c>
      <c r="S914" s="81"/>
      <c r="T914" s="248">
        <f t="shared" si="63"/>
        <v>9.1</v>
      </c>
      <c r="V914" s="17">
        <v>9100</v>
      </c>
      <c r="X914" s="280">
        <f t="shared" si="62"/>
        <v>1</v>
      </c>
    </row>
    <row r="915" spans="1:24" ht="12.75">
      <c r="A915" s="120"/>
      <c r="D915" t="s">
        <v>443</v>
      </c>
      <c r="H915" s="293"/>
      <c r="I915" s="126">
        <v>3</v>
      </c>
      <c r="J915" s="112"/>
      <c r="K915" s="66"/>
      <c r="L915" s="81"/>
      <c r="M915" s="66"/>
      <c r="N915" s="66"/>
      <c r="O915" s="81"/>
      <c r="P915" s="66"/>
      <c r="Q915" s="81"/>
      <c r="R915" s="67">
        <v>-0.653</v>
      </c>
      <c r="S915" s="81"/>
      <c r="T915" s="248">
        <f t="shared" si="63"/>
        <v>2.347</v>
      </c>
      <c r="V915" s="17">
        <v>2347</v>
      </c>
      <c r="X915" s="280">
        <f t="shared" si="62"/>
        <v>1</v>
      </c>
    </row>
    <row r="916" spans="1:24" ht="12.75">
      <c r="A916" s="120"/>
      <c r="D916" t="s">
        <v>444</v>
      </c>
      <c r="H916" s="293"/>
      <c r="I916" s="126"/>
      <c r="J916" s="112"/>
      <c r="K916" s="66"/>
      <c r="L916" s="81"/>
      <c r="M916" s="66"/>
      <c r="N916" s="66"/>
      <c r="O916" s="81"/>
      <c r="P916" s="66">
        <v>2.38</v>
      </c>
      <c r="Q916" s="81"/>
      <c r="R916" s="67"/>
      <c r="S916" s="81"/>
      <c r="T916" s="248">
        <f t="shared" si="63"/>
        <v>2.38</v>
      </c>
      <c r="V916" s="17">
        <v>2380</v>
      </c>
      <c r="X916" s="280">
        <f t="shared" si="62"/>
        <v>1</v>
      </c>
    </row>
    <row r="917" spans="1:24" ht="12.75">
      <c r="A917" s="120"/>
      <c r="D917" t="s">
        <v>318</v>
      </c>
      <c r="H917" s="293"/>
      <c r="I917" s="126">
        <v>0.5</v>
      </c>
      <c r="J917" s="112"/>
      <c r="K917" s="66"/>
      <c r="L917" s="81"/>
      <c r="M917" s="66"/>
      <c r="N917" s="66">
        <v>3</v>
      </c>
      <c r="O917" s="81"/>
      <c r="P917" s="66"/>
      <c r="Q917" s="81"/>
      <c r="R917" s="67">
        <v>-0.5</v>
      </c>
      <c r="S917" s="81"/>
      <c r="T917" s="248">
        <f t="shared" si="63"/>
        <v>3</v>
      </c>
      <c r="V917" s="17">
        <v>3000</v>
      </c>
      <c r="X917" s="280">
        <f t="shared" si="62"/>
        <v>1</v>
      </c>
    </row>
    <row r="918" spans="4:24" ht="12.75">
      <c r="D918" t="s">
        <v>445</v>
      </c>
      <c r="H918" s="293"/>
      <c r="I918" s="73"/>
      <c r="J918" s="112"/>
      <c r="K918" s="71">
        <v>34.096</v>
      </c>
      <c r="L918" s="81"/>
      <c r="M918" s="66"/>
      <c r="N918" s="66"/>
      <c r="O918" s="81"/>
      <c r="P918" s="66"/>
      <c r="Q918" s="81"/>
      <c r="R918" s="67"/>
      <c r="S918" s="81"/>
      <c r="T918" s="248">
        <f t="shared" si="63"/>
        <v>34.096</v>
      </c>
      <c r="V918" s="17">
        <v>34096</v>
      </c>
      <c r="X918" s="280">
        <f t="shared" si="62"/>
        <v>1.0000000000000002</v>
      </c>
    </row>
    <row r="919" spans="4:25" ht="12.75">
      <c r="D919" t="s">
        <v>262</v>
      </c>
      <c r="H919" s="26"/>
      <c r="I919" s="73"/>
      <c r="J919" s="81"/>
      <c r="K919" s="262">
        <v>8.865</v>
      </c>
      <c r="L919" s="81"/>
      <c r="M919" s="66"/>
      <c r="N919" s="66"/>
      <c r="O919" s="81"/>
      <c r="P919" s="66"/>
      <c r="Q919" s="81"/>
      <c r="R919" s="67"/>
      <c r="S919" s="81"/>
      <c r="T919" s="248">
        <f t="shared" si="63"/>
        <v>8.865</v>
      </c>
      <c r="U919" s="59"/>
      <c r="V919" s="69">
        <v>8865</v>
      </c>
      <c r="W919" s="81"/>
      <c r="X919" s="280">
        <f t="shared" si="62"/>
        <v>1</v>
      </c>
      <c r="Y919" s="59"/>
    </row>
    <row r="920" spans="4:25" ht="12.75">
      <c r="D920" t="s">
        <v>263</v>
      </c>
      <c r="H920" s="26"/>
      <c r="I920" s="73"/>
      <c r="J920" s="81"/>
      <c r="K920" s="262">
        <v>3.069</v>
      </c>
      <c r="L920" s="81"/>
      <c r="M920" s="66"/>
      <c r="N920" s="66"/>
      <c r="O920" s="81"/>
      <c r="P920" s="66"/>
      <c r="Q920" s="81"/>
      <c r="R920" s="67"/>
      <c r="S920" s="81"/>
      <c r="T920" s="248">
        <f t="shared" si="63"/>
        <v>3.069</v>
      </c>
      <c r="U920" s="59"/>
      <c r="V920" s="69">
        <v>3069</v>
      </c>
      <c r="W920" s="81"/>
      <c r="X920" s="280">
        <f t="shared" si="62"/>
        <v>1</v>
      </c>
      <c r="Y920" s="59"/>
    </row>
    <row r="921" spans="4:25" ht="12.75">
      <c r="D921" t="s">
        <v>446</v>
      </c>
      <c r="H921" s="26"/>
      <c r="I921" s="73"/>
      <c r="J921" s="81"/>
      <c r="K921" s="81"/>
      <c r="L921" s="81"/>
      <c r="M921" s="66"/>
      <c r="N921" s="66">
        <v>20</v>
      </c>
      <c r="O921" s="81"/>
      <c r="P921" s="66"/>
      <c r="Q921" s="81"/>
      <c r="R921" s="67"/>
      <c r="S921" s="81"/>
      <c r="T921" s="248">
        <f t="shared" si="63"/>
        <v>20</v>
      </c>
      <c r="U921" s="59"/>
      <c r="V921" s="69">
        <v>20000</v>
      </c>
      <c r="W921" s="81"/>
      <c r="X921" s="280">
        <f t="shared" si="62"/>
        <v>1</v>
      </c>
      <c r="Y921" s="59"/>
    </row>
    <row r="922" spans="8:25" ht="12.75">
      <c r="H922" s="26"/>
      <c r="I922" s="73"/>
      <c r="J922" s="81"/>
      <c r="K922" s="81"/>
      <c r="L922" s="81"/>
      <c r="M922" s="66"/>
      <c r="N922" s="66"/>
      <c r="O922" s="81"/>
      <c r="P922" s="66"/>
      <c r="Q922" s="81"/>
      <c r="R922" s="67"/>
      <c r="S922" s="81"/>
      <c r="T922" s="342"/>
      <c r="U922" s="59"/>
      <c r="V922" s="69"/>
      <c r="W922" s="81"/>
      <c r="X922" s="280"/>
      <c r="Y922" s="59"/>
    </row>
    <row r="923" spans="8:25" ht="12.75">
      <c r="H923" s="26"/>
      <c r="I923" s="73"/>
      <c r="J923" s="81"/>
      <c r="K923" s="81"/>
      <c r="L923" s="81"/>
      <c r="M923" s="66"/>
      <c r="N923" s="66"/>
      <c r="O923" s="81"/>
      <c r="P923" s="66"/>
      <c r="Q923" s="81"/>
      <c r="R923" s="67"/>
      <c r="S923" s="81"/>
      <c r="T923" s="342"/>
      <c r="U923" s="59"/>
      <c r="V923" s="69"/>
      <c r="W923" s="81"/>
      <c r="X923" s="280"/>
      <c r="Y923" s="59"/>
    </row>
    <row r="924" spans="8:25" ht="12.75">
      <c r="H924" s="26"/>
      <c r="I924" s="73"/>
      <c r="J924" s="81"/>
      <c r="K924" s="81"/>
      <c r="L924" s="81"/>
      <c r="M924" s="66"/>
      <c r="N924" s="66"/>
      <c r="O924" s="81"/>
      <c r="P924" s="66"/>
      <c r="Q924" s="81"/>
      <c r="R924" s="67"/>
      <c r="S924" s="81"/>
      <c r="T924" s="342"/>
      <c r="U924" s="59"/>
      <c r="V924" s="69"/>
      <c r="W924" s="81"/>
      <c r="X924" s="280"/>
      <c r="Y924" s="59"/>
    </row>
    <row r="925" spans="8:23" ht="12.75">
      <c r="H925" s="26"/>
      <c r="I925" s="73"/>
      <c r="J925" s="81"/>
      <c r="K925" s="81"/>
      <c r="L925" s="81"/>
      <c r="M925" s="66"/>
      <c r="N925" s="66"/>
      <c r="O925" s="81"/>
      <c r="P925" s="66"/>
      <c r="Q925" s="81"/>
      <c r="R925" s="67"/>
      <c r="S925" s="81"/>
      <c r="T925" s="343"/>
      <c r="U925" s="19"/>
      <c r="V925" s="100"/>
      <c r="W925" s="19"/>
    </row>
    <row r="926" spans="1:26" s="7" customFormat="1" ht="12.75">
      <c r="A926" s="111" t="s">
        <v>447</v>
      </c>
      <c r="H926" s="25"/>
      <c r="I926" s="126"/>
      <c r="J926" s="140"/>
      <c r="K926" s="140"/>
      <c r="L926" s="140"/>
      <c r="M926" s="131"/>
      <c r="N926" s="131"/>
      <c r="O926" s="140"/>
      <c r="P926" s="131"/>
      <c r="Q926" s="140"/>
      <c r="R926" s="67"/>
      <c r="S926" s="140"/>
      <c r="T926" s="81"/>
      <c r="U926" s="59"/>
      <c r="V926" s="131"/>
      <c r="W926" s="59"/>
      <c r="X926" s="19"/>
      <c r="Y926" s="59"/>
      <c r="Z926" s="59"/>
    </row>
    <row r="927" spans="4:24" ht="12.75">
      <c r="D927" t="s">
        <v>260</v>
      </c>
      <c r="H927" s="155"/>
      <c r="I927" s="126">
        <v>4400</v>
      </c>
      <c r="J927" s="81"/>
      <c r="K927" s="81">
        <v>-155</v>
      </c>
      <c r="L927" s="81"/>
      <c r="M927" s="66">
        <v>-46.4</v>
      </c>
      <c r="N927" s="66">
        <v>-6.6</v>
      </c>
      <c r="O927" s="81"/>
      <c r="P927" s="66"/>
      <c r="Q927" s="81"/>
      <c r="R927" s="67">
        <v>-169.063</v>
      </c>
      <c r="S927" s="81"/>
      <c r="T927" s="248">
        <f aca="true" t="shared" si="64" ref="T927:T933">SUM(I927:R927)</f>
        <v>4022.937</v>
      </c>
      <c r="U927" s="19"/>
      <c r="V927" s="69">
        <v>3995991</v>
      </c>
      <c r="W927" s="81"/>
      <c r="X927" s="280">
        <f aca="true" t="shared" si="65" ref="X927:X962">SUM(V927/T927/1000)</f>
        <v>0.9933019085310061</v>
      </c>
    </row>
    <row r="928" spans="4:24" ht="12.75">
      <c r="D928" t="s">
        <v>448</v>
      </c>
      <c r="H928" s="25"/>
      <c r="I928" s="126">
        <v>60</v>
      </c>
      <c r="J928" s="81"/>
      <c r="K928" s="81"/>
      <c r="L928" s="81"/>
      <c r="M928" s="66"/>
      <c r="N928" s="66"/>
      <c r="O928" s="81"/>
      <c r="P928" s="66"/>
      <c r="Q928" s="81"/>
      <c r="R928" s="67">
        <v>-11.984</v>
      </c>
      <c r="S928" s="81"/>
      <c r="T928" s="248">
        <f t="shared" si="64"/>
        <v>48.016</v>
      </c>
      <c r="U928" s="19"/>
      <c r="V928" s="69">
        <v>48016</v>
      </c>
      <c r="W928" s="81"/>
      <c r="X928" s="280">
        <f t="shared" si="65"/>
        <v>1</v>
      </c>
    </row>
    <row r="929" spans="4:24" ht="12.75">
      <c r="D929" t="s">
        <v>262</v>
      </c>
      <c r="H929" s="316"/>
      <c r="I929" s="288">
        <v>1165</v>
      </c>
      <c r="J929" s="162"/>
      <c r="K929" s="162">
        <v>-39.05</v>
      </c>
      <c r="L929" s="81"/>
      <c r="M929" s="66">
        <v>-42.2</v>
      </c>
      <c r="N929" s="66"/>
      <c r="O929" s="81"/>
      <c r="P929" s="66"/>
      <c r="Q929" s="81"/>
      <c r="R929" s="67">
        <v>-34.727</v>
      </c>
      <c r="S929" s="81"/>
      <c r="T929" s="248">
        <f t="shared" si="64"/>
        <v>1049.023</v>
      </c>
      <c r="V929" s="69">
        <v>1049023</v>
      </c>
      <c r="W929" s="81"/>
      <c r="X929" s="280">
        <f t="shared" si="65"/>
        <v>1.0000000000000002</v>
      </c>
    </row>
    <row r="930" spans="4:24" ht="12.75">
      <c r="D930" t="s">
        <v>263</v>
      </c>
      <c r="H930" s="155"/>
      <c r="I930" s="126">
        <v>403</v>
      </c>
      <c r="J930" s="81"/>
      <c r="K930" s="66">
        <v>-13.95</v>
      </c>
      <c r="L930" s="81"/>
      <c r="M930" s="66">
        <v>-4.2</v>
      </c>
      <c r="N930" s="66"/>
      <c r="O930" s="81"/>
      <c r="P930" s="66"/>
      <c r="Q930" s="81"/>
      <c r="R930" s="67">
        <v>-28.478</v>
      </c>
      <c r="S930" s="81"/>
      <c r="T930" s="248">
        <f t="shared" si="64"/>
        <v>356.372</v>
      </c>
      <c r="V930" s="69">
        <v>356372</v>
      </c>
      <c r="W930" s="125"/>
      <c r="X930" s="280">
        <f t="shared" si="65"/>
        <v>1</v>
      </c>
    </row>
    <row r="931" spans="4:24" ht="12.75">
      <c r="D931" s="260" t="s">
        <v>449</v>
      </c>
      <c r="H931" s="155"/>
      <c r="I931" s="126">
        <v>30</v>
      </c>
      <c r="J931" s="75"/>
      <c r="K931" s="66"/>
      <c r="L931" s="81"/>
      <c r="M931" s="66"/>
      <c r="N931" s="66"/>
      <c r="O931" s="81"/>
      <c r="P931" s="66">
        <v>-6.7</v>
      </c>
      <c r="Q931" s="81"/>
      <c r="R931" s="67">
        <v>0.028</v>
      </c>
      <c r="S931" s="81"/>
      <c r="T931" s="248">
        <f t="shared" si="64"/>
        <v>23.328</v>
      </c>
      <c r="V931" s="69">
        <v>23328</v>
      </c>
      <c r="W931" s="125"/>
      <c r="X931" s="280">
        <f t="shared" si="65"/>
        <v>1</v>
      </c>
    </row>
    <row r="932" spans="4:24" ht="12.75">
      <c r="D932" t="s">
        <v>450</v>
      </c>
      <c r="H932" s="155"/>
      <c r="I932" s="126">
        <v>18</v>
      </c>
      <c r="J932" s="75"/>
      <c r="K932" s="66"/>
      <c r="L932" s="81"/>
      <c r="M932" s="66"/>
      <c r="N932" s="66"/>
      <c r="O932" s="81"/>
      <c r="P932" s="66">
        <v>16</v>
      </c>
      <c r="Q932" s="81"/>
      <c r="R932" s="67">
        <v>3.014</v>
      </c>
      <c r="S932" s="81"/>
      <c r="T932" s="248">
        <f t="shared" si="64"/>
        <v>37.013999999999996</v>
      </c>
      <c r="V932" s="69">
        <v>37012.8</v>
      </c>
      <c r="W932" s="125"/>
      <c r="X932" s="280">
        <f t="shared" si="65"/>
        <v>0.9999675798346573</v>
      </c>
    </row>
    <row r="933" spans="4:24" ht="12.75">
      <c r="D933" t="s">
        <v>257</v>
      </c>
      <c r="H933" s="155"/>
      <c r="I933" s="126">
        <v>100</v>
      </c>
      <c r="J933" s="75"/>
      <c r="K933" s="66"/>
      <c r="L933" s="81"/>
      <c r="M933" s="66">
        <v>46</v>
      </c>
      <c r="N933" s="66">
        <v>13</v>
      </c>
      <c r="O933" s="81"/>
      <c r="P933" s="66"/>
      <c r="Q933" s="81"/>
      <c r="R933" s="67">
        <v>2.352</v>
      </c>
      <c r="S933" s="81"/>
      <c r="T933" s="248">
        <f t="shared" si="64"/>
        <v>161.352</v>
      </c>
      <c r="V933" s="69">
        <v>161351.9</v>
      </c>
      <c r="W933" s="125"/>
      <c r="X933" s="280">
        <f t="shared" si="65"/>
        <v>0.9999993802369973</v>
      </c>
    </row>
    <row r="934" spans="4:24" ht="12.75">
      <c r="D934" t="s">
        <v>451</v>
      </c>
      <c r="H934" s="155"/>
      <c r="I934" s="126">
        <v>160</v>
      </c>
      <c r="J934" s="75"/>
      <c r="K934" s="66"/>
      <c r="L934" s="81"/>
      <c r="M934" s="66"/>
      <c r="N934" s="66"/>
      <c r="O934" s="81"/>
      <c r="P934" s="66"/>
      <c r="Q934" s="81"/>
      <c r="R934" s="67">
        <v>-5.902</v>
      </c>
      <c r="S934" s="81"/>
      <c r="T934" s="248">
        <f aca="true" t="shared" si="66" ref="T934:T950">SUM(I934:R934)</f>
        <v>154.098</v>
      </c>
      <c r="V934" s="69">
        <v>154097.61</v>
      </c>
      <c r="W934" s="125"/>
      <c r="X934" s="280">
        <f t="shared" si="65"/>
        <v>0.9999974691430127</v>
      </c>
    </row>
    <row r="935" spans="4:24" ht="12.75">
      <c r="D935" t="s">
        <v>226</v>
      </c>
      <c r="H935" s="299"/>
      <c r="I935" s="288">
        <v>4.5</v>
      </c>
      <c r="J935" s="343"/>
      <c r="K935" s="159"/>
      <c r="L935" s="81"/>
      <c r="M935" s="66"/>
      <c r="N935" s="66"/>
      <c r="O935" s="81"/>
      <c r="P935" s="71">
        <v>1.207</v>
      </c>
      <c r="Q935" s="81"/>
      <c r="R935" s="67"/>
      <c r="S935" s="81"/>
      <c r="T935" s="248">
        <f t="shared" si="66"/>
        <v>5.707</v>
      </c>
      <c r="V935" s="69">
        <v>5706.1</v>
      </c>
      <c r="W935" s="125"/>
      <c r="X935" s="280">
        <f t="shared" si="65"/>
        <v>0.9998422989311373</v>
      </c>
    </row>
    <row r="936" spans="4:24" ht="12.75">
      <c r="D936" t="s">
        <v>256</v>
      </c>
      <c r="H936" s="293"/>
      <c r="I936" s="126">
        <v>108</v>
      </c>
      <c r="J936" s="75"/>
      <c r="K936" s="66"/>
      <c r="L936" s="81"/>
      <c r="M936" s="66"/>
      <c r="N936" s="66"/>
      <c r="O936" s="81"/>
      <c r="P936" s="71">
        <v>-30.439</v>
      </c>
      <c r="Q936" s="262"/>
      <c r="R936" s="67"/>
      <c r="S936" s="262"/>
      <c r="T936" s="248">
        <f t="shared" si="66"/>
        <v>77.561</v>
      </c>
      <c r="V936" s="69">
        <v>77561</v>
      </c>
      <c r="W936" s="125"/>
      <c r="X936" s="280">
        <f t="shared" si="65"/>
        <v>0.9999999999999999</v>
      </c>
    </row>
    <row r="937" spans="4:24" ht="12.75">
      <c r="D937" s="260" t="s">
        <v>227</v>
      </c>
      <c r="E937" s="260"/>
      <c r="F937" s="260"/>
      <c r="H937" s="113"/>
      <c r="I937" s="126">
        <v>65</v>
      </c>
      <c r="J937" s="75"/>
      <c r="K937" s="314"/>
      <c r="L937" s="81"/>
      <c r="M937" s="66">
        <v>60.3</v>
      </c>
      <c r="N937" s="66"/>
      <c r="O937" s="81"/>
      <c r="P937" s="73"/>
      <c r="Q937" s="81"/>
      <c r="R937" s="67">
        <v>-28.94</v>
      </c>
      <c r="S937" s="81"/>
      <c r="T937" s="248">
        <f t="shared" si="66"/>
        <v>96.36</v>
      </c>
      <c r="V937" s="69">
        <v>96359.5</v>
      </c>
      <c r="W937" s="112"/>
      <c r="X937" s="280">
        <f t="shared" si="65"/>
        <v>0.9999948111249481</v>
      </c>
    </row>
    <row r="938" spans="4:24" ht="12.75">
      <c r="D938" s="260" t="s">
        <v>411</v>
      </c>
      <c r="H938" s="155"/>
      <c r="I938" s="126">
        <v>70</v>
      </c>
      <c r="J938" s="75"/>
      <c r="K938" s="81"/>
      <c r="L938" s="81"/>
      <c r="M938" s="66"/>
      <c r="N938" s="66"/>
      <c r="O938" s="81"/>
      <c r="P938" s="66">
        <v>11</v>
      </c>
      <c r="Q938" s="81"/>
      <c r="R938" s="67">
        <v>6.462</v>
      </c>
      <c r="S938" s="81"/>
      <c r="T938" s="248">
        <f t="shared" si="66"/>
        <v>87.462</v>
      </c>
      <c r="V938" s="69">
        <v>87461.86</v>
      </c>
      <c r="W938" s="81"/>
      <c r="X938" s="280">
        <f t="shared" si="65"/>
        <v>0.999998399304841</v>
      </c>
    </row>
    <row r="939" spans="4:24" ht="12.75">
      <c r="D939" t="s">
        <v>343</v>
      </c>
      <c r="H939" s="155"/>
      <c r="I939" s="126">
        <v>280</v>
      </c>
      <c r="J939" s="75"/>
      <c r="K939" s="81"/>
      <c r="L939" s="81"/>
      <c r="M939" s="66"/>
      <c r="N939" s="66"/>
      <c r="O939" s="81"/>
      <c r="P939" s="66">
        <v>58.11</v>
      </c>
      <c r="Q939" s="81"/>
      <c r="R939" s="67">
        <v>-3.793</v>
      </c>
      <c r="S939" s="81"/>
      <c r="T939" s="248">
        <f t="shared" si="66"/>
        <v>334.317</v>
      </c>
      <c r="V939" s="69">
        <v>334316.2</v>
      </c>
      <c r="W939" s="81"/>
      <c r="X939" s="280">
        <f t="shared" si="65"/>
        <v>0.9999976070615614</v>
      </c>
    </row>
    <row r="940" spans="4:24" ht="12.75">
      <c r="D940" t="s">
        <v>452</v>
      </c>
      <c r="H940" s="155"/>
      <c r="I940" s="126">
        <v>160</v>
      </c>
      <c r="J940" s="75"/>
      <c r="K940" s="81"/>
      <c r="L940" s="81"/>
      <c r="M940" s="66"/>
      <c r="N940" s="66"/>
      <c r="O940" s="81"/>
      <c r="P940" s="66">
        <v>17.89</v>
      </c>
      <c r="Q940" s="81"/>
      <c r="R940" s="67">
        <v>0.23</v>
      </c>
      <c r="S940" s="81"/>
      <c r="T940" s="248">
        <f t="shared" si="66"/>
        <v>178.12</v>
      </c>
      <c r="V940" s="69">
        <v>178120</v>
      </c>
      <c r="W940" s="81"/>
      <c r="X940" s="280">
        <f t="shared" si="65"/>
        <v>1</v>
      </c>
    </row>
    <row r="941" spans="4:24" ht="12.75">
      <c r="D941" t="s">
        <v>453</v>
      </c>
      <c r="H941" s="316"/>
      <c r="I941" s="288">
        <v>200</v>
      </c>
      <c r="J941" s="343"/>
      <c r="K941" s="162"/>
      <c r="L941" s="162"/>
      <c r="M941" s="159"/>
      <c r="N941" s="159"/>
      <c r="O941" s="81"/>
      <c r="P941" s="66"/>
      <c r="Q941" s="81"/>
      <c r="R941" s="67">
        <v>14.019</v>
      </c>
      <c r="S941" s="81"/>
      <c r="T941" s="248">
        <f t="shared" si="66"/>
        <v>214.019</v>
      </c>
      <c r="V941" s="69">
        <v>211258.38</v>
      </c>
      <c r="W941" s="125"/>
      <c r="X941" s="280">
        <f t="shared" si="65"/>
        <v>0.9871010517757769</v>
      </c>
    </row>
    <row r="942" spans="4:24" ht="12.75">
      <c r="D942" t="s">
        <v>454</v>
      </c>
      <c r="H942" s="293"/>
      <c r="I942" s="126">
        <v>41.85</v>
      </c>
      <c r="J942" s="75"/>
      <c r="K942" s="66"/>
      <c r="L942" s="81"/>
      <c r="M942" s="66"/>
      <c r="N942" s="66"/>
      <c r="O942" s="81"/>
      <c r="P942" s="66"/>
      <c r="Q942" s="81"/>
      <c r="R942" s="67">
        <v>5.648</v>
      </c>
      <c r="S942" s="81"/>
      <c r="T942" s="248">
        <f t="shared" si="66"/>
        <v>47.498000000000005</v>
      </c>
      <c r="V942" s="69">
        <v>47498</v>
      </c>
      <c r="W942" s="125"/>
      <c r="X942" s="280">
        <f t="shared" si="65"/>
        <v>0.9999999999999999</v>
      </c>
    </row>
    <row r="943" spans="4:24" ht="12.75">
      <c r="D943" s="260" t="s">
        <v>455</v>
      </c>
      <c r="E943" s="260"/>
      <c r="F943" s="260"/>
      <c r="H943" s="293"/>
      <c r="I943" s="126">
        <v>145</v>
      </c>
      <c r="J943" s="75"/>
      <c r="K943" s="66">
        <v>16.52</v>
      </c>
      <c r="L943" s="81"/>
      <c r="M943" s="66"/>
      <c r="N943" s="66"/>
      <c r="O943" s="81"/>
      <c r="P943" s="66"/>
      <c r="Q943" s="81"/>
      <c r="R943" s="67">
        <v>34.168</v>
      </c>
      <c r="S943" s="81"/>
      <c r="T943" s="248">
        <f t="shared" si="66"/>
        <v>195.688</v>
      </c>
      <c r="V943" s="69">
        <v>195687.49</v>
      </c>
      <c r="W943" s="125"/>
      <c r="X943" s="280">
        <f t="shared" si="65"/>
        <v>0.9999973938105555</v>
      </c>
    </row>
    <row r="944" spans="4:24" ht="12.75">
      <c r="D944" t="s">
        <v>456</v>
      </c>
      <c r="H944" s="293"/>
      <c r="I944" s="126">
        <v>55</v>
      </c>
      <c r="J944" s="75"/>
      <c r="K944" s="66"/>
      <c r="L944" s="81"/>
      <c r="M944" s="66"/>
      <c r="N944" s="66">
        <v>50</v>
      </c>
      <c r="O944" s="81"/>
      <c r="P944" s="66"/>
      <c r="Q944" s="81"/>
      <c r="R944" s="67">
        <v>-20.234</v>
      </c>
      <c r="S944" s="81"/>
      <c r="T944" s="248">
        <f t="shared" si="66"/>
        <v>84.76599999999999</v>
      </c>
      <c r="V944" s="69">
        <v>84765.63</v>
      </c>
      <c r="W944" s="125"/>
      <c r="X944" s="280">
        <f t="shared" si="65"/>
        <v>0.9999956350423521</v>
      </c>
    </row>
    <row r="945" spans="4:24" ht="12.75">
      <c r="D945" t="s">
        <v>208</v>
      </c>
      <c r="H945" s="293"/>
      <c r="I945" s="126">
        <v>195</v>
      </c>
      <c r="J945" s="75"/>
      <c r="K945" s="159"/>
      <c r="L945" s="81"/>
      <c r="M945" s="66"/>
      <c r="N945" s="73"/>
      <c r="O945" s="81"/>
      <c r="P945" s="66"/>
      <c r="Q945" s="81"/>
      <c r="R945" s="67">
        <v>23.24</v>
      </c>
      <c r="S945" s="81"/>
      <c r="T945" s="248">
        <f t="shared" si="66"/>
        <v>218.24</v>
      </c>
      <c r="U945" s="344"/>
      <c r="V945" s="69">
        <v>209455.35</v>
      </c>
      <c r="W945" s="125"/>
      <c r="X945" s="280">
        <f t="shared" si="65"/>
        <v>0.9597477547653959</v>
      </c>
    </row>
    <row r="946" spans="4:24" ht="12.75">
      <c r="D946" t="s">
        <v>361</v>
      </c>
      <c r="H946" s="293"/>
      <c r="I946" s="126">
        <v>50</v>
      </c>
      <c r="K946" s="66"/>
      <c r="M946" s="177">
        <v>128</v>
      </c>
      <c r="N946" s="66"/>
      <c r="O946" s="81"/>
      <c r="P946" s="66"/>
      <c r="Q946" s="81"/>
      <c r="R946" s="67">
        <v>22.947</v>
      </c>
      <c r="S946" s="81"/>
      <c r="T946" s="248">
        <f t="shared" si="66"/>
        <v>200.947</v>
      </c>
      <c r="V946" s="69">
        <v>200946.25</v>
      </c>
      <c r="W946" s="125"/>
      <c r="X946" s="280">
        <f t="shared" si="65"/>
        <v>0.9999962676725704</v>
      </c>
    </row>
    <row r="947" spans="4:24" ht="12.75">
      <c r="D947" t="s">
        <v>457</v>
      </c>
      <c r="H947" s="293"/>
      <c r="I947" s="126">
        <v>25</v>
      </c>
      <c r="K947" s="66"/>
      <c r="M947" s="66"/>
      <c r="N947" s="66"/>
      <c r="O947" s="81"/>
      <c r="P947" s="66">
        <v>-15</v>
      </c>
      <c r="Q947" s="81"/>
      <c r="R947" s="67"/>
      <c r="S947" s="81"/>
      <c r="T947" s="248">
        <f t="shared" si="66"/>
        <v>10</v>
      </c>
      <c r="V947" s="69">
        <v>10000</v>
      </c>
      <c r="W947" s="125"/>
      <c r="X947" s="280">
        <f t="shared" si="65"/>
        <v>1</v>
      </c>
    </row>
    <row r="948" spans="4:24" ht="12.75">
      <c r="D948" s="260" t="s">
        <v>274</v>
      </c>
      <c r="E948" s="260"/>
      <c r="H948" s="113"/>
      <c r="I948" s="126">
        <v>13</v>
      </c>
      <c r="K948" s="294"/>
      <c r="N948" s="66"/>
      <c r="O948" s="81"/>
      <c r="P948" s="73"/>
      <c r="Q948" s="81"/>
      <c r="R948" s="67">
        <v>2.88</v>
      </c>
      <c r="S948" s="81"/>
      <c r="T948" s="248">
        <f t="shared" si="66"/>
        <v>15.879999999999999</v>
      </c>
      <c r="U948" s="19"/>
      <c r="V948" s="69">
        <v>15879.45</v>
      </c>
      <c r="W948" s="112"/>
      <c r="X948" s="280">
        <f t="shared" si="65"/>
        <v>0.9999653652392948</v>
      </c>
    </row>
    <row r="949" spans="4:24" ht="12.75">
      <c r="D949" t="s">
        <v>316</v>
      </c>
      <c r="H949" s="26"/>
      <c r="I949" s="126">
        <v>2.52</v>
      </c>
      <c r="K949" s="81"/>
      <c r="N949" s="66"/>
      <c r="O949" s="81"/>
      <c r="P949" s="66"/>
      <c r="Q949" s="81"/>
      <c r="R949" s="67">
        <v>0.131</v>
      </c>
      <c r="S949" s="81"/>
      <c r="T949" s="248">
        <f t="shared" si="66"/>
        <v>2.651</v>
      </c>
      <c r="U949" s="19"/>
      <c r="V949" s="69">
        <v>2650.5</v>
      </c>
      <c r="W949" s="112"/>
      <c r="X949" s="280">
        <f t="shared" si="65"/>
        <v>0.9998113919275746</v>
      </c>
    </row>
    <row r="950" spans="4:24" ht="12.75">
      <c r="D950" t="s">
        <v>458</v>
      </c>
      <c r="H950" s="26"/>
      <c r="I950" s="126"/>
      <c r="K950" s="81"/>
      <c r="N950" s="66"/>
      <c r="O950" s="81"/>
      <c r="P950" s="66"/>
      <c r="Q950" s="81"/>
      <c r="R950" s="67">
        <v>24.98</v>
      </c>
      <c r="S950" s="81"/>
      <c r="T950" s="248">
        <f t="shared" si="66"/>
        <v>24.98</v>
      </c>
      <c r="U950" s="19"/>
      <c r="V950" s="69">
        <v>24980</v>
      </c>
      <c r="W950" s="112"/>
      <c r="X950" s="280">
        <f t="shared" si="65"/>
        <v>1</v>
      </c>
    </row>
    <row r="951" spans="4:24" ht="12.75">
      <c r="D951" t="s">
        <v>318</v>
      </c>
      <c r="H951" s="26"/>
      <c r="I951" s="126">
        <v>25</v>
      </c>
      <c r="K951" s="81"/>
      <c r="N951" s="66">
        <v>17</v>
      </c>
      <c r="O951" s="81"/>
      <c r="P951" s="66"/>
      <c r="Q951" s="81"/>
      <c r="R951" s="67">
        <v>-13.404</v>
      </c>
      <c r="S951" s="81"/>
      <c r="T951" s="248">
        <f>SUM(I951:R951)</f>
        <v>28.596</v>
      </c>
      <c r="U951" s="19"/>
      <c r="V951" s="69">
        <v>28596</v>
      </c>
      <c r="W951" s="112"/>
      <c r="X951" s="280">
        <f t="shared" si="65"/>
        <v>1</v>
      </c>
    </row>
    <row r="952" spans="4:24" ht="12.75">
      <c r="D952" t="s">
        <v>459</v>
      </c>
      <c r="H952" s="26"/>
      <c r="I952" s="126">
        <v>6.8</v>
      </c>
      <c r="K952" s="81"/>
      <c r="N952" s="66"/>
      <c r="O952" s="81"/>
      <c r="P952" s="66"/>
      <c r="Q952" s="81"/>
      <c r="R952" s="67">
        <v>0.021</v>
      </c>
      <c r="S952" s="81"/>
      <c r="T952" s="248">
        <f>SUM(I952:R952)</f>
        <v>6.821</v>
      </c>
      <c r="U952" s="19"/>
      <c r="V952" s="69">
        <v>6820.8</v>
      </c>
      <c r="W952" s="112"/>
      <c r="X952" s="280">
        <f t="shared" si="65"/>
        <v>0.9999706787861018</v>
      </c>
    </row>
    <row r="953" spans="4:24" ht="12.75">
      <c r="D953" t="s">
        <v>460</v>
      </c>
      <c r="H953" s="26"/>
      <c r="I953" s="126">
        <v>133.09</v>
      </c>
      <c r="K953" s="81"/>
      <c r="N953" s="66"/>
      <c r="O953" s="81"/>
      <c r="P953" s="66"/>
      <c r="Q953" s="81"/>
      <c r="R953" s="67">
        <v>8</v>
      </c>
      <c r="S953" s="81"/>
      <c r="T953" s="248">
        <f>SUM(I953:R953)</f>
        <v>141.09</v>
      </c>
      <c r="U953" s="19"/>
      <c r="V953" s="69">
        <v>141090</v>
      </c>
      <c r="W953" s="112"/>
      <c r="X953" s="280">
        <f t="shared" si="65"/>
        <v>1</v>
      </c>
    </row>
    <row r="954" spans="4:24" ht="12.75">
      <c r="D954" t="s">
        <v>461</v>
      </c>
      <c r="H954" s="26"/>
      <c r="I954" s="126">
        <v>10.9</v>
      </c>
      <c r="K954" s="81"/>
      <c r="N954" s="66"/>
      <c r="O954" s="81"/>
      <c r="P954" s="66"/>
      <c r="Q954" s="81"/>
      <c r="R954" s="67">
        <v>0.14</v>
      </c>
      <c r="S954" s="81"/>
      <c r="T954" s="248">
        <f>SUM(I954:R954)</f>
        <v>11.040000000000001</v>
      </c>
      <c r="U954" s="19"/>
      <c r="V954" s="69">
        <v>11040</v>
      </c>
      <c r="W954" s="112"/>
      <c r="X954" s="280">
        <f t="shared" si="65"/>
        <v>0.9999999999999999</v>
      </c>
    </row>
    <row r="955" spans="4:24" ht="12.75">
      <c r="D955" t="s">
        <v>209</v>
      </c>
      <c r="H955" s="26"/>
      <c r="I955" s="126"/>
      <c r="K955" s="81"/>
      <c r="N955" s="66"/>
      <c r="O955" s="81"/>
      <c r="P955" s="66">
        <v>0.3</v>
      </c>
      <c r="Q955" s="81"/>
      <c r="R955" s="67"/>
      <c r="S955" s="81"/>
      <c r="T955" s="248">
        <f>SUM(I955:R955)</f>
        <v>0.3</v>
      </c>
      <c r="U955" s="19"/>
      <c r="V955" s="69">
        <v>300</v>
      </c>
      <c r="W955" s="112"/>
      <c r="X955" s="280">
        <f t="shared" si="65"/>
        <v>1</v>
      </c>
    </row>
    <row r="956" spans="4:24" ht="12.75">
      <c r="D956" t="s">
        <v>210</v>
      </c>
      <c r="H956" s="26"/>
      <c r="I956" s="126">
        <v>0.9</v>
      </c>
      <c r="K956" s="81"/>
      <c r="N956" s="66"/>
      <c r="O956" s="81"/>
      <c r="P956" s="66">
        <v>0.3</v>
      </c>
      <c r="Q956" s="81"/>
      <c r="R956" s="67">
        <v>0.9</v>
      </c>
      <c r="S956" s="81"/>
      <c r="T956" s="248">
        <f aca="true" t="shared" si="67" ref="T956:T962">SUM(I956:R956)</f>
        <v>2.1</v>
      </c>
      <c r="U956" s="19"/>
      <c r="V956" s="69">
        <v>2100</v>
      </c>
      <c r="W956" s="112"/>
      <c r="X956" s="280">
        <f t="shared" si="65"/>
        <v>1</v>
      </c>
    </row>
    <row r="957" spans="4:24" ht="12.75">
      <c r="D957" t="s">
        <v>369</v>
      </c>
      <c r="H957" s="26"/>
      <c r="I957" s="126"/>
      <c r="K957" s="81"/>
      <c r="N957" s="71">
        <v>0.762</v>
      </c>
      <c r="O957" s="262"/>
      <c r="P957" s="71"/>
      <c r="Q957" s="262"/>
      <c r="R957" s="67"/>
      <c r="S957" s="262"/>
      <c r="T957" s="248">
        <f t="shared" si="67"/>
        <v>0.762</v>
      </c>
      <c r="U957" s="19"/>
      <c r="V957" s="69">
        <v>761.85</v>
      </c>
      <c r="W957" s="112"/>
      <c r="X957" s="280">
        <f t="shared" si="65"/>
        <v>0.9998031496062992</v>
      </c>
    </row>
    <row r="958" spans="4:24" ht="12.75">
      <c r="D958" t="s">
        <v>462</v>
      </c>
      <c r="H958" s="316"/>
      <c r="I958" s="288">
        <v>70</v>
      </c>
      <c r="J958" s="39"/>
      <c r="K958" s="162"/>
      <c r="N958" s="66">
        <v>-20</v>
      </c>
      <c r="O958" s="81"/>
      <c r="P958" s="66"/>
      <c r="Q958" s="81"/>
      <c r="R958" s="67">
        <v>-8.964</v>
      </c>
      <c r="S958" s="81"/>
      <c r="T958" s="248">
        <f t="shared" si="67"/>
        <v>41.036</v>
      </c>
      <c r="V958" s="69">
        <v>41035.6</v>
      </c>
      <c r="W958" s="125"/>
      <c r="X958" s="280">
        <f t="shared" si="65"/>
        <v>0.9999902524612535</v>
      </c>
    </row>
    <row r="959" spans="4:24" ht="12.75">
      <c r="D959" t="s">
        <v>463</v>
      </c>
      <c r="H959" s="293"/>
      <c r="I959" s="126">
        <v>120</v>
      </c>
      <c r="K959" s="66"/>
      <c r="N959" s="66"/>
      <c r="O959" s="81"/>
      <c r="P959" s="66"/>
      <c r="Q959" s="81"/>
      <c r="R959" s="67"/>
      <c r="S959" s="81"/>
      <c r="T959" s="248">
        <f t="shared" si="67"/>
        <v>120</v>
      </c>
      <c r="V959" s="69">
        <v>120000</v>
      </c>
      <c r="W959" s="125"/>
      <c r="X959" s="280">
        <f t="shared" si="65"/>
        <v>1</v>
      </c>
    </row>
    <row r="960" spans="4:24" ht="12.75">
      <c r="D960" t="s">
        <v>464</v>
      </c>
      <c r="H960" s="293"/>
      <c r="I960" s="126"/>
      <c r="K960" s="66"/>
      <c r="N960" s="66"/>
      <c r="O960" s="81"/>
      <c r="P960" s="66"/>
      <c r="Q960" s="81"/>
      <c r="R960" s="67">
        <v>1.344</v>
      </c>
      <c r="S960" s="81"/>
      <c r="T960" s="248">
        <f t="shared" si="67"/>
        <v>1.344</v>
      </c>
      <c r="V960" s="69">
        <v>1344</v>
      </c>
      <c r="W960" s="125"/>
      <c r="X960" s="280">
        <f t="shared" si="65"/>
        <v>0.9999999999999999</v>
      </c>
    </row>
    <row r="961" spans="4:24" ht="12.75">
      <c r="D961" t="s">
        <v>465</v>
      </c>
      <c r="H961" s="293"/>
      <c r="I961" s="126"/>
      <c r="K961" s="66">
        <v>10</v>
      </c>
      <c r="N961" s="66"/>
      <c r="O961" s="81"/>
      <c r="P961" s="66">
        <v>-10</v>
      </c>
      <c r="Q961" s="81"/>
      <c r="R961" s="67"/>
      <c r="S961" s="81"/>
      <c r="T961" s="248">
        <f t="shared" si="67"/>
        <v>0</v>
      </c>
      <c r="V961" s="69">
        <v>0</v>
      </c>
      <c r="W961" s="125"/>
      <c r="X961" s="280">
        <v>0</v>
      </c>
    </row>
    <row r="962" spans="4:24" ht="12.75">
      <c r="D962" t="s">
        <v>466</v>
      </c>
      <c r="H962" s="293"/>
      <c r="I962" s="126">
        <v>50</v>
      </c>
      <c r="K962" s="66"/>
      <c r="N962" s="66"/>
      <c r="O962" s="81"/>
      <c r="P962" s="66"/>
      <c r="Q962" s="81"/>
      <c r="R962" s="67">
        <v>6.608</v>
      </c>
      <c r="S962" s="81"/>
      <c r="T962" s="248">
        <f t="shared" si="67"/>
        <v>56.608</v>
      </c>
      <c r="V962" s="69">
        <v>56608</v>
      </c>
      <c r="W962" s="125"/>
      <c r="X962" s="280">
        <f t="shared" si="65"/>
        <v>1</v>
      </c>
    </row>
    <row r="963" spans="1:20" ht="12.75">
      <c r="A963" s="111"/>
      <c r="H963" s="293"/>
      <c r="I963" s="73"/>
      <c r="N963" s="66"/>
      <c r="O963" s="81"/>
      <c r="P963" s="66"/>
      <c r="Q963" s="81"/>
      <c r="R963" s="67"/>
      <c r="S963" s="81"/>
      <c r="T963" s="114"/>
    </row>
    <row r="964" spans="1:20" ht="12.75">
      <c r="A964" s="111" t="s">
        <v>467</v>
      </c>
      <c r="D964" s="19"/>
      <c r="E964" s="19"/>
      <c r="F964" s="19"/>
      <c r="G964" s="19"/>
      <c r="H964" s="155"/>
      <c r="I964" s="73"/>
      <c r="J964" s="19"/>
      <c r="K964" s="66"/>
      <c r="N964" s="66"/>
      <c r="O964" s="81"/>
      <c r="P964" s="66"/>
      <c r="Q964" s="81"/>
      <c r="R964" s="67"/>
      <c r="S964" s="81"/>
      <c r="T964" s="114"/>
    </row>
    <row r="965" spans="1:24" ht="12.75">
      <c r="A965" s="120"/>
      <c r="D965" s="260" t="s">
        <v>267</v>
      </c>
      <c r="E965" s="19"/>
      <c r="F965" s="19"/>
      <c r="G965" s="19"/>
      <c r="H965" s="155"/>
      <c r="I965" s="126">
        <v>25</v>
      </c>
      <c r="J965" s="19"/>
      <c r="K965" s="66">
        <v>-25</v>
      </c>
      <c r="N965" s="66"/>
      <c r="O965" s="81"/>
      <c r="P965" s="66"/>
      <c r="Q965" s="81"/>
      <c r="R965" s="67"/>
      <c r="S965" s="81"/>
      <c r="T965" s="248">
        <f>SUM(I965:R965)</f>
        <v>0</v>
      </c>
      <c r="V965" s="17">
        <v>0</v>
      </c>
      <c r="X965" s="280"/>
    </row>
    <row r="966" spans="1:24" ht="12.75">
      <c r="A966" s="120"/>
      <c r="D966" s="260"/>
      <c r="E966" s="19"/>
      <c r="F966" s="19"/>
      <c r="G966" s="19"/>
      <c r="H966" s="155"/>
      <c r="I966" s="73"/>
      <c r="J966" s="19"/>
      <c r="K966" s="66"/>
      <c r="N966" s="66"/>
      <c r="O966" s="81"/>
      <c r="P966" s="66"/>
      <c r="Q966" s="81"/>
      <c r="R966" s="67"/>
      <c r="S966" s="81"/>
      <c r="T966" s="342"/>
      <c r="X966" s="280"/>
    </row>
    <row r="967" spans="1:24" ht="12.75">
      <c r="A967" s="120"/>
      <c r="D967" s="260"/>
      <c r="E967" s="19"/>
      <c r="F967" s="19"/>
      <c r="G967" s="19"/>
      <c r="H967" s="155"/>
      <c r="I967" s="73"/>
      <c r="J967" s="19"/>
      <c r="K967" s="66"/>
      <c r="N967" s="66"/>
      <c r="O967" s="81"/>
      <c r="P967" s="66"/>
      <c r="Q967" s="81"/>
      <c r="R967" s="67"/>
      <c r="S967" s="81"/>
      <c r="T967" s="342"/>
      <c r="X967" s="280"/>
    </row>
    <row r="968" spans="1:24" ht="12.75">
      <c r="A968" s="120"/>
      <c r="D968" s="260"/>
      <c r="E968" s="19"/>
      <c r="F968" s="19"/>
      <c r="G968" s="19"/>
      <c r="H968" s="155"/>
      <c r="I968" s="73"/>
      <c r="J968" s="19"/>
      <c r="K968" s="66"/>
      <c r="N968" s="66"/>
      <c r="O968" s="81"/>
      <c r="P968" s="66"/>
      <c r="Q968" s="81"/>
      <c r="R968" s="67"/>
      <c r="S968" s="81"/>
      <c r="T968" s="342"/>
      <c r="X968" s="280"/>
    </row>
    <row r="969" spans="1:20" ht="12.75">
      <c r="A969" s="120"/>
      <c r="D969" s="260"/>
      <c r="E969" s="19"/>
      <c r="F969" s="19"/>
      <c r="G969" s="19"/>
      <c r="H969" s="155"/>
      <c r="I969" s="73"/>
      <c r="J969" s="19"/>
      <c r="K969" s="66"/>
      <c r="N969" s="66"/>
      <c r="O969" s="81"/>
      <c r="P969" s="66"/>
      <c r="Q969" s="81"/>
      <c r="R969" s="67"/>
      <c r="S969" s="81"/>
      <c r="T969" s="343"/>
    </row>
    <row r="970" spans="1:24" ht="12.75">
      <c r="A970" s="345">
        <v>62</v>
      </c>
      <c r="D970" s="260"/>
      <c r="E970" s="19"/>
      <c r="F970" s="19"/>
      <c r="G970" s="19"/>
      <c r="H970" s="155"/>
      <c r="I970" s="73"/>
      <c r="J970" s="19"/>
      <c r="K970" s="131">
        <v>5</v>
      </c>
      <c r="N970" s="66"/>
      <c r="O970" s="81"/>
      <c r="P970" s="66"/>
      <c r="Q970" s="81"/>
      <c r="R970" s="67"/>
      <c r="S970" s="81"/>
      <c r="T970" s="131">
        <v>5</v>
      </c>
      <c r="V970" s="132">
        <v>5000</v>
      </c>
      <c r="X970" s="280">
        <f>SUM(V970/T970/1000)</f>
        <v>1</v>
      </c>
    </row>
    <row r="971" spans="1:20" ht="12.75">
      <c r="A971" s="111" t="s">
        <v>468</v>
      </c>
      <c r="D971" s="260"/>
      <c r="E971" s="19"/>
      <c r="F971" s="19"/>
      <c r="G971" s="19"/>
      <c r="H971" s="155"/>
      <c r="I971" s="73"/>
      <c r="J971" s="19"/>
      <c r="K971" s="66"/>
      <c r="N971" s="66"/>
      <c r="O971" s="81"/>
      <c r="P971" s="66"/>
      <c r="Q971" s="81"/>
      <c r="R971" s="67"/>
      <c r="S971" s="81"/>
      <c r="T971" s="343"/>
    </row>
    <row r="972" spans="1:24" ht="12.75">
      <c r="A972" s="120"/>
      <c r="D972" s="260" t="s">
        <v>469</v>
      </c>
      <c r="E972" s="19"/>
      <c r="F972" s="19"/>
      <c r="G972" s="19"/>
      <c r="H972" s="155"/>
      <c r="I972" s="73"/>
      <c r="J972" s="19"/>
      <c r="K972" s="66">
        <v>5</v>
      </c>
      <c r="N972" s="66"/>
      <c r="O972" s="81"/>
      <c r="P972" s="66"/>
      <c r="Q972" s="81"/>
      <c r="R972" s="67"/>
      <c r="S972" s="81"/>
      <c r="T972" s="259">
        <f>SUM(I972:R972)</f>
        <v>5</v>
      </c>
      <c r="V972" s="17">
        <v>5000</v>
      </c>
      <c r="X972" s="280">
        <f>SUM(V972/T972/1000)</f>
        <v>1</v>
      </c>
    </row>
    <row r="973" spans="1:20" ht="12.75">
      <c r="A973" s="120"/>
      <c r="D973" s="260"/>
      <c r="E973" s="19"/>
      <c r="F973" s="19"/>
      <c r="G973" s="19"/>
      <c r="H973" s="155"/>
      <c r="I973" s="73"/>
      <c r="J973" s="19"/>
      <c r="K973" s="66"/>
      <c r="N973" s="66"/>
      <c r="O973" s="81"/>
      <c r="P973" s="66"/>
      <c r="Q973" s="81"/>
      <c r="R973" s="67"/>
      <c r="S973" s="81"/>
      <c r="T973" s="343"/>
    </row>
    <row r="974" spans="1:20" ht="12.75">
      <c r="A974" s="243" t="s">
        <v>470</v>
      </c>
      <c r="D974" s="260"/>
      <c r="E974" s="19"/>
      <c r="F974" s="19"/>
      <c r="G974" s="19"/>
      <c r="H974" s="155"/>
      <c r="I974" s="73"/>
      <c r="J974" s="19"/>
      <c r="K974" s="66"/>
      <c r="N974" s="66"/>
      <c r="O974" s="81"/>
      <c r="P974" s="66"/>
      <c r="Q974" s="81"/>
      <c r="R974" s="67"/>
      <c r="S974" s="81"/>
      <c r="T974" s="343"/>
    </row>
    <row r="975" spans="1:24" ht="12.75">
      <c r="A975" s="243"/>
      <c r="D975" s="260" t="s">
        <v>212</v>
      </c>
      <c r="E975" s="19"/>
      <c r="F975" s="19"/>
      <c r="G975" s="19"/>
      <c r="H975" s="155"/>
      <c r="I975" s="73"/>
      <c r="J975" s="19"/>
      <c r="K975" s="66"/>
      <c r="N975" s="66"/>
      <c r="O975" s="81"/>
      <c r="P975" s="66"/>
      <c r="Q975" s="81"/>
      <c r="R975" s="67"/>
      <c r="S975" s="81"/>
      <c r="T975" s="343"/>
      <c r="X975" s="280"/>
    </row>
    <row r="976" spans="1:24" ht="12.75">
      <c r="A976" s="243"/>
      <c r="D976" s="260" t="s">
        <v>208</v>
      </c>
      <c r="E976" s="19"/>
      <c r="F976" s="19"/>
      <c r="G976" s="19"/>
      <c r="H976" s="155"/>
      <c r="I976" s="73"/>
      <c r="J976" s="19"/>
      <c r="K976" s="66"/>
      <c r="N976" s="66"/>
      <c r="O976" s="81"/>
      <c r="P976" s="66"/>
      <c r="Q976" s="81"/>
      <c r="R976" s="67"/>
      <c r="S976" s="81"/>
      <c r="T976" s="343"/>
      <c r="X976" s="280"/>
    </row>
    <row r="977" spans="1:24" ht="12.75">
      <c r="A977" s="120"/>
      <c r="D977" s="260" t="s">
        <v>316</v>
      </c>
      <c r="E977" s="19"/>
      <c r="F977" s="19"/>
      <c r="G977" s="19"/>
      <c r="H977" s="155"/>
      <c r="I977" s="73"/>
      <c r="J977" s="19"/>
      <c r="K977" s="66"/>
      <c r="N977" s="66"/>
      <c r="O977" s="81"/>
      <c r="P977" s="66"/>
      <c r="Q977" s="81"/>
      <c r="R977" s="67"/>
      <c r="S977" s="81"/>
      <c r="T977" s="343"/>
      <c r="X977" s="280"/>
    </row>
    <row r="978" spans="1:20" ht="12" customHeight="1">
      <c r="A978" s="120"/>
      <c r="D978" s="19"/>
      <c r="E978" s="19"/>
      <c r="F978" s="19"/>
      <c r="G978" s="19"/>
      <c r="H978" s="155"/>
      <c r="I978" s="73"/>
      <c r="J978" s="19"/>
      <c r="K978" s="66"/>
      <c r="N978" s="66"/>
      <c r="O978" s="81"/>
      <c r="P978" s="66"/>
      <c r="Q978" s="81"/>
      <c r="R978" s="73"/>
      <c r="S978" s="81"/>
      <c r="T978" s="112"/>
    </row>
    <row r="979" spans="1:16" ht="12.75" hidden="1">
      <c r="A979" s="120"/>
      <c r="D979" s="19"/>
      <c r="E979" s="19"/>
      <c r="F979" s="19"/>
      <c r="G979" s="19"/>
      <c r="H979" s="155"/>
      <c r="I979" s="73"/>
      <c r="J979" s="19"/>
      <c r="K979" s="66"/>
      <c r="P979" s="11"/>
    </row>
    <row r="980" spans="1:16" ht="12.75" hidden="1">
      <c r="A980" s="120"/>
      <c r="D980" s="19"/>
      <c r="E980" s="19"/>
      <c r="F980" s="19"/>
      <c r="G980" s="19"/>
      <c r="H980" s="155"/>
      <c r="I980" s="73"/>
      <c r="J980" s="19"/>
      <c r="K980" s="66"/>
      <c r="P980" s="11"/>
    </row>
    <row r="981" spans="1:16" ht="12.75" customHeight="1" hidden="1">
      <c r="A981" s="120"/>
      <c r="D981" s="19"/>
      <c r="E981" s="346"/>
      <c r="F981" s="19"/>
      <c r="G981" s="100"/>
      <c r="H981" s="26"/>
      <c r="I981" s="73"/>
      <c r="J981" s="19"/>
      <c r="K981" s="66"/>
      <c r="P981" s="11"/>
    </row>
    <row r="982" spans="4:16" ht="12.75" hidden="1">
      <c r="D982" s="19"/>
      <c r="E982" s="19"/>
      <c r="F982" s="19"/>
      <c r="G982" s="19"/>
      <c r="H982" s="155"/>
      <c r="I982" s="73"/>
      <c r="K982" s="66"/>
      <c r="P982" s="11"/>
    </row>
    <row r="983" spans="4:16" ht="12.75" hidden="1">
      <c r="D983" s="19"/>
      <c r="E983" s="19"/>
      <c r="F983" s="19"/>
      <c r="G983" s="19"/>
      <c r="H983" s="155"/>
      <c r="I983" s="73"/>
      <c r="K983" s="66"/>
      <c r="P983" s="11"/>
    </row>
    <row r="984" spans="4:18" ht="12.75" hidden="1">
      <c r="D984" s="161"/>
      <c r="E984" s="161"/>
      <c r="F984" s="161"/>
      <c r="G984" s="161"/>
      <c r="H984" s="296"/>
      <c r="I984" s="163"/>
      <c r="J984" s="39"/>
      <c r="K984" s="159"/>
      <c r="L984" s="311"/>
      <c r="M984" s="231"/>
      <c r="N984" s="231"/>
      <c r="O984" s="311"/>
      <c r="P984" s="231"/>
      <c r="Q984" s="311"/>
      <c r="R984" s="318"/>
    </row>
    <row r="985" spans="4:18" ht="12.75" hidden="1">
      <c r="D985" s="161"/>
      <c r="E985" s="161"/>
      <c r="F985" s="161"/>
      <c r="G985" s="161"/>
      <c r="H985" s="296"/>
      <c r="I985" s="163"/>
      <c r="J985" s="39"/>
      <c r="K985" s="159"/>
      <c r="L985" s="311"/>
      <c r="M985" s="231"/>
      <c r="N985" s="231"/>
      <c r="O985" s="311"/>
      <c r="P985" s="231"/>
      <c r="Q985" s="311"/>
      <c r="R985" s="318"/>
    </row>
    <row r="986" spans="4:18" ht="12.75" hidden="1">
      <c r="D986" s="335"/>
      <c r="E986" s="161"/>
      <c r="F986" s="161"/>
      <c r="G986" s="161"/>
      <c r="H986" s="296"/>
      <c r="I986" s="163"/>
      <c r="J986" s="161"/>
      <c r="K986" s="105"/>
      <c r="L986" s="311"/>
      <c r="M986" s="231"/>
      <c r="N986" s="231"/>
      <c r="O986" s="311"/>
      <c r="P986" s="231"/>
      <c r="Q986" s="311"/>
      <c r="R986" s="318"/>
    </row>
    <row r="987" spans="4:18" ht="12.75" hidden="1">
      <c r="D987" s="39"/>
      <c r="E987" s="39"/>
      <c r="F987" s="39"/>
      <c r="G987" s="39"/>
      <c r="H987" s="310"/>
      <c r="I987" s="163"/>
      <c r="J987" s="39"/>
      <c r="K987" s="231"/>
      <c r="L987" s="311"/>
      <c r="M987" s="231"/>
      <c r="N987" s="231"/>
      <c r="O987" s="311"/>
      <c r="P987" s="231"/>
      <c r="Q987" s="311"/>
      <c r="R987" s="318"/>
    </row>
    <row r="988" spans="4:18" ht="12.75" hidden="1">
      <c r="D988" s="232"/>
      <c r="E988" s="39"/>
      <c r="F988" s="39"/>
      <c r="G988" s="39"/>
      <c r="H988" s="322"/>
      <c r="I988" s="163"/>
      <c r="J988" s="39"/>
      <c r="K988" s="265"/>
      <c r="L988" s="311"/>
      <c r="M988" s="231"/>
      <c r="N988" s="231"/>
      <c r="O988" s="311"/>
      <c r="P988" s="347"/>
      <c r="Q988" s="311"/>
      <c r="R988" s="348"/>
    </row>
    <row r="989" spans="4:20" ht="12.75" hidden="1">
      <c r="D989" s="335"/>
      <c r="E989" s="335"/>
      <c r="F989" s="39"/>
      <c r="G989" s="39"/>
      <c r="H989" s="296"/>
      <c r="I989" s="163"/>
      <c r="J989" s="39"/>
      <c r="K989" s="159"/>
      <c r="L989" s="311"/>
      <c r="M989" s="231"/>
      <c r="N989" s="231"/>
      <c r="O989" s="311"/>
      <c r="P989" s="231"/>
      <c r="Q989" s="311"/>
      <c r="R989" s="318"/>
      <c r="T989" s="12"/>
    </row>
    <row r="990" spans="4:20" ht="12.75" hidden="1">
      <c r="D990" s="39"/>
      <c r="E990" s="39"/>
      <c r="F990" s="39"/>
      <c r="G990" s="39"/>
      <c r="H990" s="296"/>
      <c r="I990" s="163"/>
      <c r="J990" s="39"/>
      <c r="K990" s="159"/>
      <c r="L990" s="311"/>
      <c r="M990" s="231"/>
      <c r="N990" s="231"/>
      <c r="O990" s="311"/>
      <c r="P990" s="231"/>
      <c r="Q990" s="311"/>
      <c r="R990" s="318"/>
      <c r="T990" s="12"/>
    </row>
    <row r="991" spans="4:20" ht="12.75" hidden="1">
      <c r="D991" s="39"/>
      <c r="E991" s="39"/>
      <c r="F991" s="39"/>
      <c r="G991" s="39"/>
      <c r="H991" s="296"/>
      <c r="I991" s="163"/>
      <c r="J991" s="39"/>
      <c r="K991" s="159"/>
      <c r="L991" s="311"/>
      <c r="M991" s="231"/>
      <c r="N991" s="231"/>
      <c r="O991" s="311"/>
      <c r="P991" s="231"/>
      <c r="Q991" s="311"/>
      <c r="R991" s="318"/>
      <c r="T991" s="12"/>
    </row>
    <row r="992" spans="4:20" ht="12.75" hidden="1">
      <c r="D992" s="39"/>
      <c r="E992" s="39"/>
      <c r="F992" s="39"/>
      <c r="G992" s="39"/>
      <c r="H992" s="299"/>
      <c r="I992" s="318"/>
      <c r="J992" s="39"/>
      <c r="K992" s="105"/>
      <c r="L992" s="311"/>
      <c r="M992" s="231"/>
      <c r="N992" s="324"/>
      <c r="O992" s="311"/>
      <c r="P992" s="349"/>
      <c r="Q992" s="311"/>
      <c r="R992" s="350"/>
      <c r="T992" s="12"/>
    </row>
    <row r="993" spans="4:18" ht="12.75" hidden="1">
      <c r="D993" s="39"/>
      <c r="E993" s="39"/>
      <c r="F993" s="39"/>
      <c r="G993" s="39"/>
      <c r="H993" s="310"/>
      <c r="I993" s="318"/>
      <c r="J993" s="39"/>
      <c r="K993" s="159"/>
      <c r="L993" s="311"/>
      <c r="M993" s="231"/>
      <c r="N993" s="231"/>
      <c r="O993" s="311"/>
      <c r="P993" s="231"/>
      <c r="Q993" s="311"/>
      <c r="R993" s="318"/>
    </row>
    <row r="994" spans="4:18" ht="12.75" hidden="1">
      <c r="D994" s="232"/>
      <c r="E994" s="39"/>
      <c r="F994" s="39"/>
      <c r="G994" s="39"/>
      <c r="H994" s="322"/>
      <c r="I994" s="318"/>
      <c r="J994" s="39"/>
      <c r="K994" s="265"/>
      <c r="L994" s="311"/>
      <c r="M994" s="231"/>
      <c r="N994" s="231"/>
      <c r="O994" s="311"/>
      <c r="P994" s="347"/>
      <c r="Q994" s="311"/>
      <c r="R994" s="348"/>
    </row>
    <row r="995" spans="5:20" ht="12.75" hidden="1">
      <c r="E995" s="59"/>
      <c r="H995" s="155"/>
      <c r="I995" s="14"/>
      <c r="K995" s="66"/>
      <c r="P995" s="11"/>
      <c r="T995" s="12"/>
    </row>
    <row r="996" spans="8:20" ht="12.75" hidden="1">
      <c r="H996" s="155"/>
      <c r="I996" s="14"/>
      <c r="K996" s="66"/>
      <c r="P996" s="11"/>
      <c r="T996" s="12"/>
    </row>
    <row r="997" spans="8:20" ht="12.75" hidden="1">
      <c r="H997" s="155"/>
      <c r="I997" s="14"/>
      <c r="K997" s="66"/>
      <c r="P997" s="27"/>
      <c r="T997" s="12"/>
    </row>
    <row r="998" spans="8:16" ht="12.75" hidden="1">
      <c r="H998" s="351"/>
      <c r="I998" s="14"/>
      <c r="K998" s="104"/>
      <c r="N998" s="325"/>
      <c r="P998" s="352"/>
    </row>
    <row r="999" spans="8:16" ht="12.75" hidden="1">
      <c r="H999" s="293"/>
      <c r="I999" s="14"/>
      <c r="K999" s="66"/>
      <c r="P999" s="11"/>
    </row>
    <row r="1000" spans="8:16" ht="12.75" hidden="1">
      <c r="H1000" s="293"/>
      <c r="I1000" s="14"/>
      <c r="P1000" s="11"/>
    </row>
    <row r="1001" spans="1:26" s="7" customFormat="1" ht="13.5" customHeight="1">
      <c r="A1001" s="45">
        <v>63</v>
      </c>
      <c r="B1001" s="254"/>
      <c r="C1001" s="254"/>
      <c r="D1001" s="46" t="s">
        <v>126</v>
      </c>
      <c r="E1001" s="254"/>
      <c r="F1001" s="254"/>
      <c r="G1001" s="48"/>
      <c r="H1001" s="77"/>
      <c r="I1001" s="146">
        <f>SUM(I1002:I1007)</f>
        <v>2079.1</v>
      </c>
      <c r="J1001" s="256"/>
      <c r="K1001" s="146">
        <f aca="true" t="shared" si="68" ref="K1001:S1001">SUM(K1002:K1007)</f>
        <v>-37.36</v>
      </c>
      <c r="L1001" s="146">
        <f t="shared" si="68"/>
        <v>0</v>
      </c>
      <c r="M1001" s="146">
        <f t="shared" si="68"/>
        <v>0</v>
      </c>
      <c r="N1001" s="146">
        <f t="shared" si="68"/>
        <v>0</v>
      </c>
      <c r="O1001" s="146">
        <f t="shared" si="68"/>
        <v>0</v>
      </c>
      <c r="P1001" s="146">
        <f t="shared" si="68"/>
        <v>-170</v>
      </c>
      <c r="Q1001" s="146">
        <f t="shared" si="68"/>
        <v>0</v>
      </c>
      <c r="R1001" s="54">
        <f>SUM(R1002:R1008)</f>
        <v>-66.334</v>
      </c>
      <c r="S1001" s="146">
        <f t="shared" si="68"/>
        <v>0</v>
      </c>
      <c r="T1001" s="54">
        <f>SUM(T1002:T1008)</f>
        <v>1805.4060000000004</v>
      </c>
      <c r="U1001" s="110"/>
      <c r="V1001" s="54">
        <f>SUM(V1002:V1008)</f>
        <v>1804947.7200000002</v>
      </c>
      <c r="W1001" s="18"/>
      <c r="X1001" s="280">
        <f aca="true" t="shared" si="69" ref="X1001:X1008">SUM(V1001/T1001/1000)</f>
        <v>0.9997461623590482</v>
      </c>
      <c r="Y1001" s="59"/>
      <c r="Z1001" s="59"/>
    </row>
    <row r="1002" spans="4:24" ht="13.5" customHeight="1">
      <c r="D1002" t="s">
        <v>471</v>
      </c>
      <c r="G1002" s="63"/>
      <c r="H1002" s="62"/>
      <c r="I1002" s="126">
        <v>60</v>
      </c>
      <c r="J1002" s="112"/>
      <c r="K1002" s="159"/>
      <c r="L1002" s="81"/>
      <c r="M1002" s="66"/>
      <c r="N1002" s="66"/>
      <c r="O1002" s="81"/>
      <c r="P1002" s="66"/>
      <c r="R1002" s="67">
        <v>0</v>
      </c>
      <c r="T1002" s="248">
        <f aca="true" t="shared" si="70" ref="T1002:T1008">SUM(I1002:R1002)</f>
        <v>60</v>
      </c>
      <c r="V1002" s="17">
        <v>59562</v>
      </c>
      <c r="X1002" s="280">
        <f t="shared" si="69"/>
        <v>0.9927</v>
      </c>
    </row>
    <row r="1003" spans="4:24" ht="12.75">
      <c r="D1003" t="s">
        <v>472</v>
      </c>
      <c r="H1003" s="293"/>
      <c r="I1003" s="126">
        <v>1140</v>
      </c>
      <c r="J1003" s="112"/>
      <c r="K1003" s="66">
        <v>-37.36</v>
      </c>
      <c r="L1003" s="81"/>
      <c r="M1003" s="66"/>
      <c r="N1003" s="66"/>
      <c r="O1003" s="81"/>
      <c r="P1003" s="66"/>
      <c r="R1003" s="67"/>
      <c r="T1003" s="248">
        <f t="shared" si="70"/>
        <v>1102.64</v>
      </c>
      <c r="V1003" s="17">
        <v>1102640</v>
      </c>
      <c r="X1003" s="280">
        <f t="shared" si="69"/>
        <v>0.9999999999999999</v>
      </c>
    </row>
    <row r="1004" spans="4:24" ht="12.75">
      <c r="D1004" t="s">
        <v>473</v>
      </c>
      <c r="G1004" s="63"/>
      <c r="H1004" s="62"/>
      <c r="I1004" s="126">
        <v>195</v>
      </c>
      <c r="K1004" s="177"/>
      <c r="P1004" s="66"/>
      <c r="R1004" s="67">
        <v>-58.212</v>
      </c>
      <c r="T1004" s="248">
        <f t="shared" si="70"/>
        <v>136.788</v>
      </c>
      <c r="V1004" s="17">
        <v>136787.24</v>
      </c>
      <c r="X1004" s="280">
        <f t="shared" si="69"/>
        <v>0.9999944439570722</v>
      </c>
    </row>
    <row r="1005" spans="4:24" ht="12.75">
      <c r="D1005" t="s">
        <v>474</v>
      </c>
      <c r="G1005" s="19"/>
      <c r="H1005" s="293"/>
      <c r="I1005" s="126">
        <v>414.1</v>
      </c>
      <c r="K1005" s="177"/>
      <c r="P1005" s="66"/>
      <c r="R1005" s="67"/>
      <c r="T1005" s="248">
        <f t="shared" si="70"/>
        <v>414.1</v>
      </c>
      <c r="V1005" s="17">
        <v>414082.8</v>
      </c>
      <c r="X1005" s="280">
        <f t="shared" si="69"/>
        <v>0.9999584641390968</v>
      </c>
    </row>
    <row r="1006" spans="4:24" ht="12.75">
      <c r="D1006" t="s">
        <v>475</v>
      </c>
      <c r="G1006" s="19"/>
      <c r="H1006" s="293"/>
      <c r="I1006" s="126">
        <v>200</v>
      </c>
      <c r="K1006" s="101"/>
      <c r="P1006" s="66">
        <v>-170</v>
      </c>
      <c r="R1006" s="67">
        <v>-2.763</v>
      </c>
      <c r="T1006" s="248">
        <f t="shared" si="70"/>
        <v>27.236999999999995</v>
      </c>
      <c r="V1006" s="17">
        <v>27236.58</v>
      </c>
      <c r="X1006" s="280">
        <f t="shared" si="69"/>
        <v>0.9999845797995376</v>
      </c>
    </row>
    <row r="1007" spans="4:24" ht="12.75">
      <c r="D1007" t="s">
        <v>476</v>
      </c>
      <c r="H1007" s="62"/>
      <c r="I1007" s="126">
        <v>70</v>
      </c>
      <c r="K1007" s="101"/>
      <c r="P1007" s="66"/>
      <c r="R1007" s="67">
        <v>-15.206</v>
      </c>
      <c r="T1007" s="248">
        <f t="shared" si="70"/>
        <v>54.794</v>
      </c>
      <c r="V1007" s="17">
        <v>54793.08</v>
      </c>
      <c r="X1007" s="280">
        <f t="shared" si="69"/>
        <v>0.9999832098404936</v>
      </c>
    </row>
    <row r="1008" spans="4:24" ht="12.75">
      <c r="D1008" t="s">
        <v>477</v>
      </c>
      <c r="H1008" s="293"/>
      <c r="I1008" s="339"/>
      <c r="K1008" s="101"/>
      <c r="P1008" s="66"/>
      <c r="R1008" s="67">
        <v>9.847</v>
      </c>
      <c r="S1008" s="262"/>
      <c r="T1008" s="248">
        <f t="shared" si="70"/>
        <v>9.847</v>
      </c>
      <c r="V1008" s="17">
        <v>9846.02</v>
      </c>
      <c r="X1008" s="280">
        <f t="shared" si="69"/>
        <v>0.9999004773027319</v>
      </c>
    </row>
    <row r="1009" spans="8:20" ht="12.75">
      <c r="H1009" s="293"/>
      <c r="I1009" s="14"/>
      <c r="P1009" s="66"/>
      <c r="T1009" s="114"/>
    </row>
    <row r="1010" spans="4:16" ht="12.75">
      <c r="D1010" s="19"/>
      <c r="H1010" s="293"/>
      <c r="I1010" s="14"/>
      <c r="P1010" s="66"/>
    </row>
    <row r="1011" spans="8:22" ht="12.75">
      <c r="H1011" s="26"/>
      <c r="I1011" s="14"/>
      <c r="K1011" s="66"/>
      <c r="P1011" s="11"/>
      <c r="T1011" s="18"/>
      <c r="U1011" s="19"/>
      <c r="V1011" s="100"/>
    </row>
    <row r="1012" spans="8:22" ht="12.75">
      <c r="H1012" s="26"/>
      <c r="I1012" s="14"/>
      <c r="K1012" s="66"/>
      <c r="P1012" s="11"/>
      <c r="T1012" s="18"/>
      <c r="U1012" s="19"/>
      <c r="V1012" s="100"/>
    </row>
    <row r="1013" spans="8:22" ht="12.75">
      <c r="H1013" s="26"/>
      <c r="I1013" s="14"/>
      <c r="K1013" s="66"/>
      <c r="P1013" s="11"/>
      <c r="T1013" s="18"/>
      <c r="U1013" s="19"/>
      <c r="V1013" s="100"/>
    </row>
    <row r="1014" spans="8:16" ht="12.75" hidden="1">
      <c r="H1014" s="316"/>
      <c r="I1014" s="213"/>
      <c r="J1014" s="39"/>
      <c r="K1014" s="105"/>
      <c r="P1014" s="11"/>
    </row>
    <row r="1015" spans="8:16" ht="12.75" hidden="1">
      <c r="H1015" s="293"/>
      <c r="I1015" s="14"/>
      <c r="P1015" s="11"/>
    </row>
    <row r="1016" spans="4:16" ht="12.75" hidden="1">
      <c r="D1016" s="276"/>
      <c r="H1016" s="62"/>
      <c r="I1016" s="14"/>
      <c r="P1016" s="11"/>
    </row>
    <row r="1017" spans="1:24" ht="12.75">
      <c r="A1017" s="45">
        <v>64</v>
      </c>
      <c r="B1017" s="106"/>
      <c r="C1017" s="106"/>
      <c r="D1017" s="46" t="s">
        <v>478</v>
      </c>
      <c r="E1017" s="255"/>
      <c r="F1017" s="106"/>
      <c r="G1017" s="353"/>
      <c r="H1017" s="321"/>
      <c r="I1017" s="146">
        <f>SUM(I1018:I1022)</f>
        <v>0</v>
      </c>
      <c r="J1017" s="256"/>
      <c r="K1017" s="146">
        <f aca="true" t="shared" si="71" ref="K1017:V1017">SUM(K1018:K1022)</f>
        <v>1253.25</v>
      </c>
      <c r="L1017" s="146">
        <f t="shared" si="71"/>
        <v>0</v>
      </c>
      <c r="M1017" s="146">
        <f t="shared" si="71"/>
        <v>0</v>
      </c>
      <c r="N1017" s="54">
        <f t="shared" si="71"/>
        <v>558.935</v>
      </c>
      <c r="O1017" s="146">
        <f t="shared" si="71"/>
        <v>0</v>
      </c>
      <c r="P1017" s="54">
        <f>SUM(P1018:P1022)</f>
        <v>-1.5580000000000007</v>
      </c>
      <c r="Q1017" s="146">
        <f t="shared" si="71"/>
        <v>0</v>
      </c>
      <c r="R1017" s="54">
        <f t="shared" si="71"/>
        <v>103.082</v>
      </c>
      <c r="S1017" s="146">
        <f t="shared" si="71"/>
        <v>0</v>
      </c>
      <c r="T1017" s="54">
        <f>SUM(T1018:T1022)</f>
        <v>1913.7089999999998</v>
      </c>
      <c r="U1017" s="110"/>
      <c r="V1017" s="54">
        <f t="shared" si="71"/>
        <v>1913649.65</v>
      </c>
      <c r="X1017" s="280">
        <f aca="true" t="shared" si="72" ref="X1017:X1022">SUM(V1017/T1017/1000)</f>
        <v>0.9999689869253895</v>
      </c>
    </row>
    <row r="1018" spans="4:24" ht="12.75">
      <c r="D1018" t="s">
        <v>479</v>
      </c>
      <c r="G1018" s="63"/>
      <c r="H1018" s="62"/>
      <c r="I1018" s="73"/>
      <c r="K1018" s="66">
        <v>1003.25</v>
      </c>
      <c r="L1018" s="81"/>
      <c r="M1018" s="66"/>
      <c r="N1018" s="66"/>
      <c r="O1018" s="81"/>
      <c r="P1018" s="71"/>
      <c r="Q1018" s="81"/>
      <c r="R1018" s="67"/>
      <c r="S1018" s="81"/>
      <c r="T1018" s="341">
        <f>SUM(I1018:R1018)</f>
        <v>1003.25</v>
      </c>
      <c r="V1018" s="17">
        <v>1003249.16</v>
      </c>
      <c r="X1018" s="280">
        <f t="shared" si="72"/>
        <v>0.9999991627211563</v>
      </c>
    </row>
    <row r="1019" spans="4:24" ht="12.75">
      <c r="D1019" t="s">
        <v>465</v>
      </c>
      <c r="H1019" s="293"/>
      <c r="I1019" s="73"/>
      <c r="K1019" s="66">
        <v>249.38</v>
      </c>
      <c r="L1019" s="81"/>
      <c r="M1019" s="66"/>
      <c r="N1019" s="71">
        <v>558.935</v>
      </c>
      <c r="O1019" s="81"/>
      <c r="P1019" s="71">
        <v>-5.7</v>
      </c>
      <c r="Q1019" s="81"/>
      <c r="R1019" s="67">
        <v>103.082</v>
      </c>
      <c r="S1019" s="81"/>
      <c r="T1019" s="341">
        <f>SUM(I1019:R1019)</f>
        <v>905.6969999999999</v>
      </c>
      <c r="V1019" s="17">
        <v>905638.49</v>
      </c>
      <c r="X1019" s="280">
        <f t="shared" si="72"/>
        <v>0.9999353978206841</v>
      </c>
    </row>
    <row r="1020" spans="4:24" ht="12.75">
      <c r="D1020" t="s">
        <v>480</v>
      </c>
      <c r="F1020" s="19"/>
      <c r="H1020" s="155"/>
      <c r="I1020" s="73"/>
      <c r="K1020" s="66">
        <v>0.62</v>
      </c>
      <c r="L1020" s="81"/>
      <c r="M1020" s="66"/>
      <c r="N1020" s="66"/>
      <c r="O1020" s="81"/>
      <c r="P1020" s="71"/>
      <c r="Q1020" s="81"/>
      <c r="R1020" s="67"/>
      <c r="S1020" s="81"/>
      <c r="T1020" s="341">
        <f>SUM(I1020:R1020)</f>
        <v>0.62</v>
      </c>
      <c r="V1020" s="17">
        <v>620</v>
      </c>
      <c r="X1020" s="280">
        <f t="shared" si="72"/>
        <v>1</v>
      </c>
    </row>
    <row r="1021" spans="1:24" ht="13.5" customHeight="1">
      <c r="A1021" s="320"/>
      <c r="D1021" s="260" t="s">
        <v>481</v>
      </c>
      <c r="E1021" s="354"/>
      <c r="F1021" s="355"/>
      <c r="G1021" s="63"/>
      <c r="H1021" s="62"/>
      <c r="I1021" s="73"/>
      <c r="K1021" s="66"/>
      <c r="L1021" s="81"/>
      <c r="M1021" s="66"/>
      <c r="N1021" s="66"/>
      <c r="O1021" s="81"/>
      <c r="P1021" s="71">
        <v>2.142</v>
      </c>
      <c r="Q1021" s="262"/>
      <c r="R1021" s="67"/>
      <c r="S1021" s="262"/>
      <c r="T1021" s="341">
        <f>SUM(I1021:R1021)</f>
        <v>2.142</v>
      </c>
      <c r="V1021" s="17">
        <v>2142</v>
      </c>
      <c r="X1021" s="280">
        <f t="shared" si="72"/>
        <v>1</v>
      </c>
    </row>
    <row r="1022" spans="1:24" ht="13.5" customHeight="1">
      <c r="A1022" s="320"/>
      <c r="D1022" s="260" t="s">
        <v>482</v>
      </c>
      <c r="E1022" s="354"/>
      <c r="F1022" s="355"/>
      <c r="G1022" s="63"/>
      <c r="H1022" s="62"/>
      <c r="I1022" s="73"/>
      <c r="K1022" s="66"/>
      <c r="L1022" s="81"/>
      <c r="M1022" s="66"/>
      <c r="N1022" s="66"/>
      <c r="O1022" s="81"/>
      <c r="P1022" s="71">
        <v>2</v>
      </c>
      <c r="Q1022" s="81"/>
      <c r="R1022" s="73"/>
      <c r="S1022" s="81"/>
      <c r="T1022" s="341">
        <f>SUM(I1022:R1022)</f>
        <v>2</v>
      </c>
      <c r="V1022" s="17">
        <v>2000</v>
      </c>
      <c r="X1022" s="280">
        <f t="shared" si="72"/>
        <v>1</v>
      </c>
    </row>
    <row r="1023" spans="1:24" ht="13.5" customHeight="1">
      <c r="A1023" s="320"/>
      <c r="D1023" s="260"/>
      <c r="E1023" s="354"/>
      <c r="F1023" s="355"/>
      <c r="G1023" s="63"/>
      <c r="H1023" s="62"/>
      <c r="I1023" s="73"/>
      <c r="K1023" s="66"/>
      <c r="L1023" s="81"/>
      <c r="M1023" s="66"/>
      <c r="N1023" s="66"/>
      <c r="O1023" s="81"/>
      <c r="P1023" s="66"/>
      <c r="Q1023" s="81"/>
      <c r="R1023" s="73"/>
      <c r="S1023" s="81"/>
      <c r="T1023" s="112"/>
      <c r="X1023" s="280"/>
    </row>
    <row r="1024" spans="1:24" ht="13.5" customHeight="1">
      <c r="A1024" s="320"/>
      <c r="D1024" s="260"/>
      <c r="E1024" s="354"/>
      <c r="F1024" s="355"/>
      <c r="G1024" s="63"/>
      <c r="H1024" s="62"/>
      <c r="I1024" s="73"/>
      <c r="K1024" s="66"/>
      <c r="L1024" s="81"/>
      <c r="M1024" s="66"/>
      <c r="N1024" s="66"/>
      <c r="O1024" s="81"/>
      <c r="P1024" s="66"/>
      <c r="Q1024" s="81"/>
      <c r="R1024" s="73"/>
      <c r="S1024" s="81"/>
      <c r="T1024" s="112"/>
      <c r="X1024" s="280"/>
    </row>
    <row r="1025" spans="1:24" ht="13.5" customHeight="1">
      <c r="A1025" s="320"/>
      <c r="D1025" s="260"/>
      <c r="E1025" s="354"/>
      <c r="F1025" s="355"/>
      <c r="G1025" s="63"/>
      <c r="H1025" s="62"/>
      <c r="I1025" s="73"/>
      <c r="K1025" s="66"/>
      <c r="L1025" s="81"/>
      <c r="M1025" s="66"/>
      <c r="N1025" s="66"/>
      <c r="O1025" s="81"/>
      <c r="P1025" s="66"/>
      <c r="Q1025" s="81"/>
      <c r="R1025" s="73"/>
      <c r="S1025" s="81"/>
      <c r="T1025" s="112"/>
      <c r="X1025" s="280"/>
    </row>
    <row r="1026" spans="1:24" ht="13.5" customHeight="1">
      <c r="A1026" s="320"/>
      <c r="D1026" s="260"/>
      <c r="E1026" s="354"/>
      <c r="F1026" s="355"/>
      <c r="G1026" s="63"/>
      <c r="H1026" s="62"/>
      <c r="I1026" s="73"/>
      <c r="K1026" s="66"/>
      <c r="L1026" s="81"/>
      <c r="M1026" s="66"/>
      <c r="N1026" s="66"/>
      <c r="O1026" s="81"/>
      <c r="P1026" s="66"/>
      <c r="Q1026" s="81"/>
      <c r="R1026" s="73"/>
      <c r="S1026" s="81"/>
      <c r="T1026" s="112"/>
      <c r="X1026" s="81"/>
    </row>
    <row r="1027" spans="8:20" ht="12.75">
      <c r="H1027" s="293"/>
      <c r="I1027" s="73"/>
      <c r="K1027" s="66"/>
      <c r="L1027" s="81"/>
      <c r="M1027" s="66"/>
      <c r="N1027" s="66"/>
      <c r="O1027" s="81"/>
      <c r="P1027" s="66"/>
      <c r="Q1027" s="81"/>
      <c r="R1027" s="73"/>
      <c r="S1027" s="81"/>
      <c r="T1027" s="112"/>
    </row>
    <row r="1028" spans="1:25" s="24" customFormat="1" ht="39" customHeight="1">
      <c r="A1028" s="356" t="s">
        <v>483</v>
      </c>
      <c r="B1028" s="357"/>
      <c r="C1028" s="357"/>
      <c r="D1028" s="357"/>
      <c r="E1028" s="358"/>
      <c r="F1028" s="358"/>
      <c r="G1028" s="359"/>
      <c r="H1028" s="360"/>
      <c r="I1028" s="361">
        <f>SUM(I363+I376+I382+I419+I437+I461+I584+I618+I630+I723+I763+I779+I820+I834+I866+I899+I1001+I1017)</f>
        <v>50068.165</v>
      </c>
      <c r="J1028" s="182"/>
      <c r="K1028" s="187">
        <f>SUM(K363+K376+K382+K419+K437+K461+K584+K618+K630+K723+K763+K779+K820+K866+K899+K970+K1001+K1017)</f>
        <v>-4426.121</v>
      </c>
      <c r="L1028" s="189"/>
      <c r="M1028" s="187">
        <f>SUM(M363+M376+M382+M419+M437+M461+M584+M618+M630+M723+M763+M779+M820+M866+M899+M970+M1001+M1017)</f>
        <v>68.27900000000005</v>
      </c>
      <c r="N1028" s="187">
        <f>SUM(N363+N376+N382+N419+N437+N461+N584+N618+N630+N723+N763+N779+N820+N834+N866+N899+N1001+N1017)</f>
        <v>834.5429999999999</v>
      </c>
      <c r="O1028" s="189"/>
      <c r="P1028" s="187">
        <f>SUM(P363+P376+P382+P419+P437+P461+P584+P618+P630+P723+P763+P779+P820+P834+P866+P899+P1001+P1017)</f>
        <v>5218.762000000001</v>
      </c>
      <c r="Q1028" s="189"/>
      <c r="R1028" s="362">
        <f>SUM(R363+R376+R382+R419+R437+R461+R584+R618+R630+R723+R763+R779+R820+R834+R866+R899+R1001+R1017)</f>
        <v>-201.58900000000006</v>
      </c>
      <c r="S1028" s="189"/>
      <c r="T1028" s="187">
        <f>SUM(T363+T376+T382+T419+T437+T461+T584+T618+T630+T723+T763+T779+T820+T834+T866+T899+T1001+T1017+T970)</f>
        <v>51562.039000000004</v>
      </c>
      <c r="U1028" s="363"/>
      <c r="V1028" s="189">
        <f>SUM(V363+V376+V382+V419+V437+V461+V584+V618+V630+V723+V763+V779+V820+V834+V866+V899+V1001+V1017+V970)</f>
        <v>48919031.449999996</v>
      </c>
      <c r="W1028" s="121"/>
      <c r="X1028" s="364">
        <f>SUM(V1028/T1028/1000)</f>
        <v>0.948741213472958</v>
      </c>
      <c r="Y1028" s="260"/>
    </row>
    <row r="1029" spans="7:19" ht="12.75">
      <c r="G1029" s="63"/>
      <c r="H1029" s="62"/>
      <c r="I1029" s="14"/>
      <c r="K1029" s="66"/>
      <c r="L1029" s="81"/>
      <c r="M1029" s="66"/>
      <c r="N1029" s="66"/>
      <c r="O1029" s="81"/>
      <c r="P1029" s="66"/>
      <c r="Q1029" s="81"/>
      <c r="R1029" s="73"/>
      <c r="S1029" s="81"/>
    </row>
    <row r="1030" spans="1:22" ht="12.75">
      <c r="A1030" s="29"/>
      <c r="H1030" s="293"/>
      <c r="I1030" s="34"/>
      <c r="K1030" s="34"/>
      <c r="L1030" s="26"/>
      <c r="M1030" s="14"/>
      <c r="N1030" s="34"/>
      <c r="O1030" s="26"/>
      <c r="P1030" s="34"/>
      <c r="Q1030" s="26"/>
      <c r="R1030" s="34"/>
      <c r="S1030" s="26"/>
      <c r="T1030" s="25"/>
      <c r="U1030" s="18"/>
      <c r="V1030" s="35"/>
    </row>
    <row r="1031" spans="8:22" ht="12.75">
      <c r="H1031" s="293"/>
      <c r="I1031" s="213"/>
      <c r="K1031" s="34"/>
      <c r="L1031" s="26"/>
      <c r="M1031" s="14"/>
      <c r="N1031" s="34"/>
      <c r="O1031" s="26"/>
      <c r="P1031" s="34"/>
      <c r="Q1031" s="26"/>
      <c r="R1031" s="34"/>
      <c r="S1031" s="26"/>
      <c r="T1031" s="25"/>
      <c r="V1031" s="35"/>
    </row>
    <row r="1032" spans="8:16" ht="12.75">
      <c r="H1032" s="293"/>
      <c r="I1032" s="14"/>
      <c r="P1032" s="11"/>
    </row>
    <row r="1033" spans="8:16" ht="12.75">
      <c r="H1033" s="293"/>
      <c r="I1033" s="14"/>
      <c r="P1033" s="11"/>
    </row>
    <row r="1034" spans="1:26" s="3" customFormat="1" ht="12.75">
      <c r="A1034" s="9"/>
      <c r="E1034" s="365" t="s">
        <v>484</v>
      </c>
      <c r="F1034" s="366"/>
      <c r="G1034" s="366"/>
      <c r="H1034" s="367"/>
      <c r="I1034" s="368"/>
      <c r="K1034" s="11"/>
      <c r="L1034" s="12"/>
      <c r="M1034" s="11"/>
      <c r="N1034" s="11"/>
      <c r="O1034" s="12"/>
      <c r="P1034" s="11"/>
      <c r="Q1034" s="12"/>
      <c r="R1034" s="14"/>
      <c r="S1034" s="12"/>
      <c r="T1034" s="22"/>
      <c r="U1034" s="16"/>
      <c r="V1034" s="23"/>
      <c r="W1034" s="18"/>
      <c r="X1034" s="19"/>
      <c r="Y1034" s="19"/>
      <c r="Z1034" s="19"/>
    </row>
    <row r="1035" spans="4:16" ht="12.75">
      <c r="D1035" s="24"/>
      <c r="E1035" s="25"/>
      <c r="G1035" s="133"/>
      <c r="H1035" s="155" t="s">
        <v>485</v>
      </c>
      <c r="I1035" s="14"/>
      <c r="P1035" s="11"/>
    </row>
    <row r="1036" spans="1:24" ht="12.75">
      <c r="A1036" s="243" t="s">
        <v>486</v>
      </c>
      <c r="D1036" s="24"/>
      <c r="E1036" s="25"/>
      <c r="G1036" s="369"/>
      <c r="H1036" s="293"/>
      <c r="I1036" s="34" t="s">
        <v>14</v>
      </c>
      <c r="K1036" s="34" t="s">
        <v>186</v>
      </c>
      <c r="L1036" s="26"/>
      <c r="M1036" s="34" t="s">
        <v>186</v>
      </c>
      <c r="N1036" s="34" t="s">
        <v>186</v>
      </c>
      <c r="O1036" s="26"/>
      <c r="P1036" s="34" t="s">
        <v>186</v>
      </c>
      <c r="Q1036" s="26"/>
      <c r="R1036" s="34" t="s">
        <v>186</v>
      </c>
      <c r="S1036" s="26"/>
      <c r="T1036" s="25" t="s">
        <v>20</v>
      </c>
      <c r="U1036" s="18"/>
      <c r="V1036" s="35" t="s">
        <v>21</v>
      </c>
      <c r="X1036" s="370" t="s">
        <v>30</v>
      </c>
    </row>
    <row r="1037" spans="5:22" ht="12.75">
      <c r="E1037" s="113"/>
      <c r="G1037" s="64"/>
      <c r="H1037" s="293"/>
      <c r="I1037" s="213" t="s">
        <v>22</v>
      </c>
      <c r="K1037" s="34" t="s">
        <v>23</v>
      </c>
      <c r="L1037" s="26"/>
      <c r="M1037" s="34" t="s">
        <v>24</v>
      </c>
      <c r="N1037" s="34" t="s">
        <v>25</v>
      </c>
      <c r="O1037" s="26"/>
      <c r="P1037" s="34" t="s">
        <v>26</v>
      </c>
      <c r="Q1037" s="26"/>
      <c r="R1037" s="34" t="s">
        <v>27</v>
      </c>
      <c r="S1037" s="26"/>
      <c r="T1037" s="25" t="s">
        <v>28</v>
      </c>
      <c r="V1037" s="35" t="s">
        <v>29</v>
      </c>
    </row>
    <row r="1038" spans="8:16" ht="12.75">
      <c r="H1038" s="293"/>
      <c r="I1038" s="14"/>
      <c r="P1038" s="11"/>
    </row>
    <row r="1039" spans="1:24" ht="12.75">
      <c r="A1039" s="45">
        <v>10</v>
      </c>
      <c r="B1039" s="106"/>
      <c r="C1039" s="106"/>
      <c r="D1039" s="46" t="s">
        <v>487</v>
      </c>
      <c r="E1039" s="106"/>
      <c r="F1039" s="106"/>
      <c r="G1039" s="106"/>
      <c r="H1039" s="371"/>
      <c r="I1039" s="146">
        <f>SUM(I1041:I1041)</f>
        <v>20</v>
      </c>
      <c r="J1039" s="57"/>
      <c r="K1039" s="53">
        <f>SUM(K1041:K1041)</f>
        <v>0</v>
      </c>
      <c r="L1039" s="53"/>
      <c r="M1039" s="53">
        <f>SUM(M1041:M1041)</f>
        <v>0</v>
      </c>
      <c r="N1039" s="53">
        <f>SUM(N1041:N1041)</f>
        <v>0</v>
      </c>
      <c r="O1039" s="53"/>
      <c r="P1039" s="53">
        <f>SUM(P1041:P1041)</f>
        <v>-20</v>
      </c>
      <c r="Q1039" s="53"/>
      <c r="R1039" s="146">
        <f>SUM(R1041:R1041)</f>
        <v>0</v>
      </c>
      <c r="S1039" s="53"/>
      <c r="T1039" s="256">
        <f>SUM(I1039:S1039)</f>
        <v>0</v>
      </c>
      <c r="U1039" s="110"/>
      <c r="V1039" s="57">
        <f>SUM(V1041:V1041)</f>
        <v>0</v>
      </c>
      <c r="X1039" s="280"/>
    </row>
    <row r="1040" spans="8:20" ht="12.75">
      <c r="H1040" s="293"/>
      <c r="I1040" s="73"/>
      <c r="J1040" s="112"/>
      <c r="K1040" s="66"/>
      <c r="L1040" s="81"/>
      <c r="M1040" s="66"/>
      <c r="N1040" s="66"/>
      <c r="O1040" s="81"/>
      <c r="P1040" s="66"/>
      <c r="Q1040" s="81"/>
      <c r="R1040" s="73"/>
      <c r="S1040" s="81"/>
      <c r="T1040" s="112"/>
    </row>
    <row r="1041" spans="1:24" ht="12.75">
      <c r="A1041" s="120"/>
      <c r="D1041" t="s">
        <v>488</v>
      </c>
      <c r="G1041" s="19"/>
      <c r="H1041" s="293"/>
      <c r="I1041" s="126">
        <v>20</v>
      </c>
      <c r="J1041" s="112"/>
      <c r="K1041" s="66"/>
      <c r="L1041" s="81"/>
      <c r="M1041" s="66"/>
      <c r="N1041" s="66"/>
      <c r="O1041" s="81"/>
      <c r="P1041" s="66">
        <v>-20</v>
      </c>
      <c r="Q1041" s="140"/>
      <c r="R1041" s="126"/>
      <c r="S1041" s="81"/>
      <c r="T1041" s="112">
        <f>SUM(I1041:S1041)</f>
        <v>0</v>
      </c>
      <c r="V1041" s="17">
        <v>0</v>
      </c>
      <c r="X1041" s="372"/>
    </row>
    <row r="1042" spans="8:20" ht="12.75">
      <c r="H1042" s="293"/>
      <c r="I1042" s="73"/>
      <c r="J1042" s="112"/>
      <c r="K1042" s="66"/>
      <c r="L1042" s="81"/>
      <c r="M1042" s="66"/>
      <c r="N1042" s="66"/>
      <c r="O1042" s="81"/>
      <c r="P1042" s="66"/>
      <c r="Q1042" s="81"/>
      <c r="R1042" s="73"/>
      <c r="S1042" s="81"/>
      <c r="T1042" s="112"/>
    </row>
    <row r="1043" spans="8:20" ht="12.75">
      <c r="H1043" s="293"/>
      <c r="I1043" s="73"/>
      <c r="J1043" s="112"/>
      <c r="K1043" s="66"/>
      <c r="L1043" s="81"/>
      <c r="M1043" s="66"/>
      <c r="N1043" s="66"/>
      <c r="O1043" s="81"/>
      <c r="P1043" s="66"/>
      <c r="Q1043" s="81"/>
      <c r="R1043" s="73"/>
      <c r="S1043" s="81"/>
      <c r="T1043" s="112"/>
    </row>
    <row r="1044" spans="1:24" ht="12.75">
      <c r="A1044" s="45">
        <v>21</v>
      </c>
      <c r="B1044" s="106"/>
      <c r="C1044" s="106"/>
      <c r="D1044" s="46" t="s">
        <v>489</v>
      </c>
      <c r="E1044" s="106"/>
      <c r="F1044" s="106"/>
      <c r="G1044" s="106"/>
      <c r="H1044" s="371"/>
      <c r="I1044" s="146">
        <f>SUM(I1046:I1047)</f>
        <v>0</v>
      </c>
      <c r="J1044" s="57"/>
      <c r="K1044" s="53">
        <f>SUM(K1046:K1047)</f>
        <v>0</v>
      </c>
      <c r="L1044" s="53"/>
      <c r="M1044" s="53">
        <f>SUM(M1046:M1047)</f>
        <v>0</v>
      </c>
      <c r="N1044" s="53">
        <f>SUM(N1045:N1047)</f>
        <v>0</v>
      </c>
      <c r="O1044" s="53"/>
      <c r="P1044" s="53">
        <f>SUM(P1045:P1047)</f>
        <v>0</v>
      </c>
      <c r="Q1044" s="53"/>
      <c r="R1044" s="146">
        <f>SUM(R1045:R1051)</f>
        <v>0</v>
      </c>
      <c r="S1044" s="53"/>
      <c r="T1044" s="256">
        <f>SUM(T1046:T1048)</f>
        <v>0</v>
      </c>
      <c r="U1044" s="110"/>
      <c r="V1044" s="57">
        <f>SUM(V1046:V1048)</f>
        <v>0</v>
      </c>
      <c r="X1044" s="280"/>
    </row>
    <row r="1045" spans="8:20" ht="12.75">
      <c r="H1045" s="293"/>
      <c r="I1045" s="73"/>
      <c r="J1045" s="112"/>
      <c r="K1045" s="66"/>
      <c r="L1045" s="81"/>
      <c r="M1045" s="66"/>
      <c r="N1045" s="66"/>
      <c r="O1045" s="81"/>
      <c r="P1045" s="66"/>
      <c r="Q1045" s="81"/>
      <c r="R1045" s="73"/>
      <c r="S1045" s="81"/>
      <c r="T1045" s="112"/>
    </row>
    <row r="1046" spans="1:24" ht="12.75">
      <c r="A1046" s="120"/>
      <c r="D1046" t="s">
        <v>490</v>
      </c>
      <c r="H1046" s="293"/>
      <c r="I1046" s="73"/>
      <c r="J1046" s="112"/>
      <c r="K1046" s="66"/>
      <c r="L1046" s="81"/>
      <c r="M1046" s="66"/>
      <c r="N1046" s="66"/>
      <c r="O1046" s="81"/>
      <c r="P1046" s="66"/>
      <c r="Q1046" s="81"/>
      <c r="R1046" s="73"/>
      <c r="S1046" s="81"/>
      <c r="T1046" s="112">
        <f>SUM(I1046:S1046)</f>
        <v>0</v>
      </c>
      <c r="V1046" s="17">
        <v>0</v>
      </c>
      <c r="X1046" s="280"/>
    </row>
    <row r="1047" spans="1:20" ht="12.75">
      <c r="A1047" s="120"/>
      <c r="H1047" s="293"/>
      <c r="I1047" s="73"/>
      <c r="J1047" s="112"/>
      <c r="K1047" s="66"/>
      <c r="L1047" s="81"/>
      <c r="M1047" s="66"/>
      <c r="N1047" s="66"/>
      <c r="O1047" s="81"/>
      <c r="P1047" s="66"/>
      <c r="Q1047" s="81"/>
      <c r="R1047" s="73"/>
      <c r="S1047" s="81"/>
      <c r="T1047" s="112"/>
    </row>
    <row r="1048" spans="6:20" ht="12.75">
      <c r="F1048" s="19"/>
      <c r="H1048" s="293"/>
      <c r="I1048" s="73"/>
      <c r="J1048" s="112"/>
      <c r="K1048" s="66"/>
      <c r="L1048" s="81"/>
      <c r="M1048" s="66"/>
      <c r="N1048" s="66"/>
      <c r="O1048" s="81"/>
      <c r="P1048" s="66"/>
      <c r="Q1048" s="81"/>
      <c r="R1048" s="73"/>
      <c r="S1048" s="81"/>
      <c r="T1048" s="112"/>
    </row>
    <row r="1049" spans="8:20" ht="12.75">
      <c r="H1049" s="293"/>
      <c r="I1049" s="73"/>
      <c r="J1049" s="112"/>
      <c r="K1049" s="66"/>
      <c r="L1049" s="81"/>
      <c r="M1049" s="66"/>
      <c r="N1049" s="66"/>
      <c r="O1049" s="81"/>
      <c r="P1049" s="66"/>
      <c r="Q1049" s="81"/>
      <c r="R1049" s="73"/>
      <c r="S1049" s="81"/>
      <c r="T1049" s="112"/>
    </row>
    <row r="1050" spans="1:24" ht="12.75">
      <c r="A1050" s="45">
        <v>22</v>
      </c>
      <c r="B1050" s="106"/>
      <c r="C1050" s="106"/>
      <c r="D1050" s="46" t="s">
        <v>218</v>
      </c>
      <c r="E1050" s="106"/>
      <c r="F1050" s="106"/>
      <c r="G1050" s="106"/>
      <c r="H1050" s="371"/>
      <c r="I1050" s="146">
        <f>SUM(I1052:I1054)</f>
        <v>0</v>
      </c>
      <c r="J1050" s="57"/>
      <c r="K1050" s="53">
        <f>SUM(K1051:K1054)</f>
        <v>71.4</v>
      </c>
      <c r="L1050" s="53"/>
      <c r="M1050" s="53">
        <f>SUM(M1051:M1054)</f>
        <v>0</v>
      </c>
      <c r="N1050" s="53">
        <f>SUM(N1051:N1054)</f>
        <v>0</v>
      </c>
      <c r="O1050" s="53"/>
      <c r="P1050" s="53">
        <f>SUM(P1051:P1054)</f>
        <v>0</v>
      </c>
      <c r="Q1050" s="53"/>
      <c r="R1050" s="146">
        <f>SUM(R1051:R1054)</f>
        <v>0</v>
      </c>
      <c r="S1050" s="53"/>
      <c r="T1050" s="256">
        <f>SUM(T1052:T1054)</f>
        <v>71.4</v>
      </c>
      <c r="U1050" s="110"/>
      <c r="V1050" s="57">
        <f>SUM(V1052:V1054)</f>
        <v>71400</v>
      </c>
      <c r="X1050" s="280">
        <f>SUM(V1050/T1050/1000)</f>
        <v>0.9999999999999999</v>
      </c>
    </row>
    <row r="1051" spans="8:20" ht="12.75">
      <c r="H1051" s="293"/>
      <c r="I1051" s="73"/>
      <c r="J1051" s="112"/>
      <c r="K1051" s="66"/>
      <c r="L1051" s="81"/>
      <c r="M1051" s="66"/>
      <c r="N1051" s="66"/>
      <c r="O1051" s="81"/>
      <c r="P1051" s="66"/>
      <c r="Q1051" s="81"/>
      <c r="R1051" s="73"/>
      <c r="S1051" s="81"/>
      <c r="T1051" s="112"/>
    </row>
    <row r="1052" spans="1:20" ht="12.75">
      <c r="A1052" s="120"/>
      <c r="H1052" s="293"/>
      <c r="I1052" s="73"/>
      <c r="J1052" s="112"/>
      <c r="K1052" s="66"/>
      <c r="L1052" s="81"/>
      <c r="M1052" s="66"/>
      <c r="N1052" s="66"/>
      <c r="O1052" s="81"/>
      <c r="P1052" s="66"/>
      <c r="Q1052" s="81"/>
      <c r="R1052" s="126"/>
      <c r="S1052" s="81"/>
      <c r="T1052" s="112"/>
    </row>
    <row r="1053" spans="1:24" ht="12.75">
      <c r="A1053" s="120"/>
      <c r="D1053" t="s">
        <v>491</v>
      </c>
      <c r="H1053" s="293"/>
      <c r="I1053" s="126">
        <v>0</v>
      </c>
      <c r="J1053" s="112"/>
      <c r="K1053" s="66">
        <v>71.4</v>
      </c>
      <c r="L1053" s="81"/>
      <c r="M1053" s="66"/>
      <c r="N1053" s="66"/>
      <c r="O1053" s="81"/>
      <c r="P1053" s="66"/>
      <c r="Q1053" s="81"/>
      <c r="R1053" s="126"/>
      <c r="S1053" s="81"/>
      <c r="T1053" s="112">
        <f>SUM(I1053:R1053)</f>
        <v>71.4</v>
      </c>
      <c r="V1053" s="17">
        <v>71400</v>
      </c>
      <c r="X1053" s="280">
        <f>SUM(V1053/T1053/1000)</f>
        <v>0.9999999999999999</v>
      </c>
    </row>
    <row r="1054" spans="1:24" ht="12.75">
      <c r="A1054" s="120"/>
      <c r="H1054" s="293"/>
      <c r="I1054" s="73"/>
      <c r="J1054" s="112"/>
      <c r="K1054" s="66"/>
      <c r="L1054" s="81"/>
      <c r="M1054" s="66"/>
      <c r="N1054" s="66"/>
      <c r="O1054" s="81"/>
      <c r="P1054" s="66"/>
      <c r="Q1054" s="81"/>
      <c r="R1054" s="73"/>
      <c r="S1054" s="81"/>
      <c r="T1054" s="266"/>
      <c r="X1054" s="280"/>
    </row>
    <row r="1055" spans="8:20" ht="12.75">
      <c r="H1055" s="293"/>
      <c r="I1055" s="73"/>
      <c r="J1055" s="112"/>
      <c r="K1055" s="66"/>
      <c r="L1055" s="81"/>
      <c r="M1055" s="66"/>
      <c r="N1055" s="66"/>
      <c r="O1055" s="81"/>
      <c r="P1055" s="66"/>
      <c r="Q1055" s="81"/>
      <c r="R1055" s="73"/>
      <c r="S1055" s="81"/>
      <c r="T1055" s="112"/>
    </row>
    <row r="1056" spans="1:26" s="7" customFormat="1" ht="12.75">
      <c r="A1056" s="45">
        <v>23</v>
      </c>
      <c r="B1056" s="254"/>
      <c r="C1056" s="254"/>
      <c r="D1056" s="46" t="s">
        <v>66</v>
      </c>
      <c r="E1056" s="254"/>
      <c r="F1056" s="254"/>
      <c r="G1056" s="254"/>
      <c r="H1056" s="373"/>
      <c r="I1056" s="146">
        <f>SUM(I1059:I1069)</f>
        <v>8174.451999999999</v>
      </c>
      <c r="J1056" s="256"/>
      <c r="K1056" s="53">
        <f>SUM(K1057:K1068)</f>
        <v>-404</v>
      </c>
      <c r="L1056" s="53"/>
      <c r="M1056" s="53">
        <f>SUM(M1057:M1068)</f>
        <v>0</v>
      </c>
      <c r="N1056" s="53">
        <f>SUM(N1057:N1070)</f>
        <v>55</v>
      </c>
      <c r="O1056" s="53"/>
      <c r="P1056" s="51">
        <f>SUM(P1057:P1068)</f>
        <v>-587.1700000000001</v>
      </c>
      <c r="Q1056" s="53"/>
      <c r="R1056" s="54">
        <f>SUM(R1057:R1069)</f>
        <v>20.952000000000055</v>
      </c>
      <c r="S1056" s="53"/>
      <c r="T1056" s="374">
        <f>SUM(T1058:T1069)</f>
        <v>7259.234</v>
      </c>
      <c r="U1056" s="110"/>
      <c r="V1056" s="57">
        <f>SUM(V1057:V1069)</f>
        <v>7259231.52</v>
      </c>
      <c r="W1056" s="18"/>
      <c r="X1056" s="280">
        <f>SUM(V1056/T1056/1000)</f>
        <v>0.9999996583661581</v>
      </c>
      <c r="Y1056" s="59"/>
      <c r="Z1056" s="59"/>
    </row>
    <row r="1057" spans="8:20" ht="12.75">
      <c r="H1057" s="293"/>
      <c r="I1057" s="73"/>
      <c r="J1057" s="112"/>
      <c r="K1057" s="66"/>
      <c r="L1057" s="81"/>
      <c r="M1057" s="66"/>
      <c r="N1057" s="66"/>
      <c r="O1057" s="81"/>
      <c r="P1057" s="71"/>
      <c r="Q1057" s="81"/>
      <c r="R1057" s="73"/>
      <c r="S1057" s="81"/>
      <c r="T1057" s="112"/>
    </row>
    <row r="1058" spans="1:20" ht="12.75">
      <c r="A1058" s="243" t="s">
        <v>492</v>
      </c>
      <c r="D1058" s="7"/>
      <c r="H1058" s="293"/>
      <c r="I1058" s="73"/>
      <c r="J1058" s="112"/>
      <c r="K1058" s="66"/>
      <c r="L1058" s="81"/>
      <c r="M1058" s="66"/>
      <c r="N1058" s="66"/>
      <c r="O1058" s="81"/>
      <c r="P1058" s="71"/>
      <c r="Q1058" s="81"/>
      <c r="R1058" s="126"/>
      <c r="S1058" s="81"/>
      <c r="T1058" s="112"/>
    </row>
    <row r="1059" spans="1:24" ht="12.75">
      <c r="A1059" s="120"/>
      <c r="D1059" t="s">
        <v>493</v>
      </c>
      <c r="G1059" s="59"/>
      <c r="H1059" s="156"/>
      <c r="I1059" s="126">
        <v>125</v>
      </c>
      <c r="J1059" s="112"/>
      <c r="K1059" s="66"/>
      <c r="L1059" s="81"/>
      <c r="M1059" s="66"/>
      <c r="N1059" s="66">
        <v>55</v>
      </c>
      <c r="O1059" s="81"/>
      <c r="P1059" s="71">
        <v>-180</v>
      </c>
      <c r="Q1059" s="140"/>
      <c r="R1059" s="67">
        <v>471.59</v>
      </c>
      <c r="S1059" s="81"/>
      <c r="T1059" s="114">
        <f>SUM(I1059:R1059)</f>
        <v>471.59</v>
      </c>
      <c r="V1059" s="17">
        <v>471590</v>
      </c>
      <c r="X1059" s="280">
        <f>SUM(V1059/T1059/1000)</f>
        <v>1</v>
      </c>
    </row>
    <row r="1060" spans="1:24" ht="12.75">
      <c r="A1060" s="120"/>
      <c r="D1060" t="s">
        <v>494</v>
      </c>
      <c r="G1060" s="59"/>
      <c r="H1060" s="156"/>
      <c r="I1060" s="126">
        <v>861</v>
      </c>
      <c r="J1060" s="112"/>
      <c r="K1060" s="66">
        <v>-297</v>
      </c>
      <c r="L1060" s="81"/>
      <c r="M1060" s="66"/>
      <c r="N1060" s="66"/>
      <c r="O1060" s="81"/>
      <c r="P1060" s="71"/>
      <c r="Q1060" s="140"/>
      <c r="R1060" s="73"/>
      <c r="S1060" s="81"/>
      <c r="T1060" s="114">
        <f>SUM(I1060:R1060)</f>
        <v>564</v>
      </c>
      <c r="V1060" s="17">
        <v>564000</v>
      </c>
      <c r="X1060" s="280">
        <f>SUM(V1060/T1060/1000)</f>
        <v>1</v>
      </c>
    </row>
    <row r="1061" spans="1:24" ht="12.75">
      <c r="A1061" s="120"/>
      <c r="D1061" t="s">
        <v>495</v>
      </c>
      <c r="G1061" s="59"/>
      <c r="H1061" s="156"/>
      <c r="I1061" s="126">
        <v>1990</v>
      </c>
      <c r="J1061" s="112"/>
      <c r="K1061" s="66">
        <v>-107</v>
      </c>
      <c r="L1061" s="81"/>
      <c r="M1061" s="66"/>
      <c r="N1061" s="66"/>
      <c r="O1061" s="81"/>
      <c r="P1061" s="71">
        <v>88.319</v>
      </c>
      <c r="Q1061" s="152"/>
      <c r="R1061" s="67">
        <v>-471.59</v>
      </c>
      <c r="S1061" s="262"/>
      <c r="T1061" s="114">
        <f>SUM(I1061:R1061)</f>
        <v>1499.729</v>
      </c>
      <c r="V1061" s="17">
        <v>1499728.16</v>
      </c>
      <c r="X1061" s="280">
        <f>SUM(V1061/T1061/1000)</f>
        <v>0.9999994398988084</v>
      </c>
    </row>
    <row r="1062" spans="1:24" ht="12.75">
      <c r="A1062" s="120"/>
      <c r="D1062" s="260" t="s">
        <v>496</v>
      </c>
      <c r="E1062" s="260"/>
      <c r="F1062" s="260"/>
      <c r="G1062" s="19"/>
      <c r="H1062" s="293"/>
      <c r="I1062" s="126">
        <v>30</v>
      </c>
      <c r="J1062" s="112"/>
      <c r="K1062" s="66"/>
      <c r="L1062" s="81"/>
      <c r="M1062" s="66"/>
      <c r="N1062" s="66"/>
      <c r="O1062" s="81"/>
      <c r="P1062" s="71">
        <v>85.2</v>
      </c>
      <c r="Q1062" s="81"/>
      <c r="R1062" s="67">
        <v>1.107</v>
      </c>
      <c r="S1062" s="81"/>
      <c r="T1062" s="114">
        <f>SUM(I1062:R1062)</f>
        <v>116.307</v>
      </c>
      <c r="V1062" s="17">
        <v>116306.7</v>
      </c>
      <c r="X1062" s="280">
        <f>SUM(V1062/T1062/1000)</f>
        <v>0.9999974206195672</v>
      </c>
    </row>
    <row r="1063" spans="1:24" ht="12.75">
      <c r="A1063" s="120"/>
      <c r="D1063" s="260"/>
      <c r="E1063" s="260"/>
      <c r="F1063" s="260"/>
      <c r="G1063" s="19"/>
      <c r="H1063" s="293"/>
      <c r="I1063" s="126"/>
      <c r="J1063" s="112"/>
      <c r="K1063" s="66"/>
      <c r="L1063" s="81"/>
      <c r="M1063" s="66"/>
      <c r="N1063" s="66"/>
      <c r="O1063" s="81"/>
      <c r="P1063" s="71"/>
      <c r="Q1063" s="81"/>
      <c r="R1063" s="73"/>
      <c r="S1063" s="81"/>
      <c r="T1063" s="266"/>
      <c r="X1063" s="280"/>
    </row>
    <row r="1064" spans="1:24" ht="12.75">
      <c r="A1064" s="111" t="s">
        <v>497</v>
      </c>
      <c r="D1064" s="260"/>
      <c r="F1064" s="19"/>
      <c r="G1064" s="19"/>
      <c r="H1064" s="293"/>
      <c r="I1064" s="126"/>
      <c r="J1064" s="112"/>
      <c r="K1064" s="66"/>
      <c r="L1064" s="81"/>
      <c r="M1064" s="66"/>
      <c r="N1064" s="66"/>
      <c r="O1064" s="81"/>
      <c r="P1064" s="71"/>
      <c r="Q1064" s="81"/>
      <c r="R1064" s="73"/>
      <c r="S1064" s="81"/>
      <c r="T1064" s="266"/>
      <c r="X1064" s="280"/>
    </row>
    <row r="1065" spans="1:24" ht="12.75">
      <c r="A1065" s="120"/>
      <c r="B1065" s="98"/>
      <c r="C1065" s="98"/>
      <c r="D1065" s="375"/>
      <c r="E1065" s="375"/>
      <c r="F1065" s="375"/>
      <c r="G1065" s="375"/>
      <c r="H1065" s="310"/>
      <c r="I1065" s="288"/>
      <c r="J1065" s="112"/>
      <c r="K1065" s="66"/>
      <c r="L1065" s="81"/>
      <c r="M1065" s="66"/>
      <c r="N1065" s="66"/>
      <c r="O1065" s="81"/>
      <c r="P1065" s="66"/>
      <c r="Q1065" s="81"/>
      <c r="R1065" s="73"/>
      <c r="S1065" s="81"/>
      <c r="T1065" s="266"/>
      <c r="X1065" s="280"/>
    </row>
    <row r="1066" spans="1:24" ht="12.75" hidden="1">
      <c r="A1066" s="243"/>
      <c r="H1066" s="293"/>
      <c r="I1066" s="126"/>
      <c r="J1066" s="112"/>
      <c r="K1066" s="66"/>
      <c r="L1066" s="81"/>
      <c r="M1066" s="66"/>
      <c r="N1066" s="66"/>
      <c r="O1066" s="81"/>
      <c r="P1066" s="66"/>
      <c r="Q1066" s="81"/>
      <c r="R1066" s="73"/>
      <c r="S1066" s="81"/>
      <c r="T1066" s="266"/>
      <c r="X1066" s="280"/>
    </row>
    <row r="1067" spans="1:24" ht="12.75">
      <c r="A1067" s="120"/>
      <c r="D1067" t="s">
        <v>498</v>
      </c>
      <c r="H1067" s="293"/>
      <c r="I1067" s="291">
        <v>3096.652</v>
      </c>
      <c r="J1067" s="112"/>
      <c r="K1067" s="66"/>
      <c r="L1067" s="81"/>
      <c r="M1067" s="66"/>
      <c r="N1067" s="66"/>
      <c r="O1067" s="81"/>
      <c r="P1067" s="71">
        <v>-582.889</v>
      </c>
      <c r="Q1067" s="262"/>
      <c r="R1067" s="291"/>
      <c r="S1067" s="262"/>
      <c r="T1067" s="114">
        <f>SUM(I1067:R1067)</f>
        <v>2513.763</v>
      </c>
      <c r="V1067" s="17">
        <v>2513762.24</v>
      </c>
      <c r="X1067" s="280">
        <f>SUM(V1067/T1067/1000)</f>
        <v>0.999999697664418</v>
      </c>
    </row>
    <row r="1068" spans="1:24" ht="12.75">
      <c r="A1068" s="120"/>
      <c r="D1068" t="s">
        <v>499</v>
      </c>
      <c r="H1068" s="293"/>
      <c r="I1068" s="291">
        <v>1094.503</v>
      </c>
      <c r="J1068" s="112"/>
      <c r="K1068" s="66"/>
      <c r="L1068" s="81"/>
      <c r="M1068" s="66"/>
      <c r="N1068" s="71">
        <v>-640.791</v>
      </c>
      <c r="O1068" s="81"/>
      <c r="P1068" s="71">
        <v>2.2</v>
      </c>
      <c r="Q1068" s="140"/>
      <c r="R1068" s="67">
        <v>19.845</v>
      </c>
      <c r="S1068" s="81"/>
      <c r="T1068" s="114">
        <f>SUM(I1068:R1068)</f>
        <v>475.75699999999995</v>
      </c>
      <c r="V1068" s="17">
        <v>475756.42</v>
      </c>
      <c r="X1068" s="280">
        <f>SUM(V1068/T1068/1000)</f>
        <v>0.9999987808902444</v>
      </c>
    </row>
    <row r="1069" spans="1:24" ht="12.75">
      <c r="A1069" s="120"/>
      <c r="D1069" t="s">
        <v>500</v>
      </c>
      <c r="F1069" s="19"/>
      <c r="G1069" s="19"/>
      <c r="H1069" s="293"/>
      <c r="I1069" s="291">
        <v>977.297</v>
      </c>
      <c r="J1069" s="112"/>
      <c r="K1069" s="66"/>
      <c r="L1069" s="81"/>
      <c r="M1069" s="66"/>
      <c r="N1069" s="71">
        <v>640.791</v>
      </c>
      <c r="O1069" s="81"/>
      <c r="P1069" s="66"/>
      <c r="Q1069" s="81"/>
      <c r="R1069" s="73"/>
      <c r="S1069" s="261"/>
      <c r="T1069" s="114">
        <f>SUM(I1069:R1069)</f>
        <v>1618.0880000000002</v>
      </c>
      <c r="V1069" s="17">
        <v>1618088</v>
      </c>
      <c r="X1069" s="280">
        <f>SUM(V1069/T1069/1000)</f>
        <v>0.9999999999999999</v>
      </c>
    </row>
    <row r="1070" spans="8:20" ht="12.75">
      <c r="H1070" s="293"/>
      <c r="I1070" s="73"/>
      <c r="J1070" s="112"/>
      <c r="K1070" s="66"/>
      <c r="L1070" s="81"/>
      <c r="M1070" s="66"/>
      <c r="N1070" s="66"/>
      <c r="O1070" s="81"/>
      <c r="P1070" s="66"/>
      <c r="Q1070" s="81"/>
      <c r="R1070" s="73"/>
      <c r="S1070" s="81"/>
      <c r="T1070" s="112"/>
    </row>
    <row r="1071" spans="1:24" ht="12.75">
      <c r="A1071" s="45">
        <v>31</v>
      </c>
      <c r="B1071" s="254"/>
      <c r="C1071" s="254"/>
      <c r="D1071" s="46" t="s">
        <v>501</v>
      </c>
      <c r="E1071" s="254"/>
      <c r="F1071" s="254"/>
      <c r="G1071" s="254"/>
      <c r="H1071" s="373"/>
      <c r="I1071" s="146">
        <f>SUM(I1072:I1076)</f>
        <v>0</v>
      </c>
      <c r="J1071" s="109"/>
      <c r="K1071" s="146">
        <f aca="true" t="shared" si="73" ref="K1071:U1071">SUM(K1072:K1076)</f>
        <v>0</v>
      </c>
      <c r="L1071" s="146">
        <f t="shared" si="73"/>
        <v>0</v>
      </c>
      <c r="M1071" s="146">
        <f t="shared" si="73"/>
        <v>115</v>
      </c>
      <c r="N1071" s="146">
        <f t="shared" si="73"/>
        <v>27.98</v>
      </c>
      <c r="O1071" s="146">
        <f t="shared" si="73"/>
        <v>0</v>
      </c>
      <c r="P1071" s="54">
        <f t="shared" si="73"/>
        <v>30.202</v>
      </c>
      <c r="Q1071" s="54">
        <f t="shared" si="73"/>
        <v>0</v>
      </c>
      <c r="R1071" s="54">
        <f t="shared" si="73"/>
        <v>0</v>
      </c>
      <c r="S1071" s="54">
        <f t="shared" si="73"/>
        <v>0</v>
      </c>
      <c r="T1071" s="54">
        <f>SUM(T1072:T1076)</f>
        <v>173.182</v>
      </c>
      <c r="U1071" s="146">
        <f t="shared" si="73"/>
        <v>0</v>
      </c>
      <c r="V1071" s="146">
        <f>SUM(V1072:V1076)</f>
        <v>173180.1</v>
      </c>
      <c r="X1071" s="280">
        <f>SUM(V1071/T1071/1000)</f>
        <v>0.9999890288829094</v>
      </c>
    </row>
    <row r="1072" spans="8:20" ht="12.75">
      <c r="H1072" s="293"/>
      <c r="I1072" s="73"/>
      <c r="J1072" s="112"/>
      <c r="K1072" s="66"/>
      <c r="L1072" s="81"/>
      <c r="M1072" s="66"/>
      <c r="N1072" s="66"/>
      <c r="O1072" s="81"/>
      <c r="P1072" s="71"/>
      <c r="Q1072" s="262"/>
      <c r="R1072" s="67"/>
      <c r="S1072" s="262"/>
      <c r="T1072" s="114"/>
    </row>
    <row r="1073" spans="4:24" ht="12.75">
      <c r="D1073" t="s">
        <v>502</v>
      </c>
      <c r="H1073" s="293"/>
      <c r="I1073" s="73"/>
      <c r="J1073" s="112"/>
      <c r="K1073" s="66"/>
      <c r="L1073" s="81"/>
      <c r="M1073" s="66"/>
      <c r="N1073" s="66">
        <v>27.98</v>
      </c>
      <c r="O1073" s="81"/>
      <c r="P1073" s="71"/>
      <c r="Q1073" s="262"/>
      <c r="R1073" s="67"/>
      <c r="S1073" s="262"/>
      <c r="T1073" s="114">
        <f>SUM(I1073:R1073)</f>
        <v>27.98</v>
      </c>
      <c r="V1073" s="17">
        <v>27978.1</v>
      </c>
      <c r="X1073" s="280">
        <f>SUM(V1073/T1073/1000)</f>
        <v>0.9999320943531093</v>
      </c>
    </row>
    <row r="1074" spans="4:24" ht="12.75">
      <c r="D1074" t="s">
        <v>503</v>
      </c>
      <c r="H1074" s="293"/>
      <c r="I1074" s="73"/>
      <c r="J1074" s="112"/>
      <c r="K1074" s="66"/>
      <c r="L1074" s="81"/>
      <c r="M1074" s="66">
        <v>115</v>
      </c>
      <c r="N1074" s="66"/>
      <c r="O1074" s="81"/>
      <c r="P1074" s="71">
        <v>30.202</v>
      </c>
      <c r="Q1074" s="262"/>
      <c r="R1074" s="67"/>
      <c r="S1074" s="262"/>
      <c r="T1074" s="114">
        <f>SUM(I1074:R1074)</f>
        <v>145.202</v>
      </c>
      <c r="V1074" s="17">
        <v>145202</v>
      </c>
      <c r="X1074" s="280">
        <f>SUM(V1074/T1074/1000)</f>
        <v>1</v>
      </c>
    </row>
    <row r="1075" spans="8:20" ht="12.75">
      <c r="H1075" s="293"/>
      <c r="I1075" s="73"/>
      <c r="J1075" s="112"/>
      <c r="K1075" s="66"/>
      <c r="L1075" s="81"/>
      <c r="M1075" s="66"/>
      <c r="N1075" s="66"/>
      <c r="O1075" s="81"/>
      <c r="P1075" s="71"/>
      <c r="Q1075" s="262"/>
      <c r="R1075" s="67"/>
      <c r="S1075" s="262"/>
      <c r="T1075" s="114"/>
    </row>
    <row r="1076" spans="1:20" ht="12.75">
      <c r="A1076" s="120"/>
      <c r="H1076" s="293"/>
      <c r="I1076" s="73"/>
      <c r="J1076" s="112"/>
      <c r="K1076" s="66"/>
      <c r="L1076" s="81"/>
      <c r="M1076" s="66"/>
      <c r="N1076" s="66"/>
      <c r="O1076" s="81"/>
      <c r="P1076" s="66"/>
      <c r="Q1076" s="81"/>
      <c r="R1076" s="73"/>
      <c r="S1076" s="81"/>
      <c r="T1076" s="112"/>
    </row>
    <row r="1077" spans="1:24" ht="12.75">
      <c r="A1077" s="45">
        <v>33</v>
      </c>
      <c r="B1077" s="254"/>
      <c r="C1077" s="254"/>
      <c r="D1077" s="46" t="s">
        <v>504</v>
      </c>
      <c r="E1077" s="254"/>
      <c r="F1077" s="254"/>
      <c r="G1077" s="254"/>
      <c r="H1077" s="373"/>
      <c r="I1077" s="146">
        <f>SUM(I1080:I1083)</f>
        <v>0</v>
      </c>
      <c r="J1077" s="256"/>
      <c r="K1077" s="53">
        <f>SUM(K1078:K1082)</f>
        <v>80</v>
      </c>
      <c r="L1077" s="53"/>
      <c r="M1077" s="53">
        <f>SUM(M1078:M1082)</f>
        <v>8384.5</v>
      </c>
      <c r="N1077" s="53">
        <f>SUM(N1078:N1081)</f>
        <v>0</v>
      </c>
      <c r="O1077" s="53"/>
      <c r="P1077" s="51">
        <f>SUM(P1078:P1082)</f>
        <v>-597.764</v>
      </c>
      <c r="Q1077" s="51"/>
      <c r="R1077" s="54">
        <f>SUM(R1078:R1082)</f>
        <v>0</v>
      </c>
      <c r="S1077" s="51"/>
      <c r="T1077" s="374">
        <f>SUM(T1079:T1082)</f>
        <v>7866.736</v>
      </c>
      <c r="U1077" s="376"/>
      <c r="V1077" s="57">
        <f>SUM(V1078:V1081)</f>
        <v>7866735.3100000005</v>
      </c>
      <c r="X1077" s="280">
        <f>SUM(V1077/T1077/1000)</f>
        <v>0.9999999122889087</v>
      </c>
    </row>
    <row r="1078" spans="8:20" ht="12.75">
      <c r="H1078" s="293"/>
      <c r="I1078" s="73"/>
      <c r="J1078" s="112"/>
      <c r="K1078" s="66"/>
      <c r="L1078" s="81"/>
      <c r="M1078" s="66"/>
      <c r="N1078" s="66"/>
      <c r="O1078" s="81"/>
      <c r="P1078" s="71"/>
      <c r="Q1078" s="262"/>
      <c r="R1078" s="67"/>
      <c r="S1078" s="262"/>
      <c r="T1078" s="114"/>
    </row>
    <row r="1079" spans="1:24" ht="12.75">
      <c r="A1079" s="120"/>
      <c r="D1079" t="s">
        <v>505</v>
      </c>
      <c r="H1079" s="293"/>
      <c r="I1079" s="73"/>
      <c r="J1079" s="112"/>
      <c r="K1079" s="66"/>
      <c r="L1079" s="81"/>
      <c r="M1079" s="66">
        <v>4932</v>
      </c>
      <c r="N1079" s="66"/>
      <c r="O1079" s="81"/>
      <c r="P1079" s="71">
        <v>-339</v>
      </c>
      <c r="Q1079" s="262"/>
      <c r="R1079" s="291"/>
      <c r="S1079" s="262"/>
      <c r="T1079" s="114">
        <f>SUM(I1079:R1079)</f>
        <v>4593</v>
      </c>
      <c r="V1079" s="17">
        <v>4593000</v>
      </c>
      <c r="X1079" s="280">
        <f>SUM(V1079/T1079/1000)</f>
        <v>1</v>
      </c>
    </row>
    <row r="1080" spans="5:24" ht="12.75">
      <c r="E1080" t="s">
        <v>506</v>
      </c>
      <c r="H1080" s="293"/>
      <c r="I1080" s="73"/>
      <c r="J1080" s="112"/>
      <c r="K1080" s="66"/>
      <c r="L1080" s="81"/>
      <c r="M1080" s="66">
        <v>3452.5</v>
      </c>
      <c r="N1080" s="66"/>
      <c r="O1080" s="81"/>
      <c r="P1080" s="71">
        <v>-237.019</v>
      </c>
      <c r="Q1080" s="262"/>
      <c r="R1080" s="291"/>
      <c r="S1080" s="262"/>
      <c r="T1080" s="114">
        <f>SUM(I1080:R1080)</f>
        <v>3215.4809999999998</v>
      </c>
      <c r="V1080" s="17">
        <v>3215481</v>
      </c>
      <c r="X1080" s="280">
        <f>SUM(V1080/T1080/1000)</f>
        <v>1.0000000000000002</v>
      </c>
    </row>
    <row r="1081" spans="4:24" ht="12.75">
      <c r="D1081" t="s">
        <v>507</v>
      </c>
      <c r="H1081" s="293"/>
      <c r="I1081" s="73"/>
      <c r="J1081" s="112"/>
      <c r="K1081" s="66">
        <v>80</v>
      </c>
      <c r="L1081" s="81"/>
      <c r="M1081" s="66"/>
      <c r="N1081" s="66"/>
      <c r="O1081" s="81"/>
      <c r="P1081" s="71">
        <v>-21.745</v>
      </c>
      <c r="Q1081" s="262"/>
      <c r="R1081" s="291"/>
      <c r="S1081" s="262"/>
      <c r="T1081" s="114">
        <f>SUM(I1081:R1081)</f>
        <v>58.254999999999995</v>
      </c>
      <c r="V1081" s="17">
        <v>58254.31</v>
      </c>
      <c r="X1081" s="280">
        <f>SUM(V1081/T1081/1000)</f>
        <v>0.9999881555231311</v>
      </c>
    </row>
    <row r="1082" spans="8:24" ht="12.75">
      <c r="H1082" s="293"/>
      <c r="I1082" s="73"/>
      <c r="J1082" s="112"/>
      <c r="K1082" s="66"/>
      <c r="L1082" s="81"/>
      <c r="M1082" s="66"/>
      <c r="N1082" s="66"/>
      <c r="O1082" s="81"/>
      <c r="P1082" s="66"/>
      <c r="Q1082" s="81"/>
      <c r="R1082" s="126"/>
      <c r="S1082" s="81"/>
      <c r="T1082" s="112"/>
      <c r="X1082" s="280"/>
    </row>
    <row r="1083" spans="1:24" ht="12.75">
      <c r="A1083" s="45">
        <v>34</v>
      </c>
      <c r="B1083" s="254"/>
      <c r="C1083" s="254"/>
      <c r="D1083" s="46" t="s">
        <v>508</v>
      </c>
      <c r="E1083" s="254"/>
      <c r="F1083" s="254"/>
      <c r="G1083" s="254"/>
      <c r="H1083" s="373"/>
      <c r="I1083" s="146">
        <f>SUM(I1084:I1089)</f>
        <v>0</v>
      </c>
      <c r="J1083" s="146">
        <f>SUM(J1084:J1089)</f>
        <v>0</v>
      </c>
      <c r="K1083" s="146">
        <f>SUM(K1084:K1089)</f>
        <v>15</v>
      </c>
      <c r="L1083" s="146">
        <f aca="true" t="shared" si="74" ref="L1083:S1083">SUM(L1084:L1089)</f>
        <v>0</v>
      </c>
      <c r="M1083" s="146">
        <f t="shared" si="74"/>
        <v>500</v>
      </c>
      <c r="N1083" s="146">
        <f t="shared" si="74"/>
        <v>150</v>
      </c>
      <c r="O1083" s="146">
        <f t="shared" si="74"/>
        <v>0</v>
      </c>
      <c r="P1083" s="54">
        <f>SUM(P1084:P1089)</f>
        <v>0.868000000000001</v>
      </c>
      <c r="Q1083" s="54">
        <f t="shared" si="74"/>
        <v>0</v>
      </c>
      <c r="R1083" s="54">
        <f t="shared" si="74"/>
        <v>0</v>
      </c>
      <c r="S1083" s="54">
        <f t="shared" si="74"/>
        <v>0</v>
      </c>
      <c r="T1083" s="377">
        <f>SUM(I1083:R1083)</f>
        <v>665.868</v>
      </c>
      <c r="U1083" s="110"/>
      <c r="V1083" s="57">
        <f>SUM(V1084:V1088)</f>
        <v>665867.1</v>
      </c>
      <c r="X1083" s="280">
        <f>SUM(V1083/T1083/1000)</f>
        <v>0.99999864838076</v>
      </c>
    </row>
    <row r="1084" spans="8:20" ht="12.75">
      <c r="H1084" s="293"/>
      <c r="I1084" s="73"/>
      <c r="J1084" s="112"/>
      <c r="K1084" s="66"/>
      <c r="L1084" s="81"/>
      <c r="M1084" s="66"/>
      <c r="N1084" s="66"/>
      <c r="O1084" s="81"/>
      <c r="P1084" s="71"/>
      <c r="Q1084" s="262"/>
      <c r="R1084" s="67"/>
      <c r="S1084" s="262"/>
      <c r="T1084" s="114"/>
    </row>
    <row r="1085" spans="4:24" ht="12.75">
      <c r="D1085" t="s">
        <v>509</v>
      </c>
      <c r="H1085" s="293"/>
      <c r="I1085" s="73"/>
      <c r="J1085" s="112"/>
      <c r="K1085" s="66">
        <v>15</v>
      </c>
      <c r="L1085" s="81"/>
      <c r="M1085" s="66"/>
      <c r="N1085" s="66"/>
      <c r="O1085" s="81"/>
      <c r="P1085" s="71">
        <v>-0.72</v>
      </c>
      <c r="Q1085" s="262"/>
      <c r="R1085" s="67"/>
      <c r="S1085" s="262"/>
      <c r="T1085" s="114">
        <f>SUM(I1085:R1085)</f>
        <v>14.28</v>
      </c>
      <c r="V1085" s="17">
        <v>14280</v>
      </c>
      <c r="X1085" s="280">
        <f aca="true" t="shared" si="75" ref="X1085:X1090">SUM(V1085/T1085/1000)</f>
        <v>1</v>
      </c>
    </row>
    <row r="1086" spans="4:24" ht="12.75">
      <c r="D1086" t="s">
        <v>510</v>
      </c>
      <c r="H1086" s="293" t="s">
        <v>511</v>
      </c>
      <c r="I1086" s="73"/>
      <c r="J1086" s="112"/>
      <c r="K1086" s="66"/>
      <c r="L1086" s="81"/>
      <c r="M1086" s="66">
        <v>200</v>
      </c>
      <c r="N1086" s="66"/>
      <c r="O1086" s="81"/>
      <c r="P1086" s="71"/>
      <c r="Q1086" s="262"/>
      <c r="R1086" s="67"/>
      <c r="S1086" s="262"/>
      <c r="T1086" s="114">
        <f>SUM(I1086:R1086)</f>
        <v>200</v>
      </c>
      <c r="V1086" s="17">
        <v>200000</v>
      </c>
      <c r="X1086" s="280">
        <f t="shared" si="75"/>
        <v>1</v>
      </c>
    </row>
    <row r="1087" spans="4:24" ht="12.75">
      <c r="D1087" t="s">
        <v>512</v>
      </c>
      <c r="H1087" s="293"/>
      <c r="I1087" s="73"/>
      <c r="J1087" s="112"/>
      <c r="K1087" s="66"/>
      <c r="L1087" s="81"/>
      <c r="M1087" s="66">
        <v>300</v>
      </c>
      <c r="N1087" s="66">
        <v>150</v>
      </c>
      <c r="O1087" s="81"/>
      <c r="P1087" s="71">
        <v>-21.022</v>
      </c>
      <c r="Q1087" s="262"/>
      <c r="R1087" s="67"/>
      <c r="S1087" s="262"/>
      <c r="T1087" s="114">
        <f>SUM(I1087:R1087)</f>
        <v>428.978</v>
      </c>
      <c r="V1087" s="17">
        <v>428977.1</v>
      </c>
      <c r="X1087" s="280">
        <f t="shared" si="75"/>
        <v>0.9999979019903118</v>
      </c>
    </row>
    <row r="1088" spans="4:24" ht="12.75">
      <c r="D1088" t="s">
        <v>513</v>
      </c>
      <c r="H1088" s="293"/>
      <c r="I1088" s="73"/>
      <c r="J1088" s="112"/>
      <c r="K1088" s="66"/>
      <c r="L1088" s="81"/>
      <c r="M1088" s="66"/>
      <c r="N1088" s="66"/>
      <c r="O1088" s="81"/>
      <c r="P1088" s="71">
        <v>22.61</v>
      </c>
      <c r="Q1088" s="262"/>
      <c r="R1088" s="67"/>
      <c r="S1088" s="262"/>
      <c r="T1088" s="114">
        <f>SUM(I1088:R1088)</f>
        <v>22.61</v>
      </c>
      <c r="V1088" s="17">
        <v>22610</v>
      </c>
      <c r="X1088" s="280">
        <f t="shared" si="75"/>
        <v>1</v>
      </c>
    </row>
    <row r="1089" spans="8:20" ht="12.75">
      <c r="H1089" s="293"/>
      <c r="I1089" s="73"/>
      <c r="J1089" s="112"/>
      <c r="K1089" s="66"/>
      <c r="L1089" s="81"/>
      <c r="M1089" s="66"/>
      <c r="N1089" s="66"/>
      <c r="O1089" s="81"/>
      <c r="P1089" s="66"/>
      <c r="Q1089" s="81"/>
      <c r="R1089" s="73"/>
      <c r="S1089" s="81"/>
      <c r="T1089" s="112"/>
    </row>
    <row r="1090" spans="1:24" ht="12.75">
      <c r="A1090" s="45">
        <v>36</v>
      </c>
      <c r="B1090" s="254"/>
      <c r="C1090" s="254"/>
      <c r="D1090" s="46" t="s">
        <v>514</v>
      </c>
      <c r="E1090" s="254"/>
      <c r="F1090" s="254"/>
      <c r="G1090" s="254"/>
      <c r="H1090" s="373"/>
      <c r="I1090" s="146">
        <f>SUM(I1093:I1107)</f>
        <v>320</v>
      </c>
      <c r="J1090" s="109"/>
      <c r="K1090" s="53">
        <f>SUM(K1091:K1106)</f>
        <v>223.28</v>
      </c>
      <c r="L1090" s="306"/>
      <c r="M1090" s="53">
        <f>SUM(M1091:M1106)</f>
        <v>0</v>
      </c>
      <c r="N1090" s="53">
        <f>SUM(N1091:N1107)</f>
        <v>0</v>
      </c>
      <c r="O1090" s="306"/>
      <c r="P1090" s="53">
        <f>SUM(P1092:P1108)</f>
        <v>-163.75300000000001</v>
      </c>
      <c r="Q1090" s="306"/>
      <c r="R1090" s="54">
        <f>SUM(R1092:R1108)</f>
        <v>14.101</v>
      </c>
      <c r="S1090" s="306"/>
      <c r="T1090" s="256">
        <f>SUM(T1093:T1106)</f>
        <v>393.628</v>
      </c>
      <c r="U1090" s="110"/>
      <c r="V1090" s="57">
        <f>SUM(V1091:V1106)</f>
        <v>393627.8</v>
      </c>
      <c r="X1090" s="280">
        <f t="shared" si="75"/>
        <v>0.9999994919060635</v>
      </c>
    </row>
    <row r="1091" spans="8:20" ht="12.75">
      <c r="H1091" s="293"/>
      <c r="I1091" s="73"/>
      <c r="J1091" s="112"/>
      <c r="K1091" s="66"/>
      <c r="L1091" s="81"/>
      <c r="M1091" s="66"/>
      <c r="N1091" s="66"/>
      <c r="O1091" s="81"/>
      <c r="P1091" s="66"/>
      <c r="Q1091" s="81"/>
      <c r="R1091" s="73"/>
      <c r="S1091" s="81"/>
      <c r="T1091" s="112"/>
    </row>
    <row r="1092" spans="1:20" ht="12.75">
      <c r="A1092" s="111" t="s">
        <v>341</v>
      </c>
      <c r="B1092" s="7"/>
      <c r="C1092" s="7"/>
      <c r="D1092" s="7"/>
      <c r="E1092" s="7"/>
      <c r="H1092" s="293"/>
      <c r="I1092" s="73"/>
      <c r="J1092" s="112"/>
      <c r="K1092" s="66"/>
      <c r="L1092" s="81"/>
      <c r="M1092" s="66"/>
      <c r="N1092" s="66"/>
      <c r="O1092" s="81"/>
      <c r="P1092" s="66"/>
      <c r="Q1092" s="81"/>
      <c r="R1092" s="73"/>
      <c r="S1092" s="81"/>
      <c r="T1092" s="112"/>
    </row>
    <row r="1093" spans="1:24" ht="12.75">
      <c r="A1093" s="120"/>
      <c r="D1093" t="s">
        <v>515</v>
      </c>
      <c r="H1093" s="293"/>
      <c r="I1093" s="126">
        <v>200</v>
      </c>
      <c r="J1093" s="112"/>
      <c r="K1093" s="66"/>
      <c r="L1093" s="81"/>
      <c r="M1093" s="66"/>
      <c r="N1093" s="66"/>
      <c r="O1093" s="81"/>
      <c r="P1093" s="71">
        <v>-176.199</v>
      </c>
      <c r="Q1093" s="262"/>
      <c r="R1093" s="291"/>
      <c r="S1093" s="262"/>
      <c r="T1093" s="114">
        <f>SUM(I1093:R1093)</f>
        <v>23.800999999999988</v>
      </c>
      <c r="V1093" s="17">
        <v>23801</v>
      </c>
      <c r="X1093" s="280">
        <f>SUM(V1093/T1093/1000)</f>
        <v>1.0000000000000007</v>
      </c>
    </row>
    <row r="1094" spans="1:24" ht="12.75">
      <c r="A1094" s="120"/>
      <c r="D1094" t="s">
        <v>516</v>
      </c>
      <c r="H1094" s="293"/>
      <c r="I1094" s="126">
        <v>15</v>
      </c>
      <c r="J1094" s="112"/>
      <c r="K1094" s="66"/>
      <c r="L1094" s="81"/>
      <c r="M1094" s="66"/>
      <c r="N1094" s="66"/>
      <c r="O1094" s="81"/>
      <c r="P1094" s="71">
        <v>-15</v>
      </c>
      <c r="Q1094" s="262"/>
      <c r="R1094" s="291"/>
      <c r="S1094" s="262"/>
      <c r="T1094" s="114">
        <f>SUM(I1094:R1094)</f>
        <v>0</v>
      </c>
      <c r="V1094" s="17">
        <v>0</v>
      </c>
      <c r="X1094" s="280"/>
    </row>
    <row r="1095" spans="1:24" ht="12.75">
      <c r="A1095" s="120"/>
      <c r="D1095" t="s">
        <v>517</v>
      </c>
      <c r="H1095" s="293"/>
      <c r="I1095" s="126">
        <v>35</v>
      </c>
      <c r="J1095" s="112"/>
      <c r="K1095" s="66"/>
      <c r="L1095" s="81"/>
      <c r="M1095" s="66"/>
      <c r="N1095" s="66"/>
      <c r="O1095" s="81"/>
      <c r="P1095" s="71">
        <v>-35</v>
      </c>
      <c r="Q1095" s="262"/>
      <c r="R1095" s="291"/>
      <c r="S1095" s="262"/>
      <c r="T1095" s="114">
        <f>SUM(I1095:R1095)</f>
        <v>0</v>
      </c>
      <c r="V1095" s="17">
        <v>0</v>
      </c>
      <c r="X1095" s="280"/>
    </row>
    <row r="1096" spans="1:24" ht="12.75">
      <c r="A1096" s="120"/>
      <c r="D1096" t="s">
        <v>518</v>
      </c>
      <c r="H1096" s="293"/>
      <c r="I1096" s="126"/>
      <c r="J1096" s="112"/>
      <c r="K1096" s="66"/>
      <c r="L1096" s="81"/>
      <c r="M1096" s="66"/>
      <c r="N1096" s="66"/>
      <c r="O1096" s="81"/>
      <c r="P1096" s="71">
        <v>67.865</v>
      </c>
      <c r="Q1096" s="262"/>
      <c r="R1096" s="291"/>
      <c r="S1096" s="262"/>
      <c r="T1096" s="114">
        <f>SUM(I1096:R1096)</f>
        <v>67.865</v>
      </c>
      <c r="V1096" s="17">
        <v>67864.9</v>
      </c>
      <c r="X1096" s="280">
        <f>SUM(V1096/T1096/1000)</f>
        <v>0.9999985264864069</v>
      </c>
    </row>
    <row r="1097" spans="1:24" ht="12.75">
      <c r="A1097" s="120"/>
      <c r="H1097" s="293"/>
      <c r="I1097" s="73"/>
      <c r="J1097" s="112"/>
      <c r="K1097" s="66"/>
      <c r="L1097" s="81"/>
      <c r="M1097" s="66"/>
      <c r="N1097" s="66"/>
      <c r="O1097" s="81"/>
      <c r="P1097" s="71"/>
      <c r="Q1097" s="262"/>
      <c r="R1097" s="67"/>
      <c r="S1097" s="262"/>
      <c r="T1097" s="114"/>
      <c r="X1097" s="280"/>
    </row>
    <row r="1098" spans="1:24" ht="12.75">
      <c r="A1098" s="111" t="s">
        <v>519</v>
      </c>
      <c r="B1098" s="7"/>
      <c r="C1098" s="7"/>
      <c r="D1098" s="7"/>
      <c r="H1098" s="293"/>
      <c r="I1098" s="73"/>
      <c r="J1098" s="112"/>
      <c r="K1098" s="66"/>
      <c r="L1098" s="81"/>
      <c r="M1098" s="66"/>
      <c r="N1098" s="66"/>
      <c r="O1098" s="81"/>
      <c r="P1098" s="66"/>
      <c r="Q1098" s="81"/>
      <c r="R1098" s="73"/>
      <c r="S1098" s="81"/>
      <c r="T1098" s="112"/>
      <c r="X1098" s="280"/>
    </row>
    <row r="1099" spans="1:24" ht="12.75">
      <c r="A1099" s="120"/>
      <c r="D1099" t="s">
        <v>520</v>
      </c>
      <c r="H1099" s="293"/>
      <c r="I1099" s="73"/>
      <c r="J1099" s="112"/>
      <c r="K1099" s="66">
        <v>133.28</v>
      </c>
      <c r="L1099" s="81"/>
      <c r="M1099" s="66"/>
      <c r="N1099" s="66"/>
      <c r="O1099" s="81"/>
      <c r="P1099" s="66"/>
      <c r="Q1099" s="81"/>
      <c r="R1099" s="73"/>
      <c r="S1099" s="81"/>
      <c r="T1099" s="114">
        <f>SUM(I1099:R1099)</f>
        <v>133.28</v>
      </c>
      <c r="V1099" s="17">
        <v>133280</v>
      </c>
      <c r="X1099" s="280">
        <f>SUM(V1099/T1099/1000)</f>
        <v>1</v>
      </c>
    </row>
    <row r="1100" spans="1:24" ht="12.75">
      <c r="A1100" s="120"/>
      <c r="H1100" s="293"/>
      <c r="I1100" s="73"/>
      <c r="J1100" s="112"/>
      <c r="K1100" s="66"/>
      <c r="L1100" s="81"/>
      <c r="M1100" s="66"/>
      <c r="N1100" s="66"/>
      <c r="O1100" s="81"/>
      <c r="P1100" s="66"/>
      <c r="Q1100" s="81"/>
      <c r="R1100" s="73"/>
      <c r="S1100" s="81"/>
      <c r="T1100" s="112"/>
      <c r="X1100" s="280"/>
    </row>
    <row r="1101" spans="1:24" ht="12.75">
      <c r="A1101" s="111" t="s">
        <v>349</v>
      </c>
      <c r="B1101" s="7"/>
      <c r="C1101" s="7"/>
      <c r="D1101" s="7"/>
      <c r="H1101" s="155"/>
      <c r="I1101" s="73"/>
      <c r="J1101" s="112"/>
      <c r="K1101" s="66"/>
      <c r="L1101" s="81"/>
      <c r="M1101" s="66"/>
      <c r="N1101" s="66"/>
      <c r="O1101" s="81"/>
      <c r="P1101" s="66"/>
      <c r="Q1101" s="81"/>
      <c r="R1101" s="73"/>
      <c r="S1101" s="81"/>
      <c r="T1101" s="112"/>
      <c r="X1101" s="280"/>
    </row>
    <row r="1102" spans="1:24" ht="12.75">
      <c r="A1102" s="120"/>
      <c r="H1102" s="293"/>
      <c r="I1102" s="73"/>
      <c r="J1102" s="112"/>
      <c r="K1102" s="66"/>
      <c r="L1102" s="81"/>
      <c r="M1102" s="66"/>
      <c r="N1102" s="66"/>
      <c r="O1102" s="81"/>
      <c r="P1102" s="66"/>
      <c r="Q1102" s="81"/>
      <c r="R1102" s="73"/>
      <c r="S1102" s="81"/>
      <c r="T1102" s="112"/>
      <c r="X1102" s="280"/>
    </row>
    <row r="1103" spans="1:24" ht="12.75">
      <c r="A1103" s="120"/>
      <c r="H1103" s="293"/>
      <c r="I1103" s="73"/>
      <c r="J1103" s="112"/>
      <c r="K1103" s="66"/>
      <c r="L1103" s="81"/>
      <c r="M1103" s="66"/>
      <c r="N1103" s="66"/>
      <c r="O1103" s="81"/>
      <c r="P1103" s="66"/>
      <c r="Q1103" s="81"/>
      <c r="R1103" s="73"/>
      <c r="S1103" s="81"/>
      <c r="T1103" s="112"/>
      <c r="X1103" s="280"/>
    </row>
    <row r="1104" spans="1:20" ht="12.75">
      <c r="A1104" s="120"/>
      <c r="H1104" s="293"/>
      <c r="I1104" s="73"/>
      <c r="J1104" s="112"/>
      <c r="K1104" s="66"/>
      <c r="L1104" s="81"/>
      <c r="M1104" s="66"/>
      <c r="N1104" s="66"/>
      <c r="O1104" s="81"/>
      <c r="P1104" s="66"/>
      <c r="Q1104" s="81"/>
      <c r="R1104" s="73"/>
      <c r="S1104" s="81"/>
      <c r="T1104" s="112"/>
    </row>
    <row r="1105" spans="1:20" ht="12.75">
      <c r="A1105" s="111" t="s">
        <v>365</v>
      </c>
      <c r="B1105" s="7"/>
      <c r="C1105" s="7"/>
      <c r="D1105" s="7"/>
      <c r="H1105" s="293"/>
      <c r="I1105" s="73"/>
      <c r="J1105" s="112"/>
      <c r="K1105" s="66"/>
      <c r="L1105" s="81"/>
      <c r="M1105" s="66"/>
      <c r="N1105" s="66"/>
      <c r="O1105" s="81"/>
      <c r="P1105" s="66"/>
      <c r="Q1105" s="81"/>
      <c r="R1105" s="73"/>
      <c r="S1105" s="81"/>
      <c r="T1105" s="112"/>
    </row>
    <row r="1106" spans="4:24" ht="12.75">
      <c r="D1106" s="260" t="s">
        <v>521</v>
      </c>
      <c r="E1106" s="260"/>
      <c r="F1106" s="260"/>
      <c r="H1106" s="293"/>
      <c r="I1106" s="126">
        <v>70</v>
      </c>
      <c r="J1106" s="112"/>
      <c r="K1106" s="66">
        <v>90</v>
      </c>
      <c r="L1106" s="81"/>
      <c r="M1106" s="66"/>
      <c r="N1106" s="66"/>
      <c r="O1106" s="81"/>
      <c r="P1106" s="71">
        <v>-5.419</v>
      </c>
      <c r="Q1106" s="262"/>
      <c r="R1106" s="67">
        <v>14.101</v>
      </c>
      <c r="S1106" s="262"/>
      <c r="T1106" s="114">
        <f>SUM(I1106:R1106)</f>
        <v>168.68200000000002</v>
      </c>
      <c r="V1106" s="17">
        <v>168681.9</v>
      </c>
      <c r="X1106" s="280">
        <f>SUM(V1106/T1106/1000)</f>
        <v>0.9999994071685181</v>
      </c>
    </row>
    <row r="1107" spans="1:20" ht="12.75">
      <c r="A1107" s="120"/>
      <c r="H1107" s="293"/>
      <c r="I1107" s="73"/>
      <c r="J1107" s="112"/>
      <c r="K1107" s="66"/>
      <c r="L1107" s="81"/>
      <c r="M1107" s="66"/>
      <c r="N1107" s="66"/>
      <c r="O1107" s="81"/>
      <c r="P1107" s="66"/>
      <c r="Q1107" s="81"/>
      <c r="R1107" s="73"/>
      <c r="S1107" s="81"/>
      <c r="T1107" s="112"/>
    </row>
    <row r="1108" spans="1:20" ht="12.75">
      <c r="A1108" s="120"/>
      <c r="H1108" s="293"/>
      <c r="I1108" s="73"/>
      <c r="J1108" s="112"/>
      <c r="K1108" s="66"/>
      <c r="L1108" s="81"/>
      <c r="M1108" s="66"/>
      <c r="N1108" s="66"/>
      <c r="O1108" s="81"/>
      <c r="P1108" s="66"/>
      <c r="Q1108" s="81"/>
      <c r="R1108" s="73"/>
      <c r="S1108" s="81"/>
      <c r="T1108" s="112"/>
    </row>
    <row r="1109" spans="1:22" ht="12.75">
      <c r="A1109" s="45">
        <v>37</v>
      </c>
      <c r="B1109" s="254"/>
      <c r="C1109" s="254"/>
      <c r="D1109" s="46" t="s">
        <v>373</v>
      </c>
      <c r="E1109" s="46"/>
      <c r="F1109" s="106"/>
      <c r="G1109" s="106"/>
      <c r="H1109" s="371"/>
      <c r="I1109" s="146">
        <f>SUM(I1110:I1113)</f>
        <v>0</v>
      </c>
      <c r="J1109" s="109">
        <v>1950</v>
      </c>
      <c r="K1109" s="146">
        <f>SUM(K1110:K1116)</f>
        <v>0</v>
      </c>
      <c r="L1109" s="306">
        <v>0</v>
      </c>
      <c r="M1109" s="146">
        <f>SUM(M1110:M1113)</f>
        <v>0</v>
      </c>
      <c r="N1109" s="146">
        <f>SUM(N1110:N1113)</f>
        <v>0</v>
      </c>
      <c r="O1109" s="306">
        <v>50</v>
      </c>
      <c r="P1109" s="53">
        <f>SUM(P1111:P1113)</f>
        <v>0</v>
      </c>
      <c r="Q1109" s="306">
        <v>2000</v>
      </c>
      <c r="R1109" s="146">
        <v>0</v>
      </c>
      <c r="S1109" s="306">
        <v>1967998</v>
      </c>
      <c r="T1109" s="146">
        <f>SUM(T1110:T1113)</f>
        <v>0</v>
      </c>
      <c r="U1109" s="110"/>
      <c r="V1109" s="57">
        <f>SUM(V1111:V1111)</f>
        <v>0</v>
      </c>
    </row>
    <row r="1110" spans="1:20" ht="12.75">
      <c r="A1110" s="111" t="s">
        <v>522</v>
      </c>
      <c r="H1110" s="293"/>
      <c r="I1110" s="73"/>
      <c r="J1110" s="112"/>
      <c r="K1110" s="66"/>
      <c r="L1110" s="81"/>
      <c r="M1110" s="66"/>
      <c r="N1110" s="66"/>
      <c r="O1110" s="81"/>
      <c r="P1110" s="66"/>
      <c r="Q1110" s="81"/>
      <c r="R1110" s="73"/>
      <c r="S1110" s="81"/>
      <c r="T1110" s="112"/>
    </row>
    <row r="1111" spans="1:24" ht="12.75">
      <c r="A1111" s="120"/>
      <c r="H1111" s="293"/>
      <c r="I1111" s="73"/>
      <c r="J1111" s="112"/>
      <c r="K1111" s="66"/>
      <c r="L1111" s="81"/>
      <c r="M1111" s="66"/>
      <c r="N1111" s="66"/>
      <c r="O1111" s="81"/>
      <c r="P1111" s="66"/>
      <c r="Q1111" s="81"/>
      <c r="R1111" s="73"/>
      <c r="S1111" s="81"/>
      <c r="T1111" s="112"/>
      <c r="V1111" s="17">
        <v>0</v>
      </c>
      <c r="X1111" s="280"/>
    </row>
    <row r="1112" spans="1:22" ht="12.75">
      <c r="A1112" s="120"/>
      <c r="H1112" s="293"/>
      <c r="I1112" s="73"/>
      <c r="J1112" s="112"/>
      <c r="K1112" s="66"/>
      <c r="L1112" s="81"/>
      <c r="M1112" s="66"/>
      <c r="N1112" s="66"/>
      <c r="O1112" s="81"/>
      <c r="P1112" s="66"/>
      <c r="Q1112" s="81"/>
      <c r="R1112" s="73"/>
      <c r="S1112" s="81"/>
      <c r="T1112" s="112"/>
      <c r="V1112" s="17">
        <v>0</v>
      </c>
    </row>
    <row r="1113" spans="1:20" ht="12.75">
      <c r="A1113" s="120"/>
      <c r="H1113" s="293"/>
      <c r="I1113" s="73"/>
      <c r="J1113" s="112"/>
      <c r="K1113" s="66"/>
      <c r="L1113" s="81"/>
      <c r="M1113" s="66"/>
      <c r="N1113" s="66"/>
      <c r="O1113" s="81"/>
      <c r="P1113" s="66"/>
      <c r="Q1113" s="81"/>
      <c r="R1113" s="73"/>
      <c r="S1113" s="81"/>
      <c r="T1113" s="112"/>
    </row>
    <row r="1114" spans="1:24" ht="12.75">
      <c r="A1114" s="45">
        <v>55</v>
      </c>
      <c r="B1114" s="254"/>
      <c r="C1114" s="254"/>
      <c r="D1114" s="46" t="s">
        <v>523</v>
      </c>
      <c r="E1114" s="254"/>
      <c r="F1114" s="254"/>
      <c r="G1114" s="254"/>
      <c r="H1114" s="373"/>
      <c r="I1114" s="146">
        <f>SUM(I1115:I1119)</f>
        <v>0</v>
      </c>
      <c r="J1114" s="109"/>
      <c r="K1114" s="53">
        <v>0</v>
      </c>
      <c r="L1114" s="378"/>
      <c r="M1114" s="146">
        <v>0</v>
      </c>
      <c r="N1114" s="53">
        <f>SUM(N1115:N1118)</f>
        <v>0</v>
      </c>
      <c r="O1114" s="378"/>
      <c r="P1114" s="53">
        <f>SUM(P1115:P1116)</f>
        <v>0</v>
      </c>
      <c r="Q1114" s="378"/>
      <c r="R1114" s="146">
        <v>0</v>
      </c>
      <c r="S1114" s="378"/>
      <c r="T1114" s="256">
        <f>SUM(T1116:T1116)</f>
        <v>0</v>
      </c>
      <c r="U1114" s="379"/>
      <c r="V1114" s="57">
        <f>SUM(V1115:V1116)</f>
        <v>0</v>
      </c>
      <c r="X1114" s="280"/>
    </row>
    <row r="1115" spans="1:20" ht="13.5" customHeight="1">
      <c r="A1115" s="120"/>
      <c r="H1115" s="293"/>
      <c r="I1115" s="73"/>
      <c r="J1115" s="112"/>
      <c r="K1115" s="66"/>
      <c r="L1115" s="81"/>
      <c r="M1115" s="66"/>
      <c r="N1115" s="66"/>
      <c r="O1115" s="81"/>
      <c r="P1115" s="66"/>
      <c r="Q1115" s="81"/>
      <c r="R1115" s="73"/>
      <c r="S1115" s="81"/>
      <c r="T1115" s="112"/>
    </row>
    <row r="1116" spans="8:20" ht="12.75">
      <c r="H1116" s="293"/>
      <c r="I1116" s="73"/>
      <c r="J1116" s="112"/>
      <c r="K1116" s="66"/>
      <c r="L1116" s="81"/>
      <c r="M1116" s="66"/>
      <c r="N1116" s="66"/>
      <c r="O1116" s="81"/>
      <c r="P1116" s="66"/>
      <c r="Q1116" s="81"/>
      <c r="R1116" s="73"/>
      <c r="S1116" s="81"/>
      <c r="T1116" s="112"/>
    </row>
    <row r="1117" spans="1:24" ht="12.75">
      <c r="A1117" s="45">
        <v>61</v>
      </c>
      <c r="B1117" s="254"/>
      <c r="C1117" s="254"/>
      <c r="D1117" s="46" t="s">
        <v>524</v>
      </c>
      <c r="E1117" s="254"/>
      <c r="F1117" s="254"/>
      <c r="G1117" s="254"/>
      <c r="H1117" s="373"/>
      <c r="I1117" s="146">
        <f>SUM(I1118:I1122)</f>
        <v>0</v>
      </c>
      <c r="J1117" s="109"/>
      <c r="K1117" s="53">
        <f>SUM(K1118:K1121)</f>
        <v>0</v>
      </c>
      <c r="L1117" s="378"/>
      <c r="M1117" s="51">
        <f>SUM(M1118:M1121)</f>
        <v>42.988</v>
      </c>
      <c r="N1117" s="53">
        <f>SUM(N1118+N1121)</f>
        <v>0</v>
      </c>
      <c r="O1117" s="378"/>
      <c r="P1117" s="53">
        <f>SUM(P1119:P1126)</f>
        <v>0</v>
      </c>
      <c r="Q1117" s="378"/>
      <c r="R1117" s="146">
        <f>SUM(R1119:R1122)</f>
        <v>459.194</v>
      </c>
      <c r="S1117" s="378"/>
      <c r="T1117" s="54">
        <f>SUM(T1118:T1121)</f>
        <v>502.182</v>
      </c>
      <c r="U1117" s="379"/>
      <c r="V1117" s="57">
        <f>SUM(V1118:V1122)</f>
        <v>502181.5</v>
      </c>
      <c r="X1117" s="280">
        <f>SUM(V1117/T1117/1000)</f>
        <v>0.9999990043450382</v>
      </c>
    </row>
    <row r="1118" spans="8:20" ht="12.75">
      <c r="H1118" s="293"/>
      <c r="I1118" s="73"/>
      <c r="J1118" s="112"/>
      <c r="K1118" s="66"/>
      <c r="L1118" s="81"/>
      <c r="M1118" s="66"/>
      <c r="N1118" s="66"/>
      <c r="O1118" s="81"/>
      <c r="P1118" s="66"/>
      <c r="Q1118" s="81"/>
      <c r="R1118" s="73"/>
      <c r="S1118" s="81"/>
      <c r="T1118" s="68"/>
    </row>
    <row r="1119" spans="4:24" ht="12.75">
      <c r="D1119" s="260" t="s">
        <v>525</v>
      </c>
      <c r="E1119" s="260"/>
      <c r="H1119" s="293"/>
      <c r="I1119" s="73"/>
      <c r="J1119" s="112"/>
      <c r="K1119" s="66"/>
      <c r="L1119" s="81"/>
      <c r="M1119" s="71">
        <v>42.988</v>
      </c>
      <c r="N1119" s="66"/>
      <c r="O1119" s="81"/>
      <c r="P1119" s="66"/>
      <c r="Q1119" s="81"/>
      <c r="R1119" s="67">
        <v>9.194</v>
      </c>
      <c r="S1119" s="81"/>
      <c r="T1119" s="114">
        <f>SUM(I1119:R1119)</f>
        <v>52.182</v>
      </c>
      <c r="V1119" s="17">
        <v>52181.5</v>
      </c>
      <c r="X1119" s="280">
        <f>SUM(V1119/T1119/1000)</f>
        <v>0.9999904181518531</v>
      </c>
    </row>
    <row r="1120" spans="1:24" ht="12.75">
      <c r="A1120" s="120"/>
      <c r="D1120" t="s">
        <v>526</v>
      </c>
      <c r="F1120" s="19"/>
      <c r="H1120" s="293"/>
      <c r="I1120" s="73"/>
      <c r="J1120" s="112"/>
      <c r="K1120" s="66"/>
      <c r="L1120" s="81"/>
      <c r="M1120" s="66"/>
      <c r="N1120" s="66"/>
      <c r="O1120" s="81"/>
      <c r="P1120" s="66"/>
      <c r="Q1120" s="81"/>
      <c r="R1120" s="67">
        <v>450</v>
      </c>
      <c r="S1120" s="81"/>
      <c r="T1120" s="114">
        <f>SUM(I1120:R1120)</f>
        <v>450</v>
      </c>
      <c r="V1120" s="17">
        <v>450000</v>
      </c>
      <c r="X1120" s="280">
        <f>SUM(V1120/T1120/1000)</f>
        <v>1</v>
      </c>
    </row>
    <row r="1121" spans="1:24" ht="12.75">
      <c r="A1121" s="120"/>
      <c r="H1121" s="293"/>
      <c r="I1121" s="73"/>
      <c r="J1121" s="112"/>
      <c r="K1121" s="66"/>
      <c r="L1121" s="81"/>
      <c r="M1121" s="66"/>
      <c r="N1121" s="66"/>
      <c r="O1121" s="81"/>
      <c r="P1121" s="66"/>
      <c r="Q1121" s="81"/>
      <c r="R1121" s="73"/>
      <c r="S1121" s="81"/>
      <c r="T1121" s="312"/>
      <c r="X1121" s="280"/>
    </row>
    <row r="1122" spans="1:20" ht="12.75">
      <c r="A1122" s="120"/>
      <c r="F1122" s="19"/>
      <c r="H1122" s="293"/>
      <c r="I1122" s="73"/>
      <c r="J1122" s="112"/>
      <c r="K1122" s="66"/>
      <c r="L1122" s="81"/>
      <c r="M1122" s="66"/>
      <c r="N1122" s="66"/>
      <c r="O1122" s="81"/>
      <c r="P1122" s="66"/>
      <c r="Q1122" s="81"/>
      <c r="R1122" s="73"/>
      <c r="S1122" s="81"/>
      <c r="T1122" s="342"/>
    </row>
    <row r="1123" spans="1:24" ht="12.75">
      <c r="A1123" s="292">
        <v>64</v>
      </c>
      <c r="B1123" s="254"/>
      <c r="C1123" s="254"/>
      <c r="D1123" s="254" t="s">
        <v>527</v>
      </c>
      <c r="E1123" s="254"/>
      <c r="F1123" s="380"/>
      <c r="G1123" s="106"/>
      <c r="H1123" s="371"/>
      <c r="I1123" s="53">
        <f aca="true" t="shared" si="76" ref="I1123:P1123">SUM(I1125:I1127)</f>
        <v>0</v>
      </c>
      <c r="J1123" s="53">
        <f t="shared" si="76"/>
        <v>0</v>
      </c>
      <c r="K1123" s="53">
        <f t="shared" si="76"/>
        <v>92.253</v>
      </c>
      <c r="L1123" s="53">
        <f t="shared" si="76"/>
        <v>0</v>
      </c>
      <c r="M1123" s="53">
        <f t="shared" si="76"/>
        <v>0</v>
      </c>
      <c r="N1123" s="51">
        <f t="shared" si="76"/>
        <v>161.735</v>
      </c>
      <c r="O1123" s="53">
        <f t="shared" si="76"/>
        <v>0</v>
      </c>
      <c r="P1123" s="53">
        <f t="shared" si="76"/>
        <v>0</v>
      </c>
      <c r="Q1123" s="306"/>
      <c r="R1123" s="146">
        <f>SUM(R1125:R1127)</f>
        <v>0</v>
      </c>
      <c r="S1123" s="306"/>
      <c r="T1123" s="54">
        <f>SUM(T1124:T1127)</f>
        <v>253.988</v>
      </c>
      <c r="U1123" s="110"/>
      <c r="V1123" s="57">
        <f>SUM(V1124:V1126)</f>
        <v>253987.47</v>
      </c>
      <c r="X1123" s="280">
        <f>SUM(V1123/T1123/1000)</f>
        <v>0.9999979132872419</v>
      </c>
    </row>
    <row r="1124" spans="1:20" ht="12.75">
      <c r="A1124" s="120"/>
      <c r="F1124" s="19"/>
      <c r="H1124" s="293"/>
      <c r="I1124" s="73"/>
      <c r="J1124" s="112"/>
      <c r="K1124" s="66"/>
      <c r="L1124" s="81"/>
      <c r="M1124" s="66"/>
      <c r="N1124" s="66"/>
      <c r="O1124" s="81"/>
      <c r="P1124" s="66"/>
      <c r="Q1124" s="81"/>
      <c r="R1124" s="73"/>
      <c r="S1124" s="81"/>
      <c r="T1124" s="342"/>
    </row>
    <row r="1125" spans="4:24" ht="12.75">
      <c r="D1125" t="s">
        <v>528</v>
      </c>
      <c r="H1125" s="293"/>
      <c r="I1125" s="73"/>
      <c r="K1125" s="71">
        <v>92.253</v>
      </c>
      <c r="L1125" s="81"/>
      <c r="M1125" s="66"/>
      <c r="N1125" s="71">
        <v>161.735</v>
      </c>
      <c r="O1125" s="81"/>
      <c r="P1125" s="66"/>
      <c r="Q1125" s="81"/>
      <c r="R1125" s="73"/>
      <c r="S1125" s="81"/>
      <c r="T1125" s="248">
        <f>SUM(I1125:R1125)</f>
        <v>253.988</v>
      </c>
      <c r="V1125" s="17">
        <v>253987.47</v>
      </c>
      <c r="X1125" s="280">
        <f>SUM(V1125/T1125/1000)</f>
        <v>0.9999979132872419</v>
      </c>
    </row>
    <row r="1126" spans="8:20" ht="12.75">
      <c r="H1126" s="293"/>
      <c r="I1126" s="73"/>
      <c r="J1126" s="112"/>
      <c r="K1126" s="66"/>
      <c r="L1126" s="81"/>
      <c r="M1126" s="66"/>
      <c r="N1126" s="66"/>
      <c r="O1126" s="81"/>
      <c r="P1126" s="66"/>
      <c r="Q1126" s="81"/>
      <c r="R1126" s="73"/>
      <c r="S1126" s="81"/>
      <c r="T1126" s="114"/>
    </row>
    <row r="1127" spans="8:20" ht="12.75">
      <c r="H1127" s="293"/>
      <c r="I1127" s="73"/>
      <c r="J1127" s="112"/>
      <c r="K1127" s="66"/>
      <c r="L1127" s="81"/>
      <c r="M1127" s="66"/>
      <c r="N1127" s="66"/>
      <c r="O1127" s="81"/>
      <c r="P1127" s="378"/>
      <c r="Q1127" s="306"/>
      <c r="R1127" s="381"/>
      <c r="S1127" s="81"/>
      <c r="T1127" s="114"/>
    </row>
    <row r="1128" spans="1:24" ht="26.25" customHeight="1">
      <c r="A1128" s="382" t="s">
        <v>529</v>
      </c>
      <c r="B1128" s="204"/>
      <c r="C1128" s="204"/>
      <c r="D1128" s="167"/>
      <c r="E1128" s="204"/>
      <c r="F1128" s="204"/>
      <c r="G1128" s="204"/>
      <c r="H1128" s="383"/>
      <c r="I1128" s="185">
        <f>SUM(I1039++I1044+I1050+I1056+I1071+I1077+I1083+I1090+I1109+I1117)</f>
        <v>8514.452</v>
      </c>
      <c r="J1128" s="384"/>
      <c r="K1128" s="183">
        <f>SUM(K1039++K1044+K1050+K1056+K1071+K1077+K1083+K1090+K1109+K1117+K1123)</f>
        <v>77.93299999999998</v>
      </c>
      <c r="L1128" s="185"/>
      <c r="M1128" s="183">
        <f>SUM(M1039++M1044+M1050+M1056+M1071+M1077+M1083+M1090+M1109+M1117+M1114)</f>
        <v>9042.488</v>
      </c>
      <c r="N1128" s="183">
        <f>SUM(N1039++N1044+N1050+N1056+N1071+N1077+N1083+N1090+N1109+N1114+N1117+N1123)</f>
        <v>394.71500000000003</v>
      </c>
      <c r="O1128" s="185"/>
      <c r="P1128" s="51">
        <f>P1039+P1044+P1050+P1056+P1071+P1077+P1083+P1090+P1109+P1114+P1117+P1123</f>
        <v>-1337.617</v>
      </c>
      <c r="Q1128" s="53"/>
      <c r="R1128" s="54">
        <f>R1039+R1044+R1050+R1056+R1071+R1077+R1083+R1090+R1109+R1114+R1117+R1123</f>
        <v>494.24700000000007</v>
      </c>
      <c r="S1128" s="185"/>
      <c r="T1128" s="183">
        <f>SUM(T1039++T1044+T1050+T1056+T1071+T1077+T1083+T1090+T1109+T1114+T1117+T1123)</f>
        <v>17186.218</v>
      </c>
      <c r="U1128" s="208"/>
      <c r="V1128" s="185">
        <f>SUM(V1039+V1044+V1050+V1056+V1071+V1077+V1083+V1090+V1109+V1114+V1117+V1123)</f>
        <v>17186210.799999997</v>
      </c>
      <c r="X1128" s="280">
        <f>SUM(V1128/T1128/1000)</f>
        <v>0.9999995810596605</v>
      </c>
    </row>
    <row r="1129" spans="4:20" ht="12.75">
      <c r="D1129" s="59"/>
      <c r="H1129" s="293"/>
      <c r="I1129" s="73"/>
      <c r="J1129" s="112"/>
      <c r="K1129" s="66"/>
      <c r="L1129" s="81"/>
      <c r="M1129" s="71"/>
      <c r="N1129" s="71"/>
      <c r="O1129" s="81"/>
      <c r="P1129" s="71"/>
      <c r="Q1129" s="81"/>
      <c r="R1129" s="67"/>
      <c r="S1129" s="81"/>
      <c r="T1129" s="112"/>
    </row>
    <row r="1130" spans="4:20" ht="12.75" hidden="1">
      <c r="D1130" s="120"/>
      <c r="H1130" s="293"/>
      <c r="I1130" s="73"/>
      <c r="J1130" s="112"/>
      <c r="K1130" s="66"/>
      <c r="L1130" s="81"/>
      <c r="M1130" s="71"/>
      <c r="N1130" s="71"/>
      <c r="O1130" s="81"/>
      <c r="P1130" s="71"/>
      <c r="Q1130" s="81"/>
      <c r="R1130" s="67"/>
      <c r="S1130" s="81"/>
      <c r="T1130" s="112"/>
    </row>
    <row r="1131" spans="8:22" ht="12.75" hidden="1">
      <c r="H1131" s="293"/>
      <c r="I1131" s="73"/>
      <c r="J1131" s="112"/>
      <c r="K1131" s="105"/>
      <c r="L1131" s="81"/>
      <c r="M1131" s="71"/>
      <c r="N1131" s="385"/>
      <c r="O1131" s="81"/>
      <c r="P1131" s="386"/>
      <c r="Q1131" s="140"/>
      <c r="R1131" s="67"/>
      <c r="S1131" s="81"/>
      <c r="T1131" s="387"/>
      <c r="U1131" s="344"/>
      <c r="V1131" s="388"/>
    </row>
    <row r="1132" spans="8:20" ht="12.75" hidden="1">
      <c r="H1132" s="293"/>
      <c r="I1132" s="73"/>
      <c r="J1132" s="112"/>
      <c r="K1132" s="66"/>
      <c r="L1132" s="81"/>
      <c r="M1132" s="71"/>
      <c r="N1132" s="71"/>
      <c r="O1132" s="81"/>
      <c r="P1132" s="71"/>
      <c r="Q1132" s="81"/>
      <c r="R1132" s="284"/>
      <c r="S1132" s="81"/>
      <c r="T1132" s="112"/>
    </row>
    <row r="1133" spans="8:22" ht="12.75" hidden="1">
      <c r="H1133" s="293"/>
      <c r="I1133" s="73"/>
      <c r="J1133" s="112"/>
      <c r="K1133" s="66"/>
      <c r="L1133" s="81"/>
      <c r="M1133" s="71"/>
      <c r="N1133" s="71"/>
      <c r="O1133" s="81"/>
      <c r="P1133" s="71"/>
      <c r="Q1133" s="81"/>
      <c r="R1133" s="312"/>
      <c r="S1133" s="81"/>
      <c r="T1133" s="387"/>
      <c r="U1133" s="344"/>
      <c r="V1133" s="388"/>
    </row>
    <row r="1134" spans="1:20" ht="12.75">
      <c r="A1134" s="345" t="s">
        <v>530</v>
      </c>
      <c r="H1134" s="293"/>
      <c r="I1134" s="73"/>
      <c r="J1134" s="112"/>
      <c r="K1134" s="66"/>
      <c r="L1134" s="81"/>
      <c r="M1134" s="71"/>
      <c r="N1134" s="71"/>
      <c r="O1134" s="81"/>
      <c r="P1134" s="71"/>
      <c r="Q1134" s="81"/>
      <c r="R1134" s="67"/>
      <c r="S1134" s="81"/>
      <c r="T1134" s="112"/>
    </row>
    <row r="1135" spans="4:20" ht="12.75">
      <c r="D1135" s="19"/>
      <c r="H1135" s="293"/>
      <c r="I1135" s="73"/>
      <c r="J1135" s="112"/>
      <c r="K1135" s="66"/>
      <c r="L1135" s="81"/>
      <c r="M1135" s="71"/>
      <c r="N1135" s="71"/>
      <c r="O1135" s="81"/>
      <c r="P1135" s="71"/>
      <c r="Q1135" s="81"/>
      <c r="R1135" s="67"/>
      <c r="S1135" s="81"/>
      <c r="T1135" s="112"/>
    </row>
    <row r="1136" spans="1:24" ht="12.75">
      <c r="A1136" s="10" t="s">
        <v>483</v>
      </c>
      <c r="D1136" s="19"/>
      <c r="H1136" s="293"/>
      <c r="I1136" s="73">
        <f>SUM(I1028)</f>
        <v>50068.165</v>
      </c>
      <c r="J1136" s="112"/>
      <c r="K1136" s="71">
        <f>SUM(K1028+0)</f>
        <v>-4426.121</v>
      </c>
      <c r="L1136" s="81"/>
      <c r="M1136" s="71">
        <f>SUM(M1028+0)</f>
        <v>68.27900000000005</v>
      </c>
      <c r="N1136" s="71">
        <f>SUM(N1028)</f>
        <v>834.5429999999999</v>
      </c>
      <c r="O1136" s="81"/>
      <c r="P1136" s="71">
        <f>SUM(P1028)</f>
        <v>5218.762000000001</v>
      </c>
      <c r="Q1136" s="81"/>
      <c r="R1136" s="67">
        <f>SUM(R1028)</f>
        <v>-201.58900000000006</v>
      </c>
      <c r="S1136" s="81"/>
      <c r="T1136" s="114">
        <f>SUM(I1136:S1136)</f>
        <v>51562.039000000004</v>
      </c>
      <c r="V1136" s="17">
        <f>SUM(V1028)</f>
        <v>48919031.449999996</v>
      </c>
      <c r="X1136" s="280">
        <f>SUM(V1136/T1136/1000)</f>
        <v>0.948741213472958</v>
      </c>
    </row>
    <row r="1137" spans="1:24" ht="12.75">
      <c r="A1137" s="10" t="s">
        <v>531</v>
      </c>
      <c r="D1137" s="59"/>
      <c r="G1137" s="59"/>
      <c r="H1137" s="293"/>
      <c r="I1137" s="73">
        <f>SUM(I1128)</f>
        <v>8514.452</v>
      </c>
      <c r="J1137" s="112"/>
      <c r="K1137" s="81">
        <f>SUM(K1128+0)</f>
        <v>77.93299999999998</v>
      </c>
      <c r="L1137" s="81"/>
      <c r="M1137" s="71">
        <f>SUM(M1128+0)</f>
        <v>9042.488</v>
      </c>
      <c r="N1137" s="71">
        <f>SUM(N1128)</f>
        <v>394.71500000000003</v>
      </c>
      <c r="O1137" s="81"/>
      <c r="P1137" s="71">
        <f>SUM(P1128)</f>
        <v>-1337.617</v>
      </c>
      <c r="Q1137" s="81"/>
      <c r="R1137" s="67">
        <f>SUM(R1128)</f>
        <v>494.24700000000007</v>
      </c>
      <c r="S1137" s="81"/>
      <c r="T1137" s="114">
        <f>SUM(I1137:R1137)</f>
        <v>17186.217999999997</v>
      </c>
      <c r="V1137" s="17">
        <f>SUM(V1128)</f>
        <v>17186210.799999997</v>
      </c>
      <c r="X1137" s="280">
        <f>SUM(V1137/T1137/1000)</f>
        <v>0.9999995810596607</v>
      </c>
    </row>
    <row r="1138" spans="7:22" ht="11.25" customHeight="1">
      <c r="G1138" s="140"/>
      <c r="H1138" s="293"/>
      <c r="I1138" s="73"/>
      <c r="J1138" s="112"/>
      <c r="K1138" s="81"/>
      <c r="L1138" s="81"/>
      <c r="M1138" s="71"/>
      <c r="N1138" s="71"/>
      <c r="O1138" s="81"/>
      <c r="P1138" s="71"/>
      <c r="Q1138" s="81"/>
      <c r="R1138" s="67"/>
      <c r="S1138" s="81"/>
      <c r="T1138" s="81"/>
      <c r="V1138" s="66"/>
    </row>
    <row r="1139" spans="7:22" ht="12.75" hidden="1">
      <c r="G1139" s="81"/>
      <c r="H1139" s="293"/>
      <c r="I1139" s="73"/>
      <c r="J1139" s="112"/>
      <c r="K1139" s="81"/>
      <c r="L1139" s="81"/>
      <c r="M1139" s="71"/>
      <c r="N1139" s="71"/>
      <c r="O1139" s="81"/>
      <c r="P1139" s="71"/>
      <c r="Q1139" s="81"/>
      <c r="R1139" s="67"/>
      <c r="S1139" s="81"/>
      <c r="T1139" s="81"/>
      <c r="V1139" s="66"/>
    </row>
    <row r="1140" spans="7:20" ht="12.75">
      <c r="G1140" s="81"/>
      <c r="H1140" s="293"/>
      <c r="I1140" s="73"/>
      <c r="J1140" s="112"/>
      <c r="K1140" s="105"/>
      <c r="L1140" s="81"/>
      <c r="M1140" s="71"/>
      <c r="N1140" s="71"/>
      <c r="O1140" s="81"/>
      <c r="P1140" s="277"/>
      <c r="Q1140" s="81"/>
      <c r="R1140" s="67"/>
      <c r="S1140" s="81"/>
      <c r="T1140" s="162"/>
    </row>
    <row r="1141" spans="1:24" ht="22.5" customHeight="1">
      <c r="A1141" s="389" t="s">
        <v>532</v>
      </c>
      <c r="B1141" s="390"/>
      <c r="C1141" s="390"/>
      <c r="D1141" s="390"/>
      <c r="E1141" s="390"/>
      <c r="F1141" s="390"/>
      <c r="G1141" s="391"/>
      <c r="H1141" s="392"/>
      <c r="I1141" s="362">
        <f>SUM(I1136:I1140)</f>
        <v>58582.617</v>
      </c>
      <c r="J1141" s="393"/>
      <c r="K1141" s="394">
        <f>SUM(K1136:K1140)</f>
        <v>-4348.188</v>
      </c>
      <c r="L1141" s="393"/>
      <c r="M1141" s="187">
        <f>SUM(M1136:M1140)</f>
        <v>9110.767</v>
      </c>
      <c r="N1141" s="187">
        <f>SUM(N1136:N1140)</f>
        <v>1229.2579999999998</v>
      </c>
      <c r="O1141" s="393"/>
      <c r="P1141" s="187">
        <f>SUM(P1136:P1140)</f>
        <v>3881.1450000000004</v>
      </c>
      <c r="Q1141" s="393"/>
      <c r="R1141" s="362">
        <f>SUM(R1136:R1140)</f>
        <v>292.658</v>
      </c>
      <c r="S1141" s="395"/>
      <c r="T1141" s="396">
        <f>SUM(T1136:T1140)</f>
        <v>68748.257</v>
      </c>
      <c r="U1141" s="397"/>
      <c r="V1141" s="189">
        <f>SUM(V1136:V1140)</f>
        <v>66105242.24999999</v>
      </c>
      <c r="W1141" s="209"/>
      <c r="X1141" s="280">
        <f>SUM(V1141/T1141/1000)</f>
        <v>0.9615551744097307</v>
      </c>
    </row>
    <row r="1142" spans="7:20" ht="12.75">
      <c r="G1142" s="19"/>
      <c r="H1142" s="293"/>
      <c r="I1142" s="73"/>
      <c r="J1142" s="112"/>
      <c r="K1142" s="66"/>
      <c r="L1142" s="81"/>
      <c r="M1142" s="66"/>
      <c r="N1142" s="66"/>
      <c r="O1142" s="81"/>
      <c r="P1142" s="66"/>
      <c r="Q1142" s="81"/>
      <c r="R1142" s="73"/>
      <c r="S1142" s="81"/>
      <c r="T1142" s="112"/>
    </row>
    <row r="1143" spans="8:20" ht="12.75">
      <c r="H1143" s="293"/>
      <c r="I1143" s="73"/>
      <c r="J1143" s="112"/>
      <c r="K1143" s="66"/>
      <c r="L1143" s="81"/>
      <c r="M1143" s="66"/>
      <c r="N1143" s="66"/>
      <c r="O1143" s="81"/>
      <c r="P1143" s="66"/>
      <c r="Q1143" s="81"/>
      <c r="R1143" s="73"/>
      <c r="S1143" s="81"/>
      <c r="T1143" s="112"/>
    </row>
    <row r="1144" spans="1:22" ht="12.75">
      <c r="A1144" s="29" t="s">
        <v>195</v>
      </c>
      <c r="B1144" s="20"/>
      <c r="C1144" s="20"/>
      <c r="D1144" s="20"/>
      <c r="H1144" s="293"/>
      <c r="I1144" s="126" t="s">
        <v>196</v>
      </c>
      <c r="J1144" s="139"/>
      <c r="K1144" s="131" t="s">
        <v>186</v>
      </c>
      <c r="L1144" s="140"/>
      <c r="M1144" s="131" t="s">
        <v>186</v>
      </c>
      <c r="N1144" s="131" t="s">
        <v>186</v>
      </c>
      <c r="O1144" s="81"/>
      <c r="P1144" s="131" t="s">
        <v>187</v>
      </c>
      <c r="Q1144" s="81"/>
      <c r="R1144" s="126" t="s">
        <v>186</v>
      </c>
      <c r="S1144" s="81"/>
      <c r="T1144" s="139" t="s">
        <v>533</v>
      </c>
      <c r="U1144" s="18"/>
      <c r="V1144" s="132" t="s">
        <v>21</v>
      </c>
    </row>
    <row r="1145" spans="1:22" ht="12.75">
      <c r="A1145" s="120"/>
      <c r="H1145" s="293"/>
      <c r="I1145" s="126" t="s">
        <v>22</v>
      </c>
      <c r="J1145" s="139"/>
      <c r="K1145" s="131" t="s">
        <v>534</v>
      </c>
      <c r="L1145" s="140"/>
      <c r="M1145" s="131" t="s">
        <v>23</v>
      </c>
      <c r="N1145" s="131" t="s">
        <v>25</v>
      </c>
      <c r="O1145" s="81"/>
      <c r="P1145" s="131" t="s">
        <v>535</v>
      </c>
      <c r="Q1145" s="81"/>
      <c r="R1145" s="126" t="s">
        <v>27</v>
      </c>
      <c r="S1145" s="81"/>
      <c r="T1145" s="139" t="s">
        <v>28</v>
      </c>
      <c r="U1145" s="18"/>
      <c r="V1145" s="132" t="s">
        <v>29</v>
      </c>
    </row>
    <row r="1146" spans="1:22" ht="12.75">
      <c r="A1146" s="120"/>
      <c r="H1146" s="293"/>
      <c r="I1146" s="73"/>
      <c r="J1146" s="112"/>
      <c r="K1146" s="66"/>
      <c r="L1146" s="81"/>
      <c r="M1146" s="66"/>
      <c r="N1146" s="66"/>
      <c r="O1146" s="81"/>
      <c r="P1146" s="66"/>
      <c r="Q1146" s="81"/>
      <c r="R1146" s="73"/>
      <c r="S1146" s="81"/>
      <c r="T1146" s="139"/>
      <c r="U1146" s="18"/>
      <c r="V1146" s="132"/>
    </row>
    <row r="1147" spans="1:24" ht="12.75">
      <c r="A1147" s="120"/>
      <c r="D1147" t="s">
        <v>536</v>
      </c>
      <c r="H1147" s="293"/>
      <c r="I1147" s="73">
        <v>1756</v>
      </c>
      <c r="J1147" s="112"/>
      <c r="K1147" s="66"/>
      <c r="L1147" s="81"/>
      <c r="M1147" s="66"/>
      <c r="N1147" s="66"/>
      <c r="O1147" s="81"/>
      <c r="P1147" s="66"/>
      <c r="Q1147" s="81"/>
      <c r="R1147" s="73"/>
      <c r="S1147" s="81"/>
      <c r="T1147" s="112">
        <f>SUM(I1147:R1147)</f>
        <v>1756</v>
      </c>
      <c r="V1147" s="17">
        <v>1756000</v>
      </c>
      <c r="X1147" s="280">
        <f>SUM(V1147/T1147/1000)</f>
        <v>1</v>
      </c>
    </row>
    <row r="1148" spans="1:24" ht="12.75">
      <c r="A1148" s="120"/>
      <c r="D1148" t="s">
        <v>537</v>
      </c>
      <c r="H1148" s="293"/>
      <c r="I1148" s="73">
        <v>404.1</v>
      </c>
      <c r="J1148" s="112"/>
      <c r="K1148" s="66"/>
      <c r="L1148" s="81"/>
      <c r="M1148" s="66"/>
      <c r="N1148" s="66"/>
      <c r="O1148" s="81"/>
      <c r="P1148" s="66"/>
      <c r="Q1148" s="81"/>
      <c r="R1148" s="73"/>
      <c r="S1148" s="81"/>
      <c r="T1148" s="112">
        <f>SUM(I1148:R1148)</f>
        <v>404.1</v>
      </c>
      <c r="V1148" s="17">
        <v>404052</v>
      </c>
      <c r="X1148" s="280">
        <f>SUM(V1148/T1148/1000)</f>
        <v>0.9998812175204157</v>
      </c>
    </row>
    <row r="1149" spans="1:24" ht="12.75">
      <c r="A1149" s="120"/>
      <c r="D1149" t="s">
        <v>538</v>
      </c>
      <c r="H1149" s="293"/>
      <c r="I1149" s="73">
        <v>288</v>
      </c>
      <c r="J1149" s="112"/>
      <c r="K1149" s="66"/>
      <c r="L1149" s="81"/>
      <c r="M1149" s="66"/>
      <c r="N1149" s="66"/>
      <c r="O1149" s="81"/>
      <c r="P1149" s="66"/>
      <c r="Q1149" s="81"/>
      <c r="R1149" s="73"/>
      <c r="S1149" s="81"/>
      <c r="T1149" s="112">
        <f>SUM(I1149:R1149)</f>
        <v>288</v>
      </c>
      <c r="V1149" s="17">
        <v>288000</v>
      </c>
      <c r="X1149" s="280">
        <f>SUM(V1149/T1149/1000)</f>
        <v>1</v>
      </c>
    </row>
    <row r="1150" spans="1:24" ht="12.75">
      <c r="A1150" s="120"/>
      <c r="D1150" t="s">
        <v>539</v>
      </c>
      <c r="H1150" s="293"/>
      <c r="I1150" s="73">
        <v>480</v>
      </c>
      <c r="J1150" s="112"/>
      <c r="K1150" s="66"/>
      <c r="L1150" s="81"/>
      <c r="M1150" s="66"/>
      <c r="N1150" s="66"/>
      <c r="O1150" s="81"/>
      <c r="P1150" s="66"/>
      <c r="Q1150" s="81"/>
      <c r="R1150" s="73"/>
      <c r="S1150" s="81"/>
      <c r="T1150" s="112">
        <f>SUM(I1150:R1150)</f>
        <v>480</v>
      </c>
      <c r="V1150" s="17">
        <v>480000</v>
      </c>
      <c r="X1150" s="280">
        <f>SUM(V1150/T1150/1000)</f>
        <v>1</v>
      </c>
    </row>
    <row r="1151" spans="1:24" ht="12.75">
      <c r="A1151" s="120"/>
      <c r="D1151" t="s">
        <v>540</v>
      </c>
      <c r="H1151" s="293"/>
      <c r="I1151" s="73"/>
      <c r="J1151" s="112"/>
      <c r="K1151" s="66">
        <v>500</v>
      </c>
      <c r="L1151" s="81"/>
      <c r="M1151" s="66"/>
      <c r="N1151" s="66"/>
      <c r="O1151" s="81"/>
      <c r="P1151" s="66"/>
      <c r="Q1151" s="81"/>
      <c r="R1151" s="73"/>
      <c r="S1151" s="81"/>
      <c r="T1151" s="112">
        <f>SUM(I1151:R1151)</f>
        <v>500</v>
      </c>
      <c r="V1151" s="17">
        <v>500000</v>
      </c>
      <c r="X1151" s="280">
        <f>SUM(V1151/T1151/1000)</f>
        <v>1</v>
      </c>
    </row>
    <row r="1152" spans="8:20" ht="12.75">
      <c r="H1152" s="293"/>
      <c r="I1152" s="73"/>
      <c r="J1152" s="112"/>
      <c r="K1152" s="66"/>
      <c r="L1152" s="81"/>
      <c r="M1152" s="66"/>
      <c r="N1152" s="66"/>
      <c r="O1152" s="81"/>
      <c r="P1152" s="66"/>
      <c r="Q1152" s="81"/>
      <c r="R1152" s="73"/>
      <c r="S1152" s="81"/>
      <c r="T1152" s="112"/>
    </row>
    <row r="1153" spans="1:24" ht="21.75" customHeight="1">
      <c r="A1153" s="389" t="s">
        <v>200</v>
      </c>
      <c r="B1153" s="390"/>
      <c r="C1153" s="390"/>
      <c r="D1153" s="390"/>
      <c r="E1153" s="390"/>
      <c r="F1153" s="390"/>
      <c r="G1153" s="390"/>
      <c r="H1153" s="392"/>
      <c r="I1153" s="398">
        <f>SUM(I1147:I1152)</f>
        <v>2928.1</v>
      </c>
      <c r="J1153" s="399"/>
      <c r="K1153" s="400">
        <f>SUM(K1147:K1152)</f>
        <v>500</v>
      </c>
      <c r="L1153" s="401"/>
      <c r="M1153" s="400">
        <f>SUM(M1147:M1152)</f>
        <v>0</v>
      </c>
      <c r="N1153" s="400">
        <f>SUM(N1147:N1152)</f>
        <v>0</v>
      </c>
      <c r="O1153" s="401"/>
      <c r="P1153" s="400">
        <f>SUM(P1147:P1152)</f>
        <v>0</v>
      </c>
      <c r="Q1153" s="401"/>
      <c r="R1153" s="398">
        <f>SUM(R1147:R1152)</f>
        <v>0</v>
      </c>
      <c r="S1153" s="401"/>
      <c r="T1153" s="399">
        <f>SUM(T1147:T1152)</f>
        <v>3428.1</v>
      </c>
      <c r="U1153" s="402"/>
      <c r="V1153" s="403">
        <f>SUM(V1147:V1152)</f>
        <v>3428052</v>
      </c>
      <c r="X1153" s="280">
        <f>SUM(V1153/T1153/1000)</f>
        <v>0.9999859980747353</v>
      </c>
    </row>
    <row r="1154" spans="8:20" ht="12.75">
      <c r="H1154" s="293"/>
      <c r="I1154" s="73"/>
      <c r="J1154" s="112"/>
      <c r="K1154" s="66"/>
      <c r="L1154" s="81"/>
      <c r="M1154" s="66"/>
      <c r="N1154" s="66"/>
      <c r="O1154" s="81"/>
      <c r="P1154" s="66"/>
      <c r="Q1154" s="81"/>
      <c r="R1154" s="73"/>
      <c r="S1154" s="81"/>
      <c r="T1154" s="112"/>
    </row>
    <row r="1155" spans="1:20" ht="13.5" customHeight="1">
      <c r="A1155" s="229"/>
      <c r="H1155" s="293"/>
      <c r="I1155" s="73"/>
      <c r="J1155" s="112"/>
      <c r="K1155" s="66"/>
      <c r="L1155" s="81"/>
      <c r="M1155" s="66"/>
      <c r="N1155" s="66"/>
      <c r="O1155" s="81"/>
      <c r="P1155" s="66"/>
      <c r="Q1155" s="81"/>
      <c r="R1155" s="73"/>
      <c r="S1155" s="81"/>
      <c r="T1155" s="112"/>
    </row>
    <row r="1156" spans="4:20" ht="12.75" hidden="1">
      <c r="D1156" s="59"/>
      <c r="H1156" s="293"/>
      <c r="I1156" s="73"/>
      <c r="J1156" s="112"/>
      <c r="K1156" s="66"/>
      <c r="L1156" s="81"/>
      <c r="M1156" s="66"/>
      <c r="N1156" s="66"/>
      <c r="O1156" s="81"/>
      <c r="P1156" s="66"/>
      <c r="Q1156" s="81"/>
      <c r="R1156" s="73"/>
      <c r="S1156" s="81"/>
      <c r="T1156" s="112"/>
    </row>
    <row r="1157" spans="4:20" ht="12.75" hidden="1">
      <c r="D1157" s="120"/>
      <c r="H1157" s="293"/>
      <c r="I1157" s="73"/>
      <c r="J1157" s="112"/>
      <c r="K1157" s="66"/>
      <c r="L1157" s="81"/>
      <c r="M1157" s="66"/>
      <c r="N1157" s="66"/>
      <c r="O1157" s="81"/>
      <c r="P1157" s="66"/>
      <c r="Q1157" s="81"/>
      <c r="R1157" s="73"/>
      <c r="S1157" s="81"/>
      <c r="T1157" s="112"/>
    </row>
    <row r="1158" spans="8:22" ht="12.75" hidden="1">
      <c r="H1158" s="293"/>
      <c r="I1158" s="73"/>
      <c r="J1158" s="112"/>
      <c r="K1158" s="105"/>
      <c r="L1158" s="81"/>
      <c r="M1158" s="66"/>
      <c r="N1158" s="250"/>
      <c r="O1158" s="81"/>
      <c r="P1158" s="35"/>
      <c r="Q1158" s="140"/>
      <c r="R1158" s="73"/>
      <c r="S1158" s="81"/>
      <c r="T1158" s="387"/>
      <c r="U1158" s="344"/>
      <c r="V1158" s="388"/>
    </row>
    <row r="1159" spans="8:20" ht="12.75" hidden="1">
      <c r="H1159" s="293"/>
      <c r="I1159" s="73"/>
      <c r="J1159" s="112"/>
      <c r="K1159" s="66"/>
      <c r="L1159" s="81"/>
      <c r="M1159" s="66"/>
      <c r="N1159" s="66"/>
      <c r="O1159" s="81"/>
      <c r="P1159" s="66"/>
      <c r="Q1159" s="81"/>
      <c r="R1159" s="163"/>
      <c r="S1159" s="81"/>
      <c r="T1159" s="112"/>
    </row>
    <row r="1160" spans="8:22" ht="12.75" hidden="1">
      <c r="H1160" s="293"/>
      <c r="I1160" s="73"/>
      <c r="J1160" s="112"/>
      <c r="K1160" s="66"/>
      <c r="L1160" s="81"/>
      <c r="M1160" s="66"/>
      <c r="N1160" s="66"/>
      <c r="O1160" s="81"/>
      <c r="P1160" s="66"/>
      <c r="Q1160" s="81"/>
      <c r="R1160" s="288"/>
      <c r="S1160" s="81"/>
      <c r="T1160" s="387"/>
      <c r="U1160" s="344"/>
      <c r="V1160" s="388"/>
    </row>
    <row r="1161" spans="8:20" ht="12.75" hidden="1">
      <c r="H1161" s="293"/>
      <c r="I1161" s="73"/>
      <c r="J1161" s="112"/>
      <c r="K1161" s="66"/>
      <c r="L1161" s="81"/>
      <c r="M1161" s="66"/>
      <c r="N1161" s="66"/>
      <c r="O1161" s="81"/>
      <c r="P1161" s="66"/>
      <c r="Q1161" s="81"/>
      <c r="R1161" s="73"/>
      <c r="S1161" s="81"/>
      <c r="T1161" s="112"/>
    </row>
    <row r="1162" spans="4:20" ht="12.75" hidden="1">
      <c r="D1162" s="19"/>
      <c r="H1162" s="293"/>
      <c r="I1162" s="73"/>
      <c r="J1162" s="112"/>
      <c r="K1162" s="66"/>
      <c r="L1162" s="81"/>
      <c r="M1162" s="66"/>
      <c r="N1162" s="66"/>
      <c r="O1162" s="81"/>
      <c r="P1162" s="66"/>
      <c r="Q1162" s="81"/>
      <c r="R1162" s="73"/>
      <c r="S1162" s="81"/>
      <c r="T1162" s="112"/>
    </row>
    <row r="1163" spans="4:20" ht="12.75" hidden="1">
      <c r="D1163" s="19"/>
      <c r="H1163" s="293"/>
      <c r="I1163" s="73"/>
      <c r="J1163" s="112"/>
      <c r="K1163" s="66"/>
      <c r="L1163" s="81"/>
      <c r="M1163" s="66"/>
      <c r="N1163" s="66"/>
      <c r="O1163" s="81"/>
      <c r="P1163" s="66"/>
      <c r="Q1163" s="81"/>
      <c r="R1163" s="73"/>
      <c r="S1163" s="81"/>
      <c r="T1163" s="112"/>
    </row>
    <row r="1164" spans="4:20" ht="12.75" hidden="1">
      <c r="D1164" s="59"/>
      <c r="G1164" s="59"/>
      <c r="H1164" s="293"/>
      <c r="I1164" s="73"/>
      <c r="J1164" s="112"/>
      <c r="K1164" s="81"/>
      <c r="L1164" s="81"/>
      <c r="M1164" s="66"/>
      <c r="N1164" s="66"/>
      <c r="O1164" s="81"/>
      <c r="P1164" s="66"/>
      <c r="Q1164" s="81"/>
      <c r="R1164" s="73"/>
      <c r="S1164" s="81"/>
      <c r="T1164" s="81"/>
    </row>
    <row r="1165" spans="7:22" ht="12.75" hidden="1">
      <c r="G1165" s="140"/>
      <c r="H1165" s="293"/>
      <c r="I1165" s="73"/>
      <c r="J1165" s="112"/>
      <c r="K1165" s="81"/>
      <c r="L1165" s="81"/>
      <c r="M1165" s="66"/>
      <c r="N1165" s="66"/>
      <c r="O1165" s="81"/>
      <c r="P1165" s="66"/>
      <c r="Q1165" s="81"/>
      <c r="R1165" s="73"/>
      <c r="S1165" s="81"/>
      <c r="T1165" s="81"/>
      <c r="V1165" s="66"/>
    </row>
    <row r="1166" spans="7:22" ht="12.75" hidden="1">
      <c r="G1166" s="81"/>
      <c r="H1166" s="293"/>
      <c r="I1166" s="73"/>
      <c r="J1166" s="112"/>
      <c r="K1166" s="81"/>
      <c r="L1166" s="81"/>
      <c r="M1166" s="66"/>
      <c r="N1166" s="66"/>
      <c r="O1166" s="81"/>
      <c r="P1166" s="66"/>
      <c r="Q1166" s="81"/>
      <c r="R1166" s="73"/>
      <c r="S1166" s="81"/>
      <c r="T1166" s="81"/>
      <c r="V1166" s="66"/>
    </row>
    <row r="1167" spans="7:20" ht="12.75" hidden="1">
      <c r="G1167" s="81"/>
      <c r="H1167" s="293"/>
      <c r="I1167" s="73"/>
      <c r="J1167" s="112"/>
      <c r="K1167" s="105"/>
      <c r="L1167" s="81"/>
      <c r="M1167" s="66"/>
      <c r="N1167" s="66"/>
      <c r="O1167" s="81"/>
      <c r="P1167" s="131"/>
      <c r="Q1167" s="81"/>
      <c r="R1167" s="73"/>
      <c r="S1167" s="81"/>
      <c r="T1167" s="162"/>
    </row>
    <row r="1168" spans="7:20" ht="12.75" hidden="1">
      <c r="G1168" s="19"/>
      <c r="H1168" s="293"/>
      <c r="I1168" s="73"/>
      <c r="J1168" s="112"/>
      <c r="K1168" s="66"/>
      <c r="L1168" s="81"/>
      <c r="M1168" s="66"/>
      <c r="N1168" s="66"/>
      <c r="O1168" s="81"/>
      <c r="P1168" s="66"/>
      <c r="Q1168" s="81"/>
      <c r="R1168" s="73"/>
      <c r="S1168" s="81"/>
      <c r="T1168" s="112"/>
    </row>
    <row r="1169" spans="7:20" ht="12.75" hidden="1">
      <c r="G1169" s="19"/>
      <c r="H1169" s="293"/>
      <c r="I1169" s="73"/>
      <c r="J1169" s="112"/>
      <c r="K1169" s="66"/>
      <c r="L1169" s="81"/>
      <c r="M1169" s="66"/>
      <c r="N1169" s="66"/>
      <c r="O1169" s="81"/>
      <c r="P1169" s="66"/>
      <c r="Q1169" s="81"/>
      <c r="R1169" s="73"/>
      <c r="S1169" s="81"/>
      <c r="T1169" s="112"/>
    </row>
    <row r="1170" spans="8:20" ht="12.75" hidden="1">
      <c r="H1170" s="293"/>
      <c r="I1170" s="73"/>
      <c r="J1170" s="112"/>
      <c r="K1170" s="66"/>
      <c r="L1170" s="81"/>
      <c r="M1170" s="66"/>
      <c r="N1170" s="66"/>
      <c r="O1170" s="81"/>
      <c r="P1170" s="66"/>
      <c r="Q1170" s="81"/>
      <c r="R1170" s="73"/>
      <c r="S1170" s="81"/>
      <c r="T1170" s="112"/>
    </row>
    <row r="1171" spans="1:27" ht="25.5" customHeight="1">
      <c r="A1171" s="210" t="s">
        <v>541</v>
      </c>
      <c r="B1171" s="211"/>
      <c r="C1171" s="211"/>
      <c r="D1171" s="329"/>
      <c r="E1171" s="211"/>
      <c r="F1171" s="211"/>
      <c r="G1171" s="211"/>
      <c r="H1171" s="404"/>
      <c r="I1171" s="312">
        <f>SUM(I1141+I1153)</f>
        <v>61510.717</v>
      </c>
      <c r="J1171" s="405"/>
      <c r="K1171" s="406">
        <f>SUM(K1141+K1153)</f>
        <v>-3848.188</v>
      </c>
      <c r="L1171" s="406"/>
      <c r="M1171" s="406">
        <f>SUM(M1141+M1153)</f>
        <v>9110.767</v>
      </c>
      <c r="N1171" s="406">
        <f>SUM(N1141+N1153)</f>
        <v>1229.2579999999998</v>
      </c>
      <c r="O1171" s="406"/>
      <c r="P1171" s="406">
        <f>SUM(P1141+P1153)</f>
        <v>3881.1450000000004</v>
      </c>
      <c r="Q1171" s="406"/>
      <c r="R1171" s="312">
        <f>SUM(R1141+R1153)</f>
        <v>292.658</v>
      </c>
      <c r="S1171" s="406"/>
      <c r="T1171" s="407">
        <f>K1171+N1171+I1171+P1171+M1171+R1171</f>
        <v>72176.35699999999</v>
      </c>
      <c r="U1171" s="408"/>
      <c r="V1171" s="407">
        <f>SUM(V1141+V1153)</f>
        <v>69533294.25</v>
      </c>
      <c r="W1171" s="43"/>
      <c r="X1171" s="280">
        <f>SUM(V1171/T1171/1000)</f>
        <v>0.9633804910657933</v>
      </c>
      <c r="Y1171" s="161"/>
      <c r="Z1171" s="161"/>
      <c r="AA1171" s="39"/>
    </row>
    <row r="1172" spans="8:20" ht="12.75">
      <c r="H1172" s="293"/>
      <c r="I1172" s="73"/>
      <c r="J1172" s="112"/>
      <c r="K1172" s="66"/>
      <c r="L1172" s="81"/>
      <c r="M1172" s="66"/>
      <c r="N1172" s="66"/>
      <c r="O1172" s="81"/>
      <c r="P1172" s="66"/>
      <c r="Q1172" s="81"/>
      <c r="R1172" s="73"/>
      <c r="S1172" s="81"/>
      <c r="T1172" s="112"/>
    </row>
    <row r="1173" spans="8:20" ht="12.75">
      <c r="H1173" s="293"/>
      <c r="I1173" s="73"/>
      <c r="J1173" s="112"/>
      <c r="K1173" s="66"/>
      <c r="L1173" s="81"/>
      <c r="M1173" s="66"/>
      <c r="N1173" s="66"/>
      <c r="O1173" s="81"/>
      <c r="P1173" s="66"/>
      <c r="Q1173" s="81"/>
      <c r="R1173" s="73"/>
      <c r="S1173" s="81"/>
      <c r="T1173" s="112"/>
    </row>
    <row r="1174" spans="8:20" ht="12.75">
      <c r="H1174" s="293"/>
      <c r="I1174" s="73"/>
      <c r="J1174" s="112"/>
      <c r="K1174" s="66"/>
      <c r="L1174" s="81"/>
      <c r="M1174" s="66"/>
      <c r="N1174" s="66"/>
      <c r="O1174" s="81"/>
      <c r="P1174" s="66"/>
      <c r="Q1174" s="81"/>
      <c r="R1174" s="73"/>
      <c r="S1174" s="81"/>
      <c r="T1174" s="112"/>
    </row>
    <row r="1175" spans="8:20" ht="12.75">
      <c r="H1175" s="293"/>
      <c r="I1175" s="73"/>
      <c r="J1175" s="112"/>
      <c r="K1175" s="66"/>
      <c r="L1175" s="81"/>
      <c r="M1175" s="66"/>
      <c r="N1175" s="66"/>
      <c r="O1175" s="81"/>
      <c r="P1175" s="66"/>
      <c r="Q1175" s="81"/>
      <c r="R1175" s="73"/>
      <c r="S1175" s="81"/>
      <c r="T1175" s="112"/>
    </row>
    <row r="1176" spans="1:26" s="24" customFormat="1" ht="12.75">
      <c r="A1176" s="345"/>
      <c r="H1176" s="409"/>
      <c r="I1176" s="73"/>
      <c r="J1176" s="410"/>
      <c r="K1176" s="66"/>
      <c r="L1176" s="81"/>
      <c r="M1176" s="66"/>
      <c r="N1176" s="66"/>
      <c r="O1176" s="81"/>
      <c r="P1176" s="66"/>
      <c r="Q1176" s="81"/>
      <c r="R1176" s="73"/>
      <c r="S1176" s="81"/>
      <c r="T1176" s="410"/>
      <c r="U1176" s="16"/>
      <c r="V1176" s="411"/>
      <c r="W1176" s="18"/>
      <c r="X1176" s="19"/>
      <c r="Y1176" s="19"/>
      <c r="Z1176" s="19"/>
    </row>
    <row r="1177" spans="1:26" s="24" customFormat="1" ht="12.75">
      <c r="A1177" s="345"/>
      <c r="H1177" s="409"/>
      <c r="I1177" s="73"/>
      <c r="J1177" s="410"/>
      <c r="K1177" s="66"/>
      <c r="L1177" s="81"/>
      <c r="M1177" s="66"/>
      <c r="N1177" s="66"/>
      <c r="O1177" s="81"/>
      <c r="P1177" s="66"/>
      <c r="Q1177" s="81"/>
      <c r="R1177" s="73"/>
      <c r="S1177" s="81"/>
      <c r="T1177" s="410"/>
      <c r="U1177" s="16"/>
      <c r="V1177" s="411"/>
      <c r="W1177" s="18"/>
      <c r="X1177" s="19"/>
      <c r="Y1177" s="19"/>
      <c r="Z1177" s="19"/>
    </row>
    <row r="1178" spans="1:26" s="24" customFormat="1" ht="12.75">
      <c r="A1178" s="345"/>
      <c r="E1178" s="7" t="s">
        <v>542</v>
      </c>
      <c r="F1178" s="7"/>
      <c r="G1178" s="7"/>
      <c r="H1178" s="412"/>
      <c r="I1178" s="126"/>
      <c r="J1178" s="413"/>
      <c r="K1178" s="131"/>
      <c r="L1178" s="140"/>
      <c r="M1178" s="131"/>
      <c r="N1178" s="131"/>
      <c r="O1178" s="140"/>
      <c r="P1178" s="131"/>
      <c r="Q1178" s="140"/>
      <c r="R1178" s="126"/>
      <c r="S1178" s="140"/>
      <c r="T1178" s="140">
        <f>SUM(V328)</f>
        <v>69537463.25</v>
      </c>
      <c r="U1178" s="16"/>
      <c r="V1178" s="411"/>
      <c r="W1178" s="18"/>
      <c r="X1178" s="19"/>
      <c r="Y1178" s="19"/>
      <c r="Z1178" s="19"/>
    </row>
    <row r="1179" spans="1:20" ht="12.75">
      <c r="A1179" s="345"/>
      <c r="E1179" s="7" t="s">
        <v>543</v>
      </c>
      <c r="F1179" s="7"/>
      <c r="G1179" s="7"/>
      <c r="H1179" s="412"/>
      <c r="I1179" s="126"/>
      <c r="J1179" s="139"/>
      <c r="K1179" s="131"/>
      <c r="L1179" s="140"/>
      <c r="M1179" s="131"/>
      <c r="N1179" s="131"/>
      <c r="O1179" s="140"/>
      <c r="P1179" s="131"/>
      <c r="Q1179" s="140"/>
      <c r="R1179" s="126"/>
      <c r="S1179" s="140"/>
      <c r="T1179" s="105">
        <f>SUM(V1171)</f>
        <v>69533294.25</v>
      </c>
    </row>
    <row r="1180" spans="8:20" ht="12.75">
      <c r="H1180" s="293"/>
      <c r="I1180" s="73"/>
      <c r="J1180" s="112"/>
      <c r="K1180" s="66"/>
      <c r="L1180" s="81"/>
      <c r="M1180" s="66"/>
      <c r="N1180" s="66"/>
      <c r="O1180" s="81"/>
      <c r="P1180" s="66"/>
      <c r="Q1180" s="81"/>
      <c r="R1180" s="73"/>
      <c r="S1180" s="81"/>
      <c r="T1180" s="81"/>
    </row>
    <row r="1181" spans="8:20" ht="12.75">
      <c r="H1181" s="293"/>
      <c r="I1181" s="73"/>
      <c r="J1181" s="112"/>
      <c r="K1181" s="66"/>
      <c r="L1181" s="81"/>
      <c r="M1181" s="66"/>
      <c r="N1181" s="66"/>
      <c r="O1181" s="81"/>
      <c r="P1181" s="66"/>
      <c r="Q1181" s="81"/>
      <c r="R1181" s="73"/>
      <c r="S1181" s="81"/>
      <c r="T1181" s="112"/>
    </row>
    <row r="1182" spans="8:20" ht="12.75">
      <c r="H1182" s="293"/>
      <c r="I1182" s="73"/>
      <c r="J1182" s="112"/>
      <c r="K1182" s="66"/>
      <c r="L1182" s="81"/>
      <c r="M1182" s="66"/>
      <c r="N1182" s="66"/>
      <c r="O1182" s="81"/>
      <c r="P1182" s="66"/>
      <c r="Q1182" s="81"/>
      <c r="R1182" s="73"/>
      <c r="S1182" s="81"/>
      <c r="T1182" s="112"/>
    </row>
    <row r="1183" spans="8:20" ht="12.75">
      <c r="H1183" s="293"/>
      <c r="I1183" s="73"/>
      <c r="J1183" s="112"/>
      <c r="K1183" s="66"/>
      <c r="L1183" s="81"/>
      <c r="M1183" s="66"/>
      <c r="N1183" s="66"/>
      <c r="O1183" s="81"/>
      <c r="P1183" s="66"/>
      <c r="Q1183" s="81"/>
      <c r="R1183" s="73"/>
      <c r="S1183" s="81"/>
      <c r="T1183" s="112"/>
    </row>
    <row r="1184" spans="8:20" ht="12.75">
      <c r="H1184" s="293"/>
      <c r="I1184" s="73"/>
      <c r="J1184" s="112"/>
      <c r="K1184" s="66"/>
      <c r="L1184" s="81"/>
      <c r="M1184" s="66"/>
      <c r="N1184" s="66"/>
      <c r="O1184" s="81"/>
      <c r="P1184" s="66"/>
      <c r="Q1184" s="81"/>
      <c r="R1184" s="73"/>
      <c r="S1184" s="81"/>
      <c r="T1184" s="112"/>
    </row>
    <row r="1185" spans="8:20" ht="12.75">
      <c r="H1185" s="293"/>
      <c r="I1185" s="73"/>
      <c r="J1185" s="112"/>
      <c r="K1185" s="66"/>
      <c r="L1185" s="81"/>
      <c r="M1185" s="66"/>
      <c r="N1185" s="66"/>
      <c r="O1185" s="81"/>
      <c r="P1185" s="66"/>
      <c r="Q1185" s="81"/>
      <c r="R1185" s="73"/>
      <c r="S1185" s="81"/>
      <c r="T1185" s="112"/>
    </row>
    <row r="1186" spans="8:20" ht="12.75">
      <c r="H1186" s="293"/>
      <c r="I1186" s="73"/>
      <c r="J1186" s="112"/>
      <c r="K1186" s="66"/>
      <c r="L1186" s="81"/>
      <c r="M1186" s="66"/>
      <c r="N1186" s="66"/>
      <c r="O1186" s="81"/>
      <c r="P1186" s="66"/>
      <c r="Q1186" s="81"/>
      <c r="R1186" s="73"/>
      <c r="S1186" s="81"/>
      <c r="T1186" s="112"/>
    </row>
    <row r="1187" spans="1:20" ht="12.75">
      <c r="A1187" s="229"/>
      <c r="H1187" s="293"/>
      <c r="I1187" s="73"/>
      <c r="J1187" s="112"/>
      <c r="K1187" s="66"/>
      <c r="L1187" s="81"/>
      <c r="M1187" s="66"/>
      <c r="N1187" s="66"/>
      <c r="O1187" s="81"/>
      <c r="P1187" s="66"/>
      <c r="Q1187" s="81"/>
      <c r="R1187" s="73"/>
      <c r="S1187" s="81"/>
      <c r="T1187" s="112"/>
    </row>
    <row r="1188" spans="8:20" ht="12.75">
      <c r="H1188" s="293"/>
      <c r="I1188" s="73"/>
      <c r="J1188" s="112"/>
      <c r="K1188" s="66"/>
      <c r="L1188" s="81"/>
      <c r="M1188" s="66"/>
      <c r="N1188" s="66"/>
      <c r="O1188" s="81"/>
      <c r="P1188" s="66"/>
      <c r="Q1188" s="81"/>
      <c r="R1188" s="73"/>
      <c r="S1188" s="81"/>
      <c r="T1188" s="112"/>
    </row>
    <row r="1189" spans="1:20" ht="12.75">
      <c r="A1189" s="111"/>
      <c r="D1189" s="7"/>
      <c r="H1189" s="293"/>
      <c r="I1189" s="73"/>
      <c r="J1189" s="112"/>
      <c r="K1189" s="66"/>
      <c r="L1189" s="81"/>
      <c r="M1189" s="66"/>
      <c r="N1189" s="66"/>
      <c r="O1189" s="81"/>
      <c r="P1189" s="66"/>
      <c r="Q1189" s="81"/>
      <c r="R1189" s="73"/>
      <c r="S1189" s="81"/>
      <c r="T1189" s="112"/>
    </row>
    <row r="1190" spans="4:20" ht="12.75">
      <c r="D1190" s="7"/>
      <c r="H1190" s="293"/>
      <c r="I1190" s="126"/>
      <c r="J1190" s="112"/>
      <c r="K1190" s="66"/>
      <c r="L1190" s="81"/>
      <c r="M1190" s="66"/>
      <c r="N1190" s="66"/>
      <c r="O1190" s="81"/>
      <c r="P1190" s="66"/>
      <c r="Q1190" s="81"/>
      <c r="R1190" s="73"/>
      <c r="S1190" s="81"/>
      <c r="T1190" s="112"/>
    </row>
    <row r="1191" spans="8:20" ht="12.75">
      <c r="H1191" s="293"/>
      <c r="I1191" s="73"/>
      <c r="J1191" s="112"/>
      <c r="K1191" s="66"/>
      <c r="L1191" s="81"/>
      <c r="M1191" s="66"/>
      <c r="N1191" s="66"/>
      <c r="O1191" s="81"/>
      <c r="P1191" s="66"/>
      <c r="Q1191" s="81"/>
      <c r="R1191" s="73"/>
      <c r="S1191" s="81"/>
      <c r="T1191" s="112"/>
    </row>
    <row r="1192" spans="4:20" ht="12.75">
      <c r="D1192" s="19"/>
      <c r="H1192" s="293"/>
      <c r="I1192" s="73"/>
      <c r="J1192" s="112"/>
      <c r="K1192" s="66"/>
      <c r="L1192" s="81"/>
      <c r="M1192" s="66"/>
      <c r="N1192" s="66"/>
      <c r="O1192" s="81"/>
      <c r="P1192" s="66"/>
      <c r="Q1192" s="81"/>
      <c r="R1192" s="73"/>
      <c r="S1192" s="81"/>
      <c r="T1192" s="112"/>
    </row>
    <row r="1193" spans="8:20" ht="12.75">
      <c r="H1193" s="293"/>
      <c r="I1193" s="73"/>
      <c r="J1193" s="112"/>
      <c r="K1193" s="66"/>
      <c r="L1193" s="81"/>
      <c r="M1193" s="66"/>
      <c r="N1193" s="66"/>
      <c r="O1193" s="81"/>
      <c r="P1193" s="66"/>
      <c r="Q1193" s="81"/>
      <c r="R1193" s="73"/>
      <c r="S1193" s="81"/>
      <c r="T1193" s="112"/>
    </row>
    <row r="1194" spans="8:20" ht="12.75">
      <c r="H1194" s="293"/>
      <c r="I1194" s="73"/>
      <c r="J1194" s="112"/>
      <c r="K1194" s="66"/>
      <c r="L1194" s="81"/>
      <c r="M1194" s="66"/>
      <c r="N1194" s="66"/>
      <c r="O1194" s="81"/>
      <c r="P1194" s="66"/>
      <c r="Q1194" s="81"/>
      <c r="R1194" s="73"/>
      <c r="S1194" s="81"/>
      <c r="T1194" s="112"/>
    </row>
    <row r="1195" spans="8:20" ht="12.75">
      <c r="H1195" s="293"/>
      <c r="I1195" s="73"/>
      <c r="J1195" s="112"/>
      <c r="K1195" s="66"/>
      <c r="L1195" s="81"/>
      <c r="M1195" s="66"/>
      <c r="N1195" s="66"/>
      <c r="O1195" s="81"/>
      <c r="P1195" s="66"/>
      <c r="Q1195" s="81"/>
      <c r="R1195" s="73"/>
      <c r="S1195" s="81"/>
      <c r="T1195" s="112"/>
    </row>
    <row r="1196" spans="8:20" ht="12.75">
      <c r="H1196" s="293"/>
      <c r="I1196" s="73"/>
      <c r="J1196" s="112"/>
      <c r="K1196" s="66"/>
      <c r="L1196" s="81"/>
      <c r="M1196" s="66"/>
      <c r="N1196" s="66"/>
      <c r="O1196" s="81"/>
      <c r="P1196" s="66"/>
      <c r="Q1196" s="81"/>
      <c r="R1196" s="73"/>
      <c r="S1196" s="81"/>
      <c r="T1196" s="112"/>
    </row>
    <row r="1197" spans="8:20" ht="12.75">
      <c r="H1197" s="293"/>
      <c r="I1197" s="73"/>
      <c r="J1197" s="112"/>
      <c r="K1197" s="66"/>
      <c r="L1197" s="81"/>
      <c r="M1197" s="66"/>
      <c r="N1197" s="66"/>
      <c r="O1197" s="81"/>
      <c r="P1197" s="66"/>
      <c r="Q1197" s="81"/>
      <c r="R1197" s="73"/>
      <c r="S1197" s="81"/>
      <c r="T1197" s="112"/>
    </row>
    <row r="1198" spans="8:20" ht="12.75">
      <c r="H1198" s="293"/>
      <c r="I1198" s="73"/>
      <c r="J1198" s="112"/>
      <c r="K1198" s="66"/>
      <c r="L1198" s="81"/>
      <c r="M1198" s="66"/>
      <c r="N1198" s="66"/>
      <c r="O1198" s="81"/>
      <c r="P1198" s="66"/>
      <c r="Q1198" s="81"/>
      <c r="R1198" s="73"/>
      <c r="S1198" s="81"/>
      <c r="T1198" s="112"/>
    </row>
    <row r="1199" spans="8:20" ht="12.75">
      <c r="H1199" s="293"/>
      <c r="I1199" s="288"/>
      <c r="J1199" s="112"/>
      <c r="K1199" s="66"/>
      <c r="L1199" s="81"/>
      <c r="M1199" s="66"/>
      <c r="N1199" s="66"/>
      <c r="O1199" s="81"/>
      <c r="P1199" s="66"/>
      <c r="Q1199" s="81"/>
      <c r="R1199" s="73"/>
      <c r="S1199" s="81"/>
      <c r="T1199" s="112"/>
    </row>
    <row r="1200" spans="8:20" ht="12.75">
      <c r="H1200" s="293"/>
      <c r="I1200" s="73"/>
      <c r="J1200" s="112"/>
      <c r="K1200" s="66"/>
      <c r="L1200" s="81"/>
      <c r="M1200" s="66"/>
      <c r="N1200" s="66"/>
      <c r="O1200" s="81"/>
      <c r="P1200" s="66"/>
      <c r="Q1200" s="81"/>
      <c r="R1200" s="73"/>
      <c r="S1200" s="81"/>
      <c r="T1200" s="112"/>
    </row>
    <row r="1201" spans="8:20" ht="12.75">
      <c r="H1201" s="293"/>
      <c r="I1201" s="73"/>
      <c r="J1201" s="112"/>
      <c r="K1201" s="66"/>
      <c r="L1201" s="81"/>
      <c r="M1201" s="66"/>
      <c r="N1201" s="66"/>
      <c r="O1201" s="81"/>
      <c r="P1201" s="66"/>
      <c r="Q1201" s="81"/>
      <c r="R1201" s="73"/>
      <c r="S1201" s="81"/>
      <c r="T1201" s="112"/>
    </row>
    <row r="1202" spans="1:20" ht="12.75">
      <c r="A1202" s="111"/>
      <c r="D1202" s="7"/>
      <c r="H1202" s="293"/>
      <c r="I1202" s="73"/>
      <c r="J1202" s="112"/>
      <c r="K1202" s="66"/>
      <c r="L1202" s="81"/>
      <c r="M1202" s="66"/>
      <c r="N1202" s="66"/>
      <c r="O1202" s="81"/>
      <c r="P1202" s="66"/>
      <c r="Q1202" s="81"/>
      <c r="R1202" s="73"/>
      <c r="S1202" s="81"/>
      <c r="T1202" s="112"/>
    </row>
    <row r="1203" spans="8:20" ht="12.75">
      <c r="H1203" s="293"/>
      <c r="I1203" s="73"/>
      <c r="J1203" s="112"/>
      <c r="K1203" s="66"/>
      <c r="L1203" s="81"/>
      <c r="M1203" s="66"/>
      <c r="N1203" s="66"/>
      <c r="O1203" s="81"/>
      <c r="P1203" s="66"/>
      <c r="Q1203" s="81"/>
      <c r="R1203" s="73"/>
      <c r="S1203" s="81"/>
      <c r="T1203" s="112"/>
    </row>
    <row r="1204" spans="8:20" ht="12.75">
      <c r="H1204" s="293"/>
      <c r="I1204" s="73"/>
      <c r="J1204" s="112"/>
      <c r="K1204" s="66"/>
      <c r="L1204" s="81"/>
      <c r="M1204" s="66"/>
      <c r="N1204" s="66"/>
      <c r="O1204" s="81"/>
      <c r="P1204" s="66"/>
      <c r="Q1204" s="81"/>
      <c r="R1204" s="73"/>
      <c r="S1204" s="81"/>
      <c r="T1204" s="112"/>
    </row>
    <row r="1205" spans="8:20" ht="12.75">
      <c r="H1205" s="293"/>
      <c r="I1205" s="73"/>
      <c r="J1205" s="112"/>
      <c r="K1205" s="66"/>
      <c r="L1205" s="81"/>
      <c r="M1205" s="66"/>
      <c r="N1205" s="66"/>
      <c r="O1205" s="81"/>
      <c r="P1205" s="66"/>
      <c r="Q1205" s="81"/>
      <c r="R1205" s="73"/>
      <c r="S1205" s="81"/>
      <c r="T1205" s="112"/>
    </row>
    <row r="1206" spans="4:20" ht="12.75">
      <c r="D1206" s="19"/>
      <c r="H1206" s="293"/>
      <c r="I1206" s="73"/>
      <c r="J1206" s="112"/>
      <c r="K1206" s="66"/>
      <c r="L1206" s="81"/>
      <c r="M1206" s="66"/>
      <c r="N1206" s="66"/>
      <c r="O1206" s="81"/>
      <c r="P1206" s="66"/>
      <c r="Q1206" s="81"/>
      <c r="R1206" s="73"/>
      <c r="S1206" s="81"/>
      <c r="T1206" s="112"/>
    </row>
    <row r="1207" spans="4:20" ht="12.75">
      <c r="D1207" s="19"/>
      <c r="H1207" s="293"/>
      <c r="I1207" s="73"/>
      <c r="J1207" s="112"/>
      <c r="K1207" s="66"/>
      <c r="L1207" s="81"/>
      <c r="M1207" s="66"/>
      <c r="N1207" s="66"/>
      <c r="O1207" s="81"/>
      <c r="P1207" s="66"/>
      <c r="Q1207" s="81"/>
      <c r="R1207" s="73"/>
      <c r="S1207" s="81"/>
      <c r="T1207" s="112"/>
    </row>
    <row r="1208" spans="8:20" ht="12.75">
      <c r="H1208" s="293"/>
      <c r="I1208" s="73"/>
      <c r="J1208" s="112"/>
      <c r="K1208" s="66"/>
      <c r="L1208" s="81"/>
      <c r="M1208" s="66"/>
      <c r="N1208" s="66"/>
      <c r="O1208" s="81"/>
      <c r="P1208" s="66"/>
      <c r="Q1208" s="81"/>
      <c r="R1208" s="73"/>
      <c r="S1208" s="81"/>
      <c r="T1208" s="112"/>
    </row>
    <row r="1209" spans="8:20" ht="12.75">
      <c r="H1209" s="293"/>
      <c r="I1209" s="73"/>
      <c r="J1209" s="112"/>
      <c r="K1209" s="66"/>
      <c r="L1209" s="81"/>
      <c r="M1209" s="66"/>
      <c r="N1209" s="66"/>
      <c r="O1209" s="81"/>
      <c r="P1209" s="66"/>
      <c r="Q1209" s="81"/>
      <c r="R1209" s="73"/>
      <c r="S1209" s="81"/>
      <c r="T1209" s="112"/>
    </row>
    <row r="1210" spans="4:20" ht="12.75">
      <c r="D1210" s="19"/>
      <c r="H1210" s="293"/>
      <c r="I1210" s="73"/>
      <c r="J1210" s="112"/>
      <c r="K1210" s="66"/>
      <c r="L1210" s="81"/>
      <c r="M1210" s="66"/>
      <c r="N1210" s="66"/>
      <c r="O1210" s="81"/>
      <c r="P1210" s="414"/>
      <c r="Q1210" s="81"/>
      <c r="R1210" s="73"/>
      <c r="S1210" s="81"/>
      <c r="T1210" s="112"/>
    </row>
    <row r="1211" spans="8:20" ht="12.75">
      <c r="H1211" s="293"/>
      <c r="I1211" s="73"/>
      <c r="J1211" s="112"/>
      <c r="K1211" s="66"/>
      <c r="L1211" s="81"/>
      <c r="M1211" s="66"/>
      <c r="N1211" s="66"/>
      <c r="O1211" s="81"/>
      <c r="P1211" s="414"/>
      <c r="Q1211" s="81"/>
      <c r="R1211" s="73"/>
      <c r="S1211" s="81"/>
      <c r="T1211" s="112"/>
    </row>
    <row r="1212" spans="8:20" ht="12.75">
      <c r="H1212" s="293"/>
      <c r="I1212" s="73"/>
      <c r="J1212" s="112"/>
      <c r="K1212" s="66"/>
      <c r="L1212" s="81"/>
      <c r="M1212" s="66"/>
      <c r="N1212" s="66"/>
      <c r="O1212" s="81"/>
      <c r="P1212" s="414"/>
      <c r="Q1212" s="81"/>
      <c r="R1212" s="73"/>
      <c r="S1212" s="81"/>
      <c r="T1212" s="112"/>
    </row>
    <row r="1213" spans="8:20" ht="12.75">
      <c r="H1213" s="293"/>
      <c r="I1213" s="73"/>
      <c r="J1213" s="112"/>
      <c r="K1213" s="66"/>
      <c r="L1213" s="81"/>
      <c r="M1213" s="66"/>
      <c r="N1213" s="66"/>
      <c r="O1213" s="81"/>
      <c r="P1213" s="414"/>
      <c r="Q1213" s="81"/>
      <c r="R1213" s="73"/>
      <c r="S1213" s="81"/>
      <c r="T1213" s="112"/>
    </row>
    <row r="1214" spans="8:20" ht="12.75">
      <c r="H1214" s="293"/>
      <c r="I1214" s="73"/>
      <c r="J1214" s="112"/>
      <c r="K1214" s="66"/>
      <c r="L1214" s="81"/>
      <c r="M1214" s="66"/>
      <c r="N1214" s="66"/>
      <c r="O1214" s="81"/>
      <c r="P1214" s="414"/>
      <c r="Q1214" s="81"/>
      <c r="R1214" s="73"/>
      <c r="S1214" s="81"/>
      <c r="T1214" s="112"/>
    </row>
    <row r="1215" spans="8:20" ht="12.75">
      <c r="H1215" s="293"/>
      <c r="I1215" s="73"/>
      <c r="J1215" s="112"/>
      <c r="K1215" s="66"/>
      <c r="L1215" s="81"/>
      <c r="M1215" s="66"/>
      <c r="N1215" s="66"/>
      <c r="O1215" s="81"/>
      <c r="P1215" s="414"/>
      <c r="Q1215" s="81"/>
      <c r="R1215" s="73"/>
      <c r="S1215" s="81"/>
      <c r="T1215" s="112"/>
    </row>
    <row r="1216" spans="8:20" ht="12.75">
      <c r="H1216" s="293"/>
      <c r="I1216" s="73"/>
      <c r="J1216" s="112"/>
      <c r="K1216" s="66"/>
      <c r="L1216" s="81"/>
      <c r="M1216" s="66"/>
      <c r="N1216" s="66"/>
      <c r="O1216" s="81"/>
      <c r="P1216" s="414"/>
      <c r="Q1216" s="81"/>
      <c r="R1216" s="73"/>
      <c r="S1216" s="81"/>
      <c r="T1216" s="112"/>
    </row>
    <row r="1217" spans="8:20" ht="12.75">
      <c r="H1217" s="293"/>
      <c r="I1217" s="73"/>
      <c r="J1217" s="112"/>
      <c r="K1217" s="66"/>
      <c r="L1217" s="81"/>
      <c r="M1217" s="66"/>
      <c r="N1217" s="66"/>
      <c r="O1217" s="81"/>
      <c r="P1217" s="414"/>
      <c r="Q1217" s="81"/>
      <c r="R1217" s="73"/>
      <c r="S1217" s="81"/>
      <c r="T1217" s="112"/>
    </row>
    <row r="1218" spans="8:20" ht="12.75">
      <c r="H1218" s="293"/>
      <c r="I1218" s="73"/>
      <c r="J1218" s="112"/>
      <c r="K1218" s="66"/>
      <c r="L1218" s="81"/>
      <c r="M1218" s="66"/>
      <c r="N1218" s="66"/>
      <c r="O1218" s="81"/>
      <c r="P1218" s="414"/>
      <c r="Q1218" s="81"/>
      <c r="R1218" s="73"/>
      <c r="S1218" s="81"/>
      <c r="T1218" s="112"/>
    </row>
    <row r="1219" spans="8:20" ht="12.75">
      <c r="H1219" s="293"/>
      <c r="I1219" s="73"/>
      <c r="J1219" s="112"/>
      <c r="K1219" s="66"/>
      <c r="L1219" s="81"/>
      <c r="M1219" s="66"/>
      <c r="N1219" s="66"/>
      <c r="O1219" s="81"/>
      <c r="P1219" s="414"/>
      <c r="Q1219" s="81"/>
      <c r="R1219" s="73"/>
      <c r="S1219" s="81"/>
      <c r="T1219" s="112"/>
    </row>
    <row r="1220" spans="8:20" ht="12.75">
      <c r="H1220" s="293"/>
      <c r="I1220" s="73"/>
      <c r="J1220" s="112"/>
      <c r="K1220" s="66"/>
      <c r="L1220" s="81"/>
      <c r="M1220" s="66"/>
      <c r="N1220" s="66"/>
      <c r="O1220" s="81"/>
      <c r="P1220" s="414"/>
      <c r="Q1220" s="81"/>
      <c r="R1220" s="73"/>
      <c r="S1220" s="81"/>
      <c r="T1220" s="112"/>
    </row>
    <row r="1221" spans="8:20" ht="12.75">
      <c r="H1221" s="293"/>
      <c r="I1221" s="73"/>
      <c r="J1221" s="112"/>
      <c r="K1221" s="66"/>
      <c r="L1221" s="81"/>
      <c r="M1221" s="66"/>
      <c r="N1221" s="66"/>
      <c r="O1221" s="81"/>
      <c r="P1221" s="414"/>
      <c r="Q1221" s="81"/>
      <c r="R1221" s="73"/>
      <c r="S1221" s="81"/>
      <c r="T1221" s="112"/>
    </row>
    <row r="1222" spans="8:20" ht="12.75">
      <c r="H1222" s="293"/>
      <c r="I1222" s="73"/>
      <c r="J1222" s="112"/>
      <c r="K1222" s="66"/>
      <c r="L1222" s="81"/>
      <c r="M1222" s="66"/>
      <c r="N1222" s="66"/>
      <c r="O1222" s="81"/>
      <c r="P1222" s="414"/>
      <c r="Q1222" s="81"/>
      <c r="R1222" s="73"/>
      <c r="S1222" s="81"/>
      <c r="T1222" s="112"/>
    </row>
    <row r="1223" spans="8:20" ht="12.75">
      <c r="H1223" s="293"/>
      <c r="I1223" s="73"/>
      <c r="J1223" s="112"/>
      <c r="K1223" s="66"/>
      <c r="L1223" s="81"/>
      <c r="M1223" s="66"/>
      <c r="N1223" s="66"/>
      <c r="O1223" s="81"/>
      <c r="P1223" s="414"/>
      <c r="Q1223" s="81"/>
      <c r="R1223" s="73"/>
      <c r="S1223" s="81"/>
      <c r="T1223" s="112"/>
    </row>
    <row r="1224" spans="8:20" ht="12.75">
      <c r="H1224" s="293"/>
      <c r="I1224" s="73"/>
      <c r="J1224" s="112"/>
      <c r="K1224" s="66"/>
      <c r="L1224" s="81"/>
      <c r="M1224" s="66"/>
      <c r="N1224" s="66"/>
      <c r="O1224" s="81"/>
      <c r="P1224" s="414"/>
      <c r="Q1224" s="81"/>
      <c r="R1224" s="73"/>
      <c r="S1224" s="81"/>
      <c r="T1224" s="112"/>
    </row>
    <row r="1225" spans="8:20" ht="12.75">
      <c r="H1225" s="293"/>
      <c r="I1225" s="73"/>
      <c r="J1225" s="112"/>
      <c r="K1225" s="66"/>
      <c r="L1225" s="81"/>
      <c r="M1225" s="66"/>
      <c r="N1225" s="66"/>
      <c r="O1225" s="81"/>
      <c r="P1225" s="414"/>
      <c r="Q1225" s="81"/>
      <c r="R1225" s="73"/>
      <c r="S1225" s="81"/>
      <c r="T1225" s="112"/>
    </row>
    <row r="1226" spans="8:20" ht="12.75">
      <c r="H1226" s="293"/>
      <c r="I1226" s="73"/>
      <c r="J1226" s="112"/>
      <c r="K1226" s="66"/>
      <c r="L1226" s="81"/>
      <c r="M1226" s="66"/>
      <c r="N1226" s="66"/>
      <c r="O1226" s="81"/>
      <c r="P1226" s="414"/>
      <c r="Q1226" s="81"/>
      <c r="R1226" s="73"/>
      <c r="S1226" s="81"/>
      <c r="T1226" s="112"/>
    </row>
    <row r="1227" spans="8:20" ht="12.75">
      <c r="H1227" s="293"/>
      <c r="I1227" s="73"/>
      <c r="J1227" s="112"/>
      <c r="K1227" s="66"/>
      <c r="L1227" s="81"/>
      <c r="M1227" s="66"/>
      <c r="N1227" s="66"/>
      <c r="O1227" s="81"/>
      <c r="P1227" s="414"/>
      <c r="Q1227" s="81"/>
      <c r="R1227" s="73"/>
      <c r="S1227" s="81"/>
      <c r="T1227" s="112"/>
    </row>
    <row r="1228" spans="8:20" ht="12.75">
      <c r="H1228" s="293"/>
      <c r="I1228" s="73"/>
      <c r="J1228" s="112"/>
      <c r="K1228" s="66"/>
      <c r="L1228" s="81"/>
      <c r="M1228" s="66"/>
      <c r="N1228" s="66"/>
      <c r="O1228" s="81"/>
      <c r="P1228" s="414"/>
      <c r="Q1228" s="81"/>
      <c r="R1228" s="73"/>
      <c r="S1228" s="81"/>
      <c r="T1228" s="112"/>
    </row>
    <row r="1229" spans="8:20" ht="12.75">
      <c r="H1229" s="293"/>
      <c r="I1229" s="73"/>
      <c r="J1229" s="112"/>
      <c r="K1229" s="66"/>
      <c r="L1229" s="81"/>
      <c r="M1229" s="66"/>
      <c r="N1229" s="66"/>
      <c r="O1229" s="81"/>
      <c r="P1229" s="414"/>
      <c r="Q1229" s="81"/>
      <c r="R1229" s="73"/>
      <c r="S1229" s="81"/>
      <c r="T1229" s="112"/>
    </row>
    <row r="1230" spans="8:20" ht="12.75">
      <c r="H1230" s="293"/>
      <c r="I1230" s="73"/>
      <c r="J1230" s="112"/>
      <c r="K1230" s="66"/>
      <c r="L1230" s="81"/>
      <c r="M1230" s="66"/>
      <c r="N1230" s="66"/>
      <c r="O1230" s="81"/>
      <c r="P1230" s="414"/>
      <c r="Q1230" s="81"/>
      <c r="R1230" s="73"/>
      <c r="S1230" s="81"/>
      <c r="T1230" s="112"/>
    </row>
    <row r="1231" spans="8:20" ht="12.75">
      <c r="H1231" s="293"/>
      <c r="I1231" s="73"/>
      <c r="J1231" s="112"/>
      <c r="K1231" s="66"/>
      <c r="L1231" s="81"/>
      <c r="M1231" s="66"/>
      <c r="N1231" s="66"/>
      <c r="O1231" s="81"/>
      <c r="P1231" s="414"/>
      <c r="Q1231" s="81"/>
      <c r="R1231" s="73"/>
      <c r="S1231" s="81"/>
      <c r="T1231" s="112"/>
    </row>
    <row r="1232" spans="8:20" ht="12.75">
      <c r="H1232" s="293"/>
      <c r="I1232" s="73"/>
      <c r="J1232" s="112"/>
      <c r="K1232" s="66"/>
      <c r="L1232" s="81"/>
      <c r="M1232" s="66"/>
      <c r="N1232" s="66"/>
      <c r="O1232" s="81"/>
      <c r="P1232" s="414"/>
      <c r="Q1232" s="81"/>
      <c r="R1232" s="73"/>
      <c r="S1232" s="81"/>
      <c r="T1232" s="112"/>
    </row>
    <row r="1233" spans="8:20" ht="12.75">
      <c r="H1233" s="293"/>
      <c r="I1233" s="73"/>
      <c r="J1233" s="112"/>
      <c r="K1233" s="66"/>
      <c r="L1233" s="81"/>
      <c r="M1233" s="66"/>
      <c r="N1233" s="66"/>
      <c r="O1233" s="81"/>
      <c r="P1233" s="414"/>
      <c r="Q1233" s="81"/>
      <c r="R1233" s="73"/>
      <c r="S1233" s="81"/>
      <c r="T1233" s="112"/>
    </row>
    <row r="1234" spans="8:20" ht="12.75">
      <c r="H1234" s="293"/>
      <c r="I1234" s="73"/>
      <c r="J1234" s="112"/>
      <c r="K1234" s="66"/>
      <c r="L1234" s="81"/>
      <c r="M1234" s="66"/>
      <c r="N1234" s="66"/>
      <c r="O1234" s="81"/>
      <c r="P1234" s="414"/>
      <c r="Q1234" s="81"/>
      <c r="R1234" s="73"/>
      <c r="S1234" s="81"/>
      <c r="T1234" s="112"/>
    </row>
    <row r="1235" spans="8:20" ht="12.75">
      <c r="H1235" s="293"/>
      <c r="I1235" s="73"/>
      <c r="J1235" s="112"/>
      <c r="K1235" s="66"/>
      <c r="L1235" s="81"/>
      <c r="M1235" s="66"/>
      <c r="N1235" s="66"/>
      <c r="O1235" s="81"/>
      <c r="P1235" s="414"/>
      <c r="Q1235" s="81"/>
      <c r="R1235" s="73"/>
      <c r="S1235" s="81"/>
      <c r="T1235" s="112"/>
    </row>
    <row r="1236" spans="8:20" ht="12.75">
      <c r="H1236" s="293"/>
      <c r="I1236" s="73"/>
      <c r="J1236" s="112"/>
      <c r="K1236" s="66"/>
      <c r="L1236" s="81"/>
      <c r="M1236" s="66"/>
      <c r="N1236" s="66"/>
      <c r="O1236" s="81"/>
      <c r="P1236" s="414"/>
      <c r="Q1236" s="81"/>
      <c r="R1236" s="73"/>
      <c r="S1236" s="81"/>
      <c r="T1236" s="112"/>
    </row>
    <row r="1237" spans="8:20" ht="12.75">
      <c r="H1237" s="293"/>
      <c r="I1237" s="73"/>
      <c r="J1237" s="112"/>
      <c r="K1237" s="66"/>
      <c r="L1237" s="81"/>
      <c r="M1237" s="66"/>
      <c r="N1237" s="66"/>
      <c r="O1237" s="81"/>
      <c r="P1237" s="414"/>
      <c r="Q1237" s="81"/>
      <c r="R1237" s="73"/>
      <c r="S1237" s="81"/>
      <c r="T1237" s="112"/>
    </row>
    <row r="1238" spans="8:20" ht="12.75">
      <c r="H1238" s="293"/>
      <c r="I1238" s="73"/>
      <c r="J1238" s="112"/>
      <c r="K1238" s="66"/>
      <c r="L1238" s="81"/>
      <c r="M1238" s="66"/>
      <c r="N1238" s="66"/>
      <c r="O1238" s="81"/>
      <c r="P1238" s="414"/>
      <c r="Q1238" s="81"/>
      <c r="R1238" s="73"/>
      <c r="S1238" s="81"/>
      <c r="T1238" s="112"/>
    </row>
    <row r="1239" spans="8:20" ht="12.75">
      <c r="H1239" s="293"/>
      <c r="I1239" s="73"/>
      <c r="J1239" s="112"/>
      <c r="K1239" s="66"/>
      <c r="L1239" s="81"/>
      <c r="M1239" s="66"/>
      <c r="N1239" s="66"/>
      <c r="O1239" s="81"/>
      <c r="P1239" s="414"/>
      <c r="Q1239" s="81"/>
      <c r="R1239" s="73"/>
      <c r="S1239" s="81"/>
      <c r="T1239" s="112"/>
    </row>
    <row r="1240" spans="8:20" ht="12.75">
      <c r="H1240" s="293"/>
      <c r="I1240" s="73"/>
      <c r="J1240" s="112"/>
      <c r="K1240" s="66"/>
      <c r="L1240" s="81"/>
      <c r="M1240" s="66"/>
      <c r="N1240" s="66"/>
      <c r="O1240" s="81"/>
      <c r="P1240" s="414"/>
      <c r="Q1240" s="81"/>
      <c r="R1240" s="73"/>
      <c r="S1240" s="81"/>
      <c r="T1240" s="112"/>
    </row>
    <row r="1241" spans="8:20" ht="12.75">
      <c r="H1241" s="293"/>
      <c r="I1241" s="73"/>
      <c r="J1241" s="112"/>
      <c r="K1241" s="66"/>
      <c r="L1241" s="81"/>
      <c r="M1241" s="66"/>
      <c r="N1241" s="66"/>
      <c r="O1241" s="81"/>
      <c r="P1241" s="414"/>
      <c r="Q1241" s="81"/>
      <c r="R1241" s="73"/>
      <c r="S1241" s="81"/>
      <c r="T1241" s="112"/>
    </row>
    <row r="1242" spans="8:20" ht="12.75">
      <c r="H1242" s="293"/>
      <c r="I1242" s="73"/>
      <c r="J1242" s="112"/>
      <c r="K1242" s="66"/>
      <c r="L1242" s="81"/>
      <c r="M1242" s="66"/>
      <c r="N1242" s="66"/>
      <c r="O1242" s="81"/>
      <c r="P1242" s="414"/>
      <c r="Q1242" s="81"/>
      <c r="R1242" s="73"/>
      <c r="S1242" s="81"/>
      <c r="T1242" s="112"/>
    </row>
    <row r="1243" spans="8:20" ht="12.75">
      <c r="H1243" s="293"/>
      <c r="I1243" s="73"/>
      <c r="J1243" s="112"/>
      <c r="K1243" s="66"/>
      <c r="L1243" s="81"/>
      <c r="M1243" s="66"/>
      <c r="N1243" s="66"/>
      <c r="O1243" s="81"/>
      <c r="P1243" s="414"/>
      <c r="Q1243" s="81"/>
      <c r="R1243" s="73"/>
      <c r="S1243" s="81"/>
      <c r="T1243" s="112"/>
    </row>
    <row r="1244" spans="8:20" ht="12.75">
      <c r="H1244" s="293"/>
      <c r="I1244" s="73"/>
      <c r="J1244" s="112"/>
      <c r="K1244" s="66"/>
      <c r="L1244" s="81"/>
      <c r="M1244" s="66"/>
      <c r="N1244" s="66"/>
      <c r="O1244" s="81"/>
      <c r="P1244" s="414"/>
      <c r="Q1244" s="81"/>
      <c r="R1244" s="73"/>
      <c r="S1244" s="81"/>
      <c r="T1244" s="112"/>
    </row>
    <row r="1245" spans="8:20" ht="12.75">
      <c r="H1245" s="293"/>
      <c r="I1245" s="73"/>
      <c r="J1245" s="112"/>
      <c r="K1245" s="66"/>
      <c r="L1245" s="81"/>
      <c r="M1245" s="66"/>
      <c r="N1245" s="66"/>
      <c r="O1245" s="81"/>
      <c r="P1245" s="414"/>
      <c r="Q1245" s="81"/>
      <c r="R1245" s="73"/>
      <c r="S1245" s="81"/>
      <c r="T1245" s="112"/>
    </row>
    <row r="1246" spans="8:20" ht="12.75">
      <c r="H1246" s="293"/>
      <c r="I1246" s="73"/>
      <c r="J1246" s="112"/>
      <c r="K1246" s="66"/>
      <c r="L1246" s="81"/>
      <c r="M1246" s="66"/>
      <c r="N1246" s="66"/>
      <c r="O1246" s="81"/>
      <c r="P1246" s="414"/>
      <c r="Q1246" s="81"/>
      <c r="R1246" s="73"/>
      <c r="S1246" s="81"/>
      <c r="T1246" s="112"/>
    </row>
    <row r="1247" spans="8:20" ht="12.75">
      <c r="H1247" s="293"/>
      <c r="I1247" s="73"/>
      <c r="J1247" s="112"/>
      <c r="K1247" s="66"/>
      <c r="L1247" s="81"/>
      <c r="M1247" s="66"/>
      <c r="N1247" s="66"/>
      <c r="O1247" s="81"/>
      <c r="P1247" s="414"/>
      <c r="Q1247" s="81"/>
      <c r="R1247" s="73"/>
      <c r="S1247" s="81"/>
      <c r="T1247" s="112"/>
    </row>
    <row r="1248" spans="8:20" ht="12.75">
      <c r="H1248" s="293"/>
      <c r="I1248" s="73"/>
      <c r="J1248" s="112"/>
      <c r="K1248" s="66"/>
      <c r="L1248" s="81"/>
      <c r="M1248" s="66"/>
      <c r="N1248" s="66"/>
      <c r="O1248" s="81"/>
      <c r="P1248" s="414"/>
      <c r="Q1248" s="81"/>
      <c r="R1248" s="73"/>
      <c r="S1248" s="81"/>
      <c r="T1248" s="112"/>
    </row>
    <row r="1249" spans="8:20" ht="12.75">
      <c r="H1249" s="293"/>
      <c r="I1249" s="73"/>
      <c r="J1249" s="112"/>
      <c r="K1249" s="66"/>
      <c r="L1249" s="81"/>
      <c r="M1249" s="66"/>
      <c r="N1249" s="66"/>
      <c r="O1249" s="81"/>
      <c r="P1249" s="414"/>
      <c r="Q1249" s="81"/>
      <c r="R1249" s="73"/>
      <c r="S1249" s="81"/>
      <c r="T1249" s="112"/>
    </row>
    <row r="1250" spans="8:20" ht="12.75">
      <c r="H1250" s="293"/>
      <c r="I1250" s="73"/>
      <c r="J1250" s="112"/>
      <c r="K1250" s="66"/>
      <c r="L1250" s="81"/>
      <c r="M1250" s="66"/>
      <c r="N1250" s="66"/>
      <c r="O1250" s="81"/>
      <c r="P1250" s="414"/>
      <c r="Q1250" s="81"/>
      <c r="R1250" s="73"/>
      <c r="S1250" s="81"/>
      <c r="T1250" s="112"/>
    </row>
    <row r="1251" spans="8:20" ht="12.75">
      <c r="H1251" s="293"/>
      <c r="I1251" s="73"/>
      <c r="J1251" s="112"/>
      <c r="K1251" s="66"/>
      <c r="L1251" s="81"/>
      <c r="M1251" s="66"/>
      <c r="N1251" s="66"/>
      <c r="O1251" s="81"/>
      <c r="P1251" s="414"/>
      <c r="Q1251" s="81"/>
      <c r="R1251" s="73"/>
      <c r="S1251" s="81"/>
      <c r="T1251" s="112"/>
    </row>
    <row r="1252" spans="8:20" ht="12.75">
      <c r="H1252" s="293"/>
      <c r="I1252" s="73"/>
      <c r="J1252" s="112"/>
      <c r="K1252" s="66"/>
      <c r="L1252" s="81"/>
      <c r="M1252" s="66"/>
      <c r="N1252" s="66"/>
      <c r="O1252" s="81"/>
      <c r="P1252" s="414"/>
      <c r="Q1252" s="81"/>
      <c r="R1252" s="73"/>
      <c r="S1252" s="81"/>
      <c r="T1252" s="112"/>
    </row>
    <row r="1253" spans="8:20" ht="12.75">
      <c r="H1253" s="293"/>
      <c r="I1253" s="73"/>
      <c r="J1253" s="112"/>
      <c r="K1253" s="66"/>
      <c r="L1253" s="81"/>
      <c r="M1253" s="66"/>
      <c r="N1253" s="66"/>
      <c r="O1253" s="81"/>
      <c r="P1253" s="414"/>
      <c r="Q1253" s="81"/>
      <c r="R1253" s="73"/>
      <c r="S1253" s="81"/>
      <c r="T1253" s="112"/>
    </row>
    <row r="1254" spans="8:20" ht="12.75">
      <c r="H1254" s="293"/>
      <c r="I1254" s="73"/>
      <c r="J1254" s="112"/>
      <c r="K1254" s="66"/>
      <c r="L1254" s="81"/>
      <c r="M1254" s="66"/>
      <c r="N1254" s="66"/>
      <c r="O1254" s="81"/>
      <c r="P1254" s="414"/>
      <c r="Q1254" s="81"/>
      <c r="R1254" s="73"/>
      <c r="S1254" s="81"/>
      <c r="T1254" s="112"/>
    </row>
    <row r="1255" spans="8:20" ht="12.75">
      <c r="H1255" s="293"/>
      <c r="I1255" s="73"/>
      <c r="J1255" s="112"/>
      <c r="K1255" s="66"/>
      <c r="L1255" s="81"/>
      <c r="M1255" s="66"/>
      <c r="N1255" s="66"/>
      <c r="O1255" s="81"/>
      <c r="P1255" s="414"/>
      <c r="Q1255" s="81"/>
      <c r="R1255" s="73"/>
      <c r="S1255" s="81"/>
      <c r="T1255" s="112"/>
    </row>
    <row r="1256" spans="8:20" ht="12.75">
      <c r="H1256" s="293"/>
      <c r="I1256" s="73"/>
      <c r="J1256" s="112"/>
      <c r="K1256" s="66"/>
      <c r="L1256" s="81"/>
      <c r="M1256" s="66"/>
      <c r="N1256" s="66"/>
      <c r="O1256" s="81"/>
      <c r="P1256" s="414"/>
      <c r="Q1256" s="81"/>
      <c r="R1256" s="73"/>
      <c r="S1256" s="81"/>
      <c r="T1256" s="112"/>
    </row>
    <row r="1257" spans="8:20" ht="12.75">
      <c r="H1257" s="293"/>
      <c r="I1257" s="73"/>
      <c r="J1257" s="112"/>
      <c r="K1257" s="66"/>
      <c r="L1257" s="81"/>
      <c r="M1257" s="66"/>
      <c r="N1257" s="66"/>
      <c r="O1257" s="81"/>
      <c r="P1257" s="414"/>
      <c r="Q1257" s="81"/>
      <c r="R1257" s="73"/>
      <c r="S1257" s="81"/>
      <c r="T1257" s="112"/>
    </row>
    <row r="1258" spans="8:20" ht="12.75">
      <c r="H1258" s="293"/>
      <c r="I1258" s="73"/>
      <c r="J1258" s="112"/>
      <c r="K1258" s="66"/>
      <c r="L1258" s="81"/>
      <c r="M1258" s="66"/>
      <c r="N1258" s="66"/>
      <c r="O1258" s="81"/>
      <c r="P1258" s="414"/>
      <c r="Q1258" s="81"/>
      <c r="R1258" s="73"/>
      <c r="S1258" s="81"/>
      <c r="T1258" s="112"/>
    </row>
    <row r="1259" spans="8:20" ht="12.75">
      <c r="H1259" s="293"/>
      <c r="I1259" s="73"/>
      <c r="J1259" s="112"/>
      <c r="K1259" s="66"/>
      <c r="L1259" s="81"/>
      <c r="M1259" s="66"/>
      <c r="N1259" s="66"/>
      <c r="O1259" s="81"/>
      <c r="P1259" s="414"/>
      <c r="Q1259" s="81"/>
      <c r="R1259" s="73"/>
      <c r="S1259" s="81"/>
      <c r="T1259" s="112"/>
    </row>
    <row r="1260" spans="8:20" ht="12.75">
      <c r="H1260" s="293"/>
      <c r="I1260" s="73"/>
      <c r="J1260" s="112"/>
      <c r="K1260" s="66"/>
      <c r="L1260" s="81"/>
      <c r="M1260" s="66"/>
      <c r="N1260" s="66"/>
      <c r="O1260" s="81"/>
      <c r="P1260" s="414"/>
      <c r="Q1260" s="81"/>
      <c r="R1260" s="73"/>
      <c r="S1260" s="81"/>
      <c r="T1260" s="112"/>
    </row>
    <row r="1261" spans="8:20" ht="12.75">
      <c r="H1261" s="293"/>
      <c r="I1261" s="73"/>
      <c r="J1261" s="112"/>
      <c r="K1261" s="66"/>
      <c r="L1261" s="81"/>
      <c r="M1261" s="66"/>
      <c r="N1261" s="66"/>
      <c r="O1261" s="81"/>
      <c r="P1261" s="414"/>
      <c r="Q1261" s="81"/>
      <c r="R1261" s="73"/>
      <c r="S1261" s="81"/>
      <c r="T1261" s="112"/>
    </row>
    <row r="1262" spans="8:20" ht="12.75">
      <c r="H1262" s="293"/>
      <c r="I1262" s="73"/>
      <c r="J1262" s="112"/>
      <c r="K1262" s="66"/>
      <c r="L1262" s="81"/>
      <c r="M1262" s="66"/>
      <c r="N1262" s="66"/>
      <c r="O1262" s="81"/>
      <c r="P1262" s="414"/>
      <c r="Q1262" s="81"/>
      <c r="R1262" s="73"/>
      <c r="S1262" s="81"/>
      <c r="T1262" s="112"/>
    </row>
    <row r="1263" spans="8:20" ht="12.75">
      <c r="H1263" s="293"/>
      <c r="I1263" s="73"/>
      <c r="J1263" s="112"/>
      <c r="K1263" s="66"/>
      <c r="L1263" s="81"/>
      <c r="M1263" s="66"/>
      <c r="N1263" s="66"/>
      <c r="O1263" s="81"/>
      <c r="P1263" s="414"/>
      <c r="Q1263" s="81"/>
      <c r="R1263" s="73"/>
      <c r="S1263" s="81"/>
      <c r="T1263" s="112"/>
    </row>
    <row r="1264" spans="8:20" ht="12.75">
      <c r="H1264" s="293"/>
      <c r="I1264" s="73"/>
      <c r="J1264" s="112"/>
      <c r="K1264" s="66"/>
      <c r="L1264" s="81"/>
      <c r="M1264" s="66"/>
      <c r="N1264" s="66"/>
      <c r="O1264" s="81"/>
      <c r="P1264" s="414"/>
      <c r="Q1264" s="81"/>
      <c r="R1264" s="73"/>
      <c r="S1264" s="81"/>
      <c r="T1264" s="112"/>
    </row>
    <row r="1265" spans="8:20" ht="12.75">
      <c r="H1265" s="293"/>
      <c r="I1265" s="73"/>
      <c r="J1265" s="112"/>
      <c r="K1265" s="66"/>
      <c r="L1265" s="81"/>
      <c r="M1265" s="66"/>
      <c r="N1265" s="66"/>
      <c r="O1265" s="81"/>
      <c r="P1265" s="414"/>
      <c r="Q1265" s="81"/>
      <c r="R1265" s="73"/>
      <c r="S1265" s="81"/>
      <c r="T1265" s="112"/>
    </row>
    <row r="1266" spans="8:20" ht="12.75">
      <c r="H1266" s="293"/>
      <c r="I1266" s="73"/>
      <c r="J1266" s="112"/>
      <c r="K1266" s="66"/>
      <c r="L1266" s="81"/>
      <c r="M1266" s="66"/>
      <c r="N1266" s="66"/>
      <c r="O1266" s="81"/>
      <c r="P1266" s="414"/>
      <c r="Q1266" s="81"/>
      <c r="R1266" s="73"/>
      <c r="S1266" s="81"/>
      <c r="T1266" s="112"/>
    </row>
    <row r="1267" spans="8:20" ht="12.75">
      <c r="H1267" s="293"/>
      <c r="I1267" s="73"/>
      <c r="J1267" s="112"/>
      <c r="K1267" s="66"/>
      <c r="L1267" s="81"/>
      <c r="M1267" s="66"/>
      <c r="N1267" s="66"/>
      <c r="O1267" s="81"/>
      <c r="P1267" s="414"/>
      <c r="Q1267" s="81"/>
      <c r="R1267" s="73"/>
      <c r="S1267" s="81"/>
      <c r="T1267" s="112"/>
    </row>
    <row r="1268" spans="8:20" ht="12.75">
      <c r="H1268" s="293"/>
      <c r="I1268" s="73"/>
      <c r="J1268" s="112"/>
      <c r="K1268" s="66"/>
      <c r="L1268" s="81"/>
      <c r="M1268" s="66"/>
      <c r="N1268" s="66"/>
      <c r="O1268" s="81"/>
      <c r="P1268" s="414"/>
      <c r="Q1268" s="81"/>
      <c r="R1268" s="73"/>
      <c r="S1268" s="81"/>
      <c r="T1268" s="112"/>
    </row>
    <row r="1269" spans="8:20" ht="12.75">
      <c r="H1269" s="293"/>
      <c r="I1269" s="73"/>
      <c r="J1269" s="112"/>
      <c r="K1269" s="66"/>
      <c r="L1269" s="81"/>
      <c r="M1269" s="66"/>
      <c r="N1269" s="66"/>
      <c r="O1269" s="81"/>
      <c r="P1269" s="414"/>
      <c r="Q1269" s="81"/>
      <c r="R1269" s="73"/>
      <c r="S1269" s="81"/>
      <c r="T1269" s="112"/>
    </row>
    <row r="1270" spans="8:20" ht="12.75">
      <c r="H1270" s="293"/>
      <c r="I1270" s="73"/>
      <c r="J1270" s="112"/>
      <c r="K1270" s="66"/>
      <c r="L1270" s="81"/>
      <c r="M1270" s="66"/>
      <c r="N1270" s="66"/>
      <c r="O1270" s="81"/>
      <c r="P1270" s="414"/>
      <c r="Q1270" s="81"/>
      <c r="R1270" s="73"/>
      <c r="S1270" s="81"/>
      <c r="T1270" s="112"/>
    </row>
    <row r="1271" spans="8:20" ht="12.75">
      <c r="H1271" s="293"/>
      <c r="I1271" s="73"/>
      <c r="J1271" s="112"/>
      <c r="K1271" s="66"/>
      <c r="L1271" s="81"/>
      <c r="M1271" s="66"/>
      <c r="N1271" s="66"/>
      <c r="O1271" s="81"/>
      <c r="P1271" s="414"/>
      <c r="Q1271" s="81"/>
      <c r="R1271" s="73"/>
      <c r="S1271" s="81"/>
      <c r="T1271" s="112"/>
    </row>
    <row r="1272" spans="8:20" ht="12.75">
      <c r="H1272" s="293"/>
      <c r="I1272" s="73"/>
      <c r="J1272" s="112"/>
      <c r="K1272" s="66"/>
      <c r="L1272" s="81"/>
      <c r="M1272" s="66"/>
      <c r="N1272" s="66"/>
      <c r="O1272" s="81"/>
      <c r="P1272" s="414"/>
      <c r="Q1272" s="81"/>
      <c r="R1272" s="73"/>
      <c r="S1272" s="81"/>
      <c r="T1272" s="112"/>
    </row>
    <row r="1273" spans="8:20" ht="12.75">
      <c r="H1273" s="293"/>
      <c r="I1273" s="73"/>
      <c r="J1273" s="112"/>
      <c r="K1273" s="66"/>
      <c r="L1273" s="81"/>
      <c r="M1273" s="66"/>
      <c r="N1273" s="66"/>
      <c r="O1273" s="81"/>
      <c r="P1273" s="414"/>
      <c r="Q1273" s="81"/>
      <c r="R1273" s="73"/>
      <c r="S1273" s="81"/>
      <c r="T1273" s="112"/>
    </row>
    <row r="1274" spans="8:20" ht="12.75">
      <c r="H1274" s="293"/>
      <c r="I1274" s="73"/>
      <c r="J1274" s="112"/>
      <c r="K1274" s="66"/>
      <c r="L1274" s="81"/>
      <c r="M1274" s="66"/>
      <c r="N1274" s="66"/>
      <c r="O1274" s="81"/>
      <c r="P1274" s="414"/>
      <c r="Q1274" s="81"/>
      <c r="R1274" s="73"/>
      <c r="S1274" s="81"/>
      <c r="T1274" s="112"/>
    </row>
    <row r="1275" spans="8:20" ht="12.75">
      <c r="H1275" s="293"/>
      <c r="I1275" s="73"/>
      <c r="J1275" s="112"/>
      <c r="K1275" s="66"/>
      <c r="L1275" s="81"/>
      <c r="M1275" s="66"/>
      <c r="N1275" s="66"/>
      <c r="O1275" s="81"/>
      <c r="P1275" s="414"/>
      <c r="Q1275" s="81"/>
      <c r="R1275" s="73"/>
      <c r="S1275" s="81"/>
      <c r="T1275" s="112"/>
    </row>
    <row r="1276" spans="8:20" ht="12.75">
      <c r="H1276" s="293"/>
      <c r="I1276" s="73"/>
      <c r="J1276" s="112"/>
      <c r="K1276" s="66"/>
      <c r="L1276" s="81"/>
      <c r="M1276" s="66"/>
      <c r="N1276" s="66"/>
      <c r="O1276" s="81"/>
      <c r="P1276" s="414"/>
      <c r="Q1276" s="81"/>
      <c r="R1276" s="73"/>
      <c r="S1276" s="81"/>
      <c r="T1276" s="112"/>
    </row>
    <row r="1277" spans="8:20" ht="12.75">
      <c r="H1277" s="293"/>
      <c r="I1277" s="73"/>
      <c r="J1277" s="112"/>
      <c r="K1277" s="66"/>
      <c r="L1277" s="81"/>
      <c r="M1277" s="66"/>
      <c r="N1277" s="66"/>
      <c r="O1277" s="81"/>
      <c r="P1277" s="414"/>
      <c r="Q1277" s="81"/>
      <c r="R1277" s="73"/>
      <c r="S1277" s="81"/>
      <c r="T1277" s="112"/>
    </row>
    <row r="1278" spans="8:20" ht="12.75">
      <c r="H1278" s="293"/>
      <c r="I1278" s="73"/>
      <c r="J1278" s="112"/>
      <c r="K1278" s="66"/>
      <c r="L1278" s="81"/>
      <c r="M1278" s="66"/>
      <c r="N1278" s="66"/>
      <c r="O1278" s="81"/>
      <c r="P1278" s="414"/>
      <c r="Q1278" s="81"/>
      <c r="R1278" s="73"/>
      <c r="S1278" s="81"/>
      <c r="T1278" s="112"/>
    </row>
    <row r="1279" spans="8:20" ht="12.75">
      <c r="H1279" s="293"/>
      <c r="I1279" s="73"/>
      <c r="J1279" s="112"/>
      <c r="K1279" s="66"/>
      <c r="L1279" s="81"/>
      <c r="M1279" s="66"/>
      <c r="N1279" s="66"/>
      <c r="O1279" s="81"/>
      <c r="P1279" s="414"/>
      <c r="Q1279" s="81"/>
      <c r="R1279" s="73"/>
      <c r="S1279" s="81"/>
      <c r="T1279" s="112"/>
    </row>
    <row r="1280" spans="8:20" ht="12.75">
      <c r="H1280" s="293"/>
      <c r="I1280" s="73"/>
      <c r="J1280" s="112"/>
      <c r="K1280" s="66"/>
      <c r="L1280" s="81"/>
      <c r="M1280" s="66"/>
      <c r="N1280" s="66"/>
      <c r="O1280" s="81"/>
      <c r="P1280" s="414"/>
      <c r="Q1280" s="81"/>
      <c r="R1280" s="73"/>
      <c r="S1280" s="81"/>
      <c r="T1280" s="112"/>
    </row>
    <row r="1281" spans="8:20" ht="12.75">
      <c r="H1281" s="293"/>
      <c r="I1281" s="73"/>
      <c r="J1281" s="112"/>
      <c r="K1281" s="66"/>
      <c r="L1281" s="81"/>
      <c r="M1281" s="66"/>
      <c r="N1281" s="66"/>
      <c r="O1281" s="81"/>
      <c r="P1281" s="414"/>
      <c r="Q1281" s="81"/>
      <c r="R1281" s="73"/>
      <c r="S1281" s="81"/>
      <c r="T1281" s="112"/>
    </row>
    <row r="1282" spans="8:20" ht="12.75">
      <c r="H1282" s="293"/>
      <c r="I1282" s="73"/>
      <c r="J1282" s="112"/>
      <c r="K1282" s="66"/>
      <c r="L1282" s="81"/>
      <c r="M1282" s="66"/>
      <c r="N1282" s="66"/>
      <c r="O1282" s="81"/>
      <c r="P1282" s="414"/>
      <c r="Q1282" s="81"/>
      <c r="R1282" s="73"/>
      <c r="S1282" s="81"/>
      <c r="T1282" s="112"/>
    </row>
    <row r="1283" spans="8:20" ht="12.75">
      <c r="H1283" s="293"/>
      <c r="I1283" s="73"/>
      <c r="J1283" s="112"/>
      <c r="K1283" s="66"/>
      <c r="L1283" s="81"/>
      <c r="M1283" s="66"/>
      <c r="N1283" s="66"/>
      <c r="O1283" s="81"/>
      <c r="P1283" s="414"/>
      <c r="Q1283" s="81"/>
      <c r="R1283" s="73"/>
      <c r="S1283" s="81"/>
      <c r="T1283" s="112"/>
    </row>
    <row r="1284" spans="8:20" ht="12.75">
      <c r="H1284" s="293"/>
      <c r="I1284" s="73"/>
      <c r="J1284" s="112"/>
      <c r="K1284" s="66"/>
      <c r="L1284" s="81"/>
      <c r="M1284" s="66"/>
      <c r="N1284" s="66"/>
      <c r="O1284" s="81"/>
      <c r="P1284" s="414"/>
      <c r="Q1284" s="81"/>
      <c r="R1284" s="73"/>
      <c r="S1284" s="81"/>
      <c r="T1284" s="112"/>
    </row>
    <row r="1285" spans="8:20" ht="12.75">
      <c r="H1285" s="293"/>
      <c r="I1285" s="73"/>
      <c r="J1285" s="112"/>
      <c r="K1285" s="66"/>
      <c r="L1285" s="81"/>
      <c r="M1285" s="66"/>
      <c r="N1285" s="66"/>
      <c r="O1285" s="81"/>
      <c r="P1285" s="414"/>
      <c r="Q1285" s="81"/>
      <c r="R1285" s="73"/>
      <c r="S1285" s="81"/>
      <c r="T1285" s="112"/>
    </row>
    <row r="1286" spans="8:20" ht="12.75">
      <c r="H1286" s="293"/>
      <c r="I1286" s="73"/>
      <c r="J1286" s="112"/>
      <c r="K1286" s="66"/>
      <c r="L1286" s="81"/>
      <c r="M1286" s="66"/>
      <c r="N1286" s="66"/>
      <c r="O1286" s="81"/>
      <c r="P1286" s="414"/>
      <c r="Q1286" s="81"/>
      <c r="R1286" s="73"/>
      <c r="S1286" s="81"/>
      <c r="T1286" s="112"/>
    </row>
    <row r="1287" spans="8:20" ht="12.75">
      <c r="H1287" s="293"/>
      <c r="I1287" s="73"/>
      <c r="J1287" s="112"/>
      <c r="K1287" s="66"/>
      <c r="L1287" s="81"/>
      <c r="M1287" s="66"/>
      <c r="N1287" s="66"/>
      <c r="O1287" s="81"/>
      <c r="P1287" s="414"/>
      <c r="Q1287" s="81"/>
      <c r="R1287" s="73"/>
      <c r="S1287" s="81"/>
      <c r="T1287" s="112"/>
    </row>
    <row r="1288" spans="8:20" ht="12.75">
      <c r="H1288" s="293"/>
      <c r="I1288" s="73"/>
      <c r="J1288" s="112"/>
      <c r="K1288" s="66"/>
      <c r="L1288" s="81"/>
      <c r="M1288" s="66"/>
      <c r="N1288" s="66"/>
      <c r="O1288" s="81"/>
      <c r="P1288" s="414"/>
      <c r="Q1288" s="81"/>
      <c r="R1288" s="73"/>
      <c r="S1288" s="81"/>
      <c r="T1288" s="112"/>
    </row>
    <row r="1289" spans="8:20" ht="12.75">
      <c r="H1289" s="293"/>
      <c r="I1289" s="73"/>
      <c r="J1289" s="112"/>
      <c r="K1289" s="66"/>
      <c r="L1289" s="81"/>
      <c r="M1289" s="66"/>
      <c r="N1289" s="66"/>
      <c r="O1289" s="81"/>
      <c r="P1289" s="414"/>
      <c r="Q1289" s="81"/>
      <c r="R1289" s="73"/>
      <c r="S1289" s="81"/>
      <c r="T1289" s="112"/>
    </row>
    <row r="1290" spans="8:20" ht="12.75">
      <c r="H1290" s="293"/>
      <c r="I1290" s="73"/>
      <c r="J1290" s="112"/>
      <c r="K1290" s="66"/>
      <c r="L1290" s="81"/>
      <c r="M1290" s="66"/>
      <c r="N1290" s="66"/>
      <c r="O1290" s="81"/>
      <c r="P1290" s="414"/>
      <c r="Q1290" s="81"/>
      <c r="R1290" s="73"/>
      <c r="S1290" s="81"/>
      <c r="T1290" s="112"/>
    </row>
    <row r="1291" spans="8:20" ht="12.75">
      <c r="H1291" s="293"/>
      <c r="I1291" s="73"/>
      <c r="J1291" s="112"/>
      <c r="K1291" s="66"/>
      <c r="L1291" s="81"/>
      <c r="M1291" s="66"/>
      <c r="N1291" s="66"/>
      <c r="O1291" s="81"/>
      <c r="P1291" s="414"/>
      <c r="Q1291" s="81"/>
      <c r="R1291" s="73"/>
      <c r="S1291" s="81"/>
      <c r="T1291" s="112"/>
    </row>
    <row r="1292" spans="8:20" ht="12.75">
      <c r="H1292" s="293"/>
      <c r="I1292" s="73"/>
      <c r="J1292" s="112"/>
      <c r="K1292" s="66"/>
      <c r="L1292" s="81"/>
      <c r="M1292" s="66"/>
      <c r="N1292" s="66"/>
      <c r="O1292" s="81"/>
      <c r="P1292" s="414"/>
      <c r="Q1292" s="81"/>
      <c r="R1292" s="73"/>
      <c r="S1292" s="81"/>
      <c r="T1292" s="112"/>
    </row>
    <row r="1293" spans="8:20" ht="12.75">
      <c r="H1293" s="293"/>
      <c r="I1293" s="73"/>
      <c r="J1293" s="112"/>
      <c r="K1293" s="66"/>
      <c r="L1293" s="81"/>
      <c r="M1293" s="66"/>
      <c r="N1293" s="66"/>
      <c r="O1293" s="81"/>
      <c r="P1293" s="414"/>
      <c r="Q1293" s="81"/>
      <c r="R1293" s="73"/>
      <c r="S1293" s="81"/>
      <c r="T1293" s="112"/>
    </row>
    <row r="1294" spans="8:20" ht="12.75">
      <c r="H1294" s="293"/>
      <c r="I1294" s="73"/>
      <c r="J1294" s="112"/>
      <c r="K1294" s="66"/>
      <c r="L1294" s="81"/>
      <c r="M1294" s="66"/>
      <c r="N1294" s="66"/>
      <c r="O1294" s="81"/>
      <c r="P1294" s="414"/>
      <c r="Q1294" s="81"/>
      <c r="R1294" s="73"/>
      <c r="S1294" s="81"/>
      <c r="T1294" s="112"/>
    </row>
    <row r="1295" spans="8:20" ht="12.75">
      <c r="H1295" s="293"/>
      <c r="I1295" s="73"/>
      <c r="J1295" s="112"/>
      <c r="K1295" s="66"/>
      <c r="L1295" s="81"/>
      <c r="M1295" s="66"/>
      <c r="N1295" s="66"/>
      <c r="O1295" s="81"/>
      <c r="P1295" s="414"/>
      <c r="Q1295" s="81"/>
      <c r="R1295" s="73"/>
      <c r="S1295" s="81"/>
      <c r="T1295" s="112"/>
    </row>
    <row r="1296" spans="8:20" ht="12.75">
      <c r="H1296" s="293"/>
      <c r="I1296" s="73"/>
      <c r="J1296" s="112"/>
      <c r="K1296" s="66"/>
      <c r="L1296" s="81"/>
      <c r="M1296" s="66"/>
      <c r="N1296" s="66"/>
      <c r="O1296" s="81"/>
      <c r="P1296" s="414"/>
      <c r="Q1296" s="81"/>
      <c r="R1296" s="73"/>
      <c r="S1296" s="81"/>
      <c r="T1296" s="112"/>
    </row>
    <row r="1297" spans="8:20" ht="12.75">
      <c r="H1297" s="293"/>
      <c r="I1297" s="73"/>
      <c r="J1297" s="112"/>
      <c r="K1297" s="66"/>
      <c r="L1297" s="81"/>
      <c r="M1297" s="66"/>
      <c r="N1297" s="66"/>
      <c r="O1297" s="81"/>
      <c r="P1297" s="414"/>
      <c r="Q1297" s="81"/>
      <c r="R1297" s="73"/>
      <c r="S1297" s="81"/>
      <c r="T1297" s="112"/>
    </row>
    <row r="1298" spans="8:20" ht="12.75">
      <c r="H1298" s="293"/>
      <c r="I1298" s="73"/>
      <c r="J1298" s="112"/>
      <c r="K1298" s="66"/>
      <c r="L1298" s="81"/>
      <c r="M1298" s="66"/>
      <c r="N1298" s="66"/>
      <c r="O1298" s="81"/>
      <c r="P1298" s="414"/>
      <c r="Q1298" s="81"/>
      <c r="R1298" s="73"/>
      <c r="S1298" s="81"/>
      <c r="T1298" s="112"/>
    </row>
    <row r="1299" spans="8:20" ht="12.75">
      <c r="H1299" s="293"/>
      <c r="I1299" s="73"/>
      <c r="J1299" s="112"/>
      <c r="K1299" s="66"/>
      <c r="L1299" s="81"/>
      <c r="M1299" s="66"/>
      <c r="N1299" s="66"/>
      <c r="O1299" s="81"/>
      <c r="P1299" s="414"/>
      <c r="Q1299" s="81"/>
      <c r="R1299" s="73"/>
      <c r="S1299" s="81"/>
      <c r="T1299" s="112"/>
    </row>
    <row r="1300" spans="8:20" ht="12.75">
      <c r="H1300" s="293"/>
      <c r="I1300" s="73"/>
      <c r="J1300" s="112"/>
      <c r="K1300" s="66"/>
      <c r="L1300" s="81"/>
      <c r="M1300" s="66"/>
      <c r="N1300" s="66"/>
      <c r="O1300" s="81"/>
      <c r="P1300" s="414"/>
      <c r="Q1300" s="81"/>
      <c r="R1300" s="73"/>
      <c r="S1300" s="81"/>
      <c r="T1300" s="112"/>
    </row>
    <row r="1301" spans="8:20" ht="12.75">
      <c r="H1301" s="293"/>
      <c r="I1301" s="73"/>
      <c r="J1301" s="112"/>
      <c r="K1301" s="66"/>
      <c r="L1301" s="81"/>
      <c r="M1301" s="66"/>
      <c r="N1301" s="66"/>
      <c r="O1301" s="81"/>
      <c r="P1301" s="414"/>
      <c r="Q1301" s="81"/>
      <c r="R1301" s="73"/>
      <c r="S1301" s="81"/>
      <c r="T1301" s="112"/>
    </row>
    <row r="1302" spans="8:20" ht="12.75">
      <c r="H1302" s="293"/>
      <c r="I1302" s="73"/>
      <c r="J1302" s="112"/>
      <c r="K1302" s="66"/>
      <c r="L1302" s="81"/>
      <c r="M1302" s="66"/>
      <c r="N1302" s="66"/>
      <c r="O1302" s="81"/>
      <c r="P1302" s="414"/>
      <c r="Q1302" s="81"/>
      <c r="R1302" s="73"/>
      <c r="S1302" s="81"/>
      <c r="T1302" s="112"/>
    </row>
    <row r="1303" spans="8:20" ht="12.75">
      <c r="H1303" s="293"/>
      <c r="I1303" s="73"/>
      <c r="J1303" s="112"/>
      <c r="K1303" s="66"/>
      <c r="L1303" s="81"/>
      <c r="M1303" s="66"/>
      <c r="N1303" s="66"/>
      <c r="O1303" s="81"/>
      <c r="P1303" s="414"/>
      <c r="Q1303" s="81"/>
      <c r="R1303" s="73"/>
      <c r="S1303" s="81"/>
      <c r="T1303" s="112"/>
    </row>
    <row r="1304" spans="9:20" ht="12.75">
      <c r="I1304" s="66"/>
      <c r="J1304" s="112"/>
      <c r="K1304" s="66"/>
      <c r="L1304" s="81"/>
      <c r="M1304" s="66"/>
      <c r="N1304" s="66"/>
      <c r="O1304" s="81"/>
      <c r="P1304" s="414"/>
      <c r="Q1304" s="81"/>
      <c r="R1304" s="73"/>
      <c r="S1304" s="81"/>
      <c r="T1304" s="112"/>
    </row>
    <row r="1305" spans="9:20" ht="12.75">
      <c r="I1305" s="66"/>
      <c r="J1305" s="112"/>
      <c r="K1305" s="66"/>
      <c r="L1305" s="81"/>
      <c r="M1305" s="66"/>
      <c r="N1305" s="66"/>
      <c r="O1305" s="81"/>
      <c r="P1305" s="414"/>
      <c r="Q1305" s="81"/>
      <c r="R1305" s="73"/>
      <c r="S1305" s="81"/>
      <c r="T1305" s="112"/>
    </row>
    <row r="1306" spans="9:20" ht="12.75">
      <c r="I1306" s="66"/>
      <c r="J1306" s="112"/>
      <c r="K1306" s="66"/>
      <c r="L1306" s="81"/>
      <c r="M1306" s="66"/>
      <c r="N1306" s="66"/>
      <c r="O1306" s="81"/>
      <c r="P1306" s="414"/>
      <c r="Q1306" s="81"/>
      <c r="R1306" s="73"/>
      <c r="S1306" s="81"/>
      <c r="T1306" s="112"/>
    </row>
    <row r="1307" spans="9:20" ht="12.75">
      <c r="I1307" s="66"/>
      <c r="J1307" s="112"/>
      <c r="K1307" s="66"/>
      <c r="L1307" s="81"/>
      <c r="M1307" s="66"/>
      <c r="N1307" s="66"/>
      <c r="O1307" s="81"/>
      <c r="P1307" s="414"/>
      <c r="Q1307" s="81"/>
      <c r="R1307" s="73"/>
      <c r="S1307" s="81"/>
      <c r="T1307" s="112"/>
    </row>
    <row r="1308" spans="9:20" ht="12.75">
      <c r="I1308" s="66"/>
      <c r="J1308" s="112"/>
      <c r="K1308" s="66"/>
      <c r="L1308" s="81"/>
      <c r="M1308" s="66"/>
      <c r="N1308" s="66"/>
      <c r="O1308" s="81"/>
      <c r="P1308" s="414"/>
      <c r="Q1308" s="81"/>
      <c r="R1308" s="73"/>
      <c r="S1308" s="81"/>
      <c r="T1308" s="112"/>
    </row>
    <row r="1309" spans="9:20" ht="12.75">
      <c r="I1309" s="66"/>
      <c r="J1309" s="112"/>
      <c r="K1309" s="66"/>
      <c r="L1309" s="81"/>
      <c r="M1309" s="66"/>
      <c r="N1309" s="66"/>
      <c r="O1309" s="81"/>
      <c r="P1309" s="414"/>
      <c r="Q1309" s="81"/>
      <c r="R1309" s="73"/>
      <c r="S1309" s="81"/>
      <c r="T1309" s="112"/>
    </row>
    <row r="1310" spans="9:20" ht="12.75">
      <c r="I1310" s="66"/>
      <c r="J1310" s="112"/>
      <c r="K1310" s="66"/>
      <c r="L1310" s="81"/>
      <c r="M1310" s="66"/>
      <c r="N1310" s="66"/>
      <c r="O1310" s="81"/>
      <c r="P1310" s="414"/>
      <c r="Q1310" s="81"/>
      <c r="R1310" s="73"/>
      <c r="S1310" s="81"/>
      <c r="T1310" s="112"/>
    </row>
    <row r="1311" spans="9:20" ht="12.75">
      <c r="I1311" s="66"/>
      <c r="J1311" s="112"/>
      <c r="K1311" s="66"/>
      <c r="L1311" s="81"/>
      <c r="M1311" s="66"/>
      <c r="N1311" s="66"/>
      <c r="O1311" s="81"/>
      <c r="P1311" s="414"/>
      <c r="Q1311" s="81"/>
      <c r="R1311" s="73"/>
      <c r="S1311" s="81"/>
      <c r="T1311" s="112"/>
    </row>
    <row r="1312" spans="9:20" ht="12.75">
      <c r="I1312" s="66"/>
      <c r="J1312" s="112"/>
      <c r="K1312" s="66"/>
      <c r="L1312" s="81"/>
      <c r="M1312" s="66"/>
      <c r="N1312" s="66"/>
      <c r="O1312" s="81"/>
      <c r="P1312" s="414"/>
      <c r="Q1312" s="81"/>
      <c r="R1312" s="73"/>
      <c r="S1312" s="81"/>
      <c r="T1312" s="112"/>
    </row>
    <row r="1313" spans="9:20" ht="12.75">
      <c r="I1313" s="66"/>
      <c r="J1313" s="112"/>
      <c r="K1313" s="66"/>
      <c r="L1313" s="81"/>
      <c r="M1313" s="66"/>
      <c r="N1313" s="66"/>
      <c r="O1313" s="81"/>
      <c r="P1313" s="414"/>
      <c r="Q1313" s="81"/>
      <c r="R1313" s="73"/>
      <c r="S1313" s="81"/>
      <c r="T1313" s="112"/>
    </row>
    <row r="1314" spans="9:20" ht="12.75">
      <c r="I1314" s="66"/>
      <c r="J1314" s="112"/>
      <c r="K1314" s="66"/>
      <c r="L1314" s="81"/>
      <c r="M1314" s="66"/>
      <c r="N1314" s="66"/>
      <c r="O1314" s="81"/>
      <c r="P1314" s="414"/>
      <c r="Q1314" s="81"/>
      <c r="R1314" s="73"/>
      <c r="S1314" s="81"/>
      <c r="T1314" s="112"/>
    </row>
    <row r="1315" spans="9:20" ht="12.75">
      <c r="I1315" s="66"/>
      <c r="J1315" s="112"/>
      <c r="K1315" s="66"/>
      <c r="L1315" s="81"/>
      <c r="M1315" s="66"/>
      <c r="N1315" s="66"/>
      <c r="O1315" s="81"/>
      <c r="P1315" s="414"/>
      <c r="Q1315" s="81"/>
      <c r="R1315" s="73"/>
      <c r="S1315" s="81"/>
      <c r="T1315" s="112"/>
    </row>
    <row r="1316" spans="9:20" ht="12.75">
      <c r="I1316" s="66"/>
      <c r="J1316" s="112"/>
      <c r="K1316" s="66"/>
      <c r="L1316" s="81"/>
      <c r="M1316" s="66"/>
      <c r="N1316" s="66"/>
      <c r="O1316" s="81"/>
      <c r="P1316" s="414"/>
      <c r="Q1316" s="81"/>
      <c r="R1316" s="73"/>
      <c r="S1316" s="81"/>
      <c r="T1316" s="112"/>
    </row>
    <row r="1317" spans="9:20" ht="12.75">
      <c r="I1317" s="66"/>
      <c r="J1317" s="112"/>
      <c r="K1317" s="66"/>
      <c r="L1317" s="81"/>
      <c r="M1317" s="66"/>
      <c r="N1317" s="66"/>
      <c r="O1317" s="81"/>
      <c r="P1317" s="414"/>
      <c r="Q1317" s="81"/>
      <c r="R1317" s="73"/>
      <c r="S1317" s="81"/>
      <c r="T1317" s="112"/>
    </row>
    <row r="1318" spans="9:20" ht="12.75">
      <c r="I1318" s="66"/>
      <c r="J1318" s="112"/>
      <c r="K1318" s="66"/>
      <c r="L1318" s="81"/>
      <c r="M1318" s="66"/>
      <c r="N1318" s="66"/>
      <c r="O1318" s="81"/>
      <c r="P1318" s="414"/>
      <c r="Q1318" s="81"/>
      <c r="R1318" s="73"/>
      <c r="S1318" s="81"/>
      <c r="T1318" s="112"/>
    </row>
    <row r="1319" spans="9:20" ht="12.75">
      <c r="I1319" s="66"/>
      <c r="J1319" s="112"/>
      <c r="K1319" s="66"/>
      <c r="L1319" s="81"/>
      <c r="M1319" s="66"/>
      <c r="N1319" s="66"/>
      <c r="O1319" s="81"/>
      <c r="P1319" s="414"/>
      <c r="Q1319" s="81"/>
      <c r="R1319" s="73"/>
      <c r="S1319" s="81"/>
      <c r="T1319" s="112"/>
    </row>
    <row r="1320" spans="9:20" ht="12.75">
      <c r="I1320" s="66"/>
      <c r="J1320" s="112"/>
      <c r="K1320" s="66"/>
      <c r="L1320" s="81"/>
      <c r="M1320" s="66"/>
      <c r="N1320" s="66"/>
      <c r="O1320" s="81"/>
      <c r="P1320" s="414"/>
      <c r="Q1320" s="81"/>
      <c r="R1320" s="73"/>
      <c r="S1320" s="81"/>
      <c r="T1320" s="112"/>
    </row>
    <row r="1321" spans="9:20" ht="12.75">
      <c r="I1321" s="66"/>
      <c r="J1321" s="112"/>
      <c r="K1321" s="66"/>
      <c r="L1321" s="81"/>
      <c r="M1321" s="66"/>
      <c r="N1321" s="66"/>
      <c r="O1321" s="81"/>
      <c r="P1321" s="414"/>
      <c r="Q1321" s="81"/>
      <c r="R1321" s="73"/>
      <c r="S1321" s="81"/>
      <c r="T1321" s="112"/>
    </row>
    <row r="1322" spans="9:20" ht="12.75">
      <c r="I1322" s="66"/>
      <c r="J1322" s="112"/>
      <c r="K1322" s="66"/>
      <c r="L1322" s="81"/>
      <c r="M1322" s="66"/>
      <c r="N1322" s="66"/>
      <c r="O1322" s="81"/>
      <c r="P1322" s="414"/>
      <c r="Q1322" s="81"/>
      <c r="R1322" s="73"/>
      <c r="S1322" s="81"/>
      <c r="T1322" s="112"/>
    </row>
    <row r="1323" spans="9:20" ht="12.75">
      <c r="I1323" s="66"/>
      <c r="J1323" s="112"/>
      <c r="K1323" s="66"/>
      <c r="L1323" s="81"/>
      <c r="M1323" s="66"/>
      <c r="N1323" s="66"/>
      <c r="O1323" s="81"/>
      <c r="P1323" s="414"/>
      <c r="Q1323" s="81"/>
      <c r="R1323" s="73"/>
      <c r="S1323" s="81"/>
      <c r="T1323" s="112"/>
    </row>
    <row r="1324" spans="9:20" ht="12.75">
      <c r="I1324" s="66"/>
      <c r="J1324" s="112"/>
      <c r="K1324" s="66"/>
      <c r="L1324" s="81"/>
      <c r="M1324" s="66"/>
      <c r="N1324" s="66"/>
      <c r="O1324" s="81"/>
      <c r="P1324" s="414"/>
      <c r="Q1324" s="81"/>
      <c r="R1324" s="73"/>
      <c r="S1324" s="81"/>
      <c r="T1324" s="112"/>
    </row>
    <row r="1325" spans="9:20" ht="12.75">
      <c r="I1325" s="66"/>
      <c r="J1325" s="112"/>
      <c r="K1325" s="66"/>
      <c r="L1325" s="81"/>
      <c r="M1325" s="66"/>
      <c r="N1325" s="66"/>
      <c r="O1325" s="81"/>
      <c r="P1325" s="414"/>
      <c r="Q1325" s="81"/>
      <c r="R1325" s="73"/>
      <c r="S1325" s="81"/>
      <c r="T1325" s="112"/>
    </row>
    <row r="1326" spans="9:20" ht="12.75">
      <c r="I1326" s="66"/>
      <c r="J1326" s="112"/>
      <c r="K1326" s="66"/>
      <c r="L1326" s="81"/>
      <c r="M1326" s="66"/>
      <c r="N1326" s="66"/>
      <c r="O1326" s="81"/>
      <c r="P1326" s="414"/>
      <c r="Q1326" s="81"/>
      <c r="R1326" s="73"/>
      <c r="S1326" s="81"/>
      <c r="T1326" s="112"/>
    </row>
    <row r="1327" spans="9:20" ht="12.75">
      <c r="I1327" s="66"/>
      <c r="J1327" s="112"/>
      <c r="K1327" s="66"/>
      <c r="L1327" s="81"/>
      <c r="M1327" s="66"/>
      <c r="N1327" s="66"/>
      <c r="O1327" s="81"/>
      <c r="P1327" s="414"/>
      <c r="Q1327" s="81"/>
      <c r="R1327" s="73"/>
      <c r="S1327" s="81"/>
      <c r="T1327" s="112"/>
    </row>
    <row r="1328" spans="9:20" ht="12.75">
      <c r="I1328" s="66"/>
      <c r="J1328" s="112"/>
      <c r="K1328" s="66"/>
      <c r="L1328" s="81"/>
      <c r="M1328" s="66"/>
      <c r="N1328" s="66"/>
      <c r="O1328" s="81"/>
      <c r="P1328" s="414"/>
      <c r="Q1328" s="81"/>
      <c r="R1328" s="73"/>
      <c r="S1328" s="81"/>
      <c r="T1328" s="112"/>
    </row>
    <row r="1329" spans="9:20" ht="12.75">
      <c r="I1329" s="66"/>
      <c r="J1329" s="112"/>
      <c r="K1329" s="66"/>
      <c r="L1329" s="81"/>
      <c r="M1329" s="66"/>
      <c r="N1329" s="66"/>
      <c r="O1329" s="81"/>
      <c r="P1329" s="414"/>
      <c r="Q1329" s="81"/>
      <c r="R1329" s="73"/>
      <c r="S1329" s="81"/>
      <c r="T1329" s="112"/>
    </row>
    <row r="1330" spans="9:20" ht="12.75">
      <c r="I1330" s="66"/>
      <c r="J1330" s="112"/>
      <c r="K1330" s="66"/>
      <c r="L1330" s="81"/>
      <c r="M1330" s="66"/>
      <c r="N1330" s="66"/>
      <c r="O1330" s="81"/>
      <c r="P1330" s="414"/>
      <c r="Q1330" s="81"/>
      <c r="R1330" s="73"/>
      <c r="S1330" s="81"/>
      <c r="T1330" s="112"/>
    </row>
    <row r="1331" spans="9:20" ht="12.75">
      <c r="I1331" s="66"/>
      <c r="J1331" s="112"/>
      <c r="K1331" s="66"/>
      <c r="L1331" s="81"/>
      <c r="M1331" s="66"/>
      <c r="N1331" s="66"/>
      <c r="O1331" s="81"/>
      <c r="P1331" s="414"/>
      <c r="Q1331" s="81"/>
      <c r="R1331" s="73"/>
      <c r="S1331" s="81"/>
      <c r="T1331" s="112"/>
    </row>
    <row r="1332" spans="9:20" ht="12.75">
      <c r="I1332" s="66"/>
      <c r="J1332" s="112"/>
      <c r="K1332" s="66"/>
      <c r="L1332" s="81"/>
      <c r="M1332" s="66"/>
      <c r="N1332" s="66"/>
      <c r="O1332" s="81"/>
      <c r="P1332" s="414"/>
      <c r="Q1332" s="81"/>
      <c r="R1332" s="73"/>
      <c r="S1332" s="81"/>
      <c r="T1332" s="112"/>
    </row>
    <row r="1333" spans="9:20" ht="12.75">
      <c r="I1333" s="66"/>
      <c r="J1333" s="112"/>
      <c r="K1333" s="66"/>
      <c r="L1333" s="81"/>
      <c r="M1333" s="66"/>
      <c r="N1333" s="66"/>
      <c r="O1333" s="81"/>
      <c r="P1333" s="414"/>
      <c r="Q1333" s="81"/>
      <c r="R1333" s="73"/>
      <c r="S1333" s="81"/>
      <c r="T1333" s="112"/>
    </row>
    <row r="1334" spans="9:20" ht="12.75">
      <c r="I1334" s="66"/>
      <c r="J1334" s="112"/>
      <c r="K1334" s="66"/>
      <c r="L1334" s="81"/>
      <c r="M1334" s="66"/>
      <c r="N1334" s="66"/>
      <c r="O1334" s="81"/>
      <c r="P1334" s="414"/>
      <c r="Q1334" s="81"/>
      <c r="R1334" s="73"/>
      <c r="S1334" s="81"/>
      <c r="T1334" s="112"/>
    </row>
    <row r="1335" spans="9:20" ht="12.75">
      <c r="I1335" s="66"/>
      <c r="J1335" s="112"/>
      <c r="K1335" s="66"/>
      <c r="L1335" s="81"/>
      <c r="M1335" s="66"/>
      <c r="N1335" s="66"/>
      <c r="O1335" s="81"/>
      <c r="P1335" s="414"/>
      <c r="Q1335" s="81"/>
      <c r="R1335" s="73"/>
      <c r="S1335" s="81"/>
      <c r="T1335" s="112"/>
    </row>
    <row r="1336" spans="9:20" ht="12.75">
      <c r="I1336" s="66"/>
      <c r="J1336" s="112"/>
      <c r="K1336" s="66"/>
      <c r="L1336" s="81"/>
      <c r="M1336" s="66"/>
      <c r="N1336" s="66"/>
      <c r="O1336" s="81"/>
      <c r="P1336" s="414"/>
      <c r="Q1336" s="81"/>
      <c r="R1336" s="73"/>
      <c r="S1336" s="81"/>
      <c r="T1336" s="112"/>
    </row>
    <row r="1337" spans="9:20" ht="12.75">
      <c r="I1337" s="66"/>
      <c r="J1337" s="112"/>
      <c r="K1337" s="66"/>
      <c r="L1337" s="81"/>
      <c r="M1337" s="66"/>
      <c r="N1337" s="66"/>
      <c r="O1337" s="81"/>
      <c r="P1337" s="414"/>
      <c r="Q1337" s="81"/>
      <c r="R1337" s="73"/>
      <c r="S1337" s="81"/>
      <c r="T1337" s="112"/>
    </row>
  </sheetData>
  <sheetProtection selectLockedCells="1" selectUnlockedCells="1"/>
  <printOptions/>
  <pageMargins left="0.2" right="0.2298611111111111" top="0.7597222222222222" bottom="0.820138888888889" header="0.5118055555555555" footer="0.3701388888888889"/>
  <pageSetup horizontalDpi="300" verticalDpi="300" orientation="landscape" paperSize="9" scale="90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78"/>
  <sheetViews>
    <sheetView workbookViewId="0" topLeftCell="A11">
      <selection activeCell="E49" sqref="E49"/>
    </sheetView>
  </sheetViews>
  <sheetFormatPr defaultColWidth="9.140625" defaultRowHeight="12.75"/>
  <cols>
    <col min="5" max="5" width="10.28125" style="112" customWidth="1"/>
    <col min="6" max="6" width="9.7109375" style="0" customWidth="1"/>
    <col min="7" max="7" width="1.7109375" style="0" customWidth="1"/>
    <col min="8" max="8" width="14.140625" style="0" customWidth="1"/>
    <col min="9" max="9" width="1.7109375" style="0" customWidth="1"/>
    <col min="10" max="10" width="10.140625" style="112" customWidth="1"/>
    <col min="12" max="12" width="1.7109375" style="0" customWidth="1"/>
    <col min="13" max="13" width="14.7109375" style="0" customWidth="1"/>
    <col min="14" max="14" width="10.8515625" style="112" customWidth="1"/>
    <col min="15" max="15" width="2.7109375" style="0" customWidth="1"/>
    <col min="16" max="17" width="11.140625" style="0" customWidth="1"/>
    <col min="18" max="18" width="14.7109375" style="0" customWidth="1"/>
    <col min="19" max="19" width="2.7109375" style="0" customWidth="1"/>
    <col min="20" max="20" width="0" style="0" hidden="1" customWidth="1"/>
  </cols>
  <sheetData>
    <row r="1" ht="12.75">
      <c r="A1" s="7" t="s">
        <v>544</v>
      </c>
    </row>
    <row r="2" spans="5:20" ht="12.75">
      <c r="E2" s="261" t="s">
        <v>545</v>
      </c>
      <c r="F2" s="228"/>
      <c r="G2" s="415"/>
      <c r="H2" s="17"/>
      <c r="J2" s="261" t="s">
        <v>545</v>
      </c>
      <c r="K2" s="228"/>
      <c r="L2" s="33"/>
      <c r="M2" s="112"/>
      <c r="N2" s="416" t="s">
        <v>545</v>
      </c>
      <c r="Q2" s="59" t="s">
        <v>546</v>
      </c>
      <c r="R2" s="417" t="s">
        <v>547</v>
      </c>
      <c r="T2" s="112"/>
    </row>
    <row r="3" spans="1:20" ht="12.75">
      <c r="A3" s="254" t="s">
        <v>486</v>
      </c>
      <c r="B3" s="254"/>
      <c r="C3" s="106"/>
      <c r="D3" s="106"/>
      <c r="E3" s="418" t="s">
        <v>548</v>
      </c>
      <c r="F3" s="419" t="s">
        <v>549</v>
      </c>
      <c r="G3" s="420"/>
      <c r="H3" s="421" t="s">
        <v>550</v>
      </c>
      <c r="I3" s="422"/>
      <c r="J3" s="423" t="s">
        <v>551</v>
      </c>
      <c r="K3" s="424" t="s">
        <v>549</v>
      </c>
      <c r="L3" s="425"/>
      <c r="M3" s="421" t="s">
        <v>550</v>
      </c>
      <c r="N3" s="426" t="s">
        <v>552</v>
      </c>
      <c r="O3" s="422"/>
      <c r="P3" s="427" t="s">
        <v>549</v>
      </c>
      <c r="Q3" s="428" t="s">
        <v>552</v>
      </c>
      <c r="R3" s="429" t="s">
        <v>553</v>
      </c>
      <c r="T3" s="112"/>
    </row>
    <row r="4" spans="5:20" ht="12.75">
      <c r="E4" s="132"/>
      <c r="F4" s="98"/>
      <c r="G4" s="430"/>
      <c r="H4" s="431"/>
      <c r="J4" s="132"/>
      <c r="K4" s="98"/>
      <c r="L4" s="432"/>
      <c r="M4" s="431"/>
      <c r="N4" s="132"/>
      <c r="R4" s="433"/>
      <c r="T4" s="112"/>
    </row>
    <row r="5" spans="1:20" ht="12.75">
      <c r="A5" s="111">
        <v>10</v>
      </c>
      <c r="B5" t="s">
        <v>554</v>
      </c>
      <c r="E5" s="264">
        <v>1098.2</v>
      </c>
      <c r="F5" s="264">
        <v>-883.877</v>
      </c>
      <c r="G5" s="430"/>
      <c r="H5" s="431">
        <v>214323</v>
      </c>
      <c r="J5" s="264">
        <v>20</v>
      </c>
      <c r="K5" s="264">
        <v>-20</v>
      </c>
      <c r="L5" s="434"/>
      <c r="M5" s="431">
        <v>0</v>
      </c>
      <c r="N5" s="435">
        <f aca="true" t="shared" si="0" ref="N5:N24">SUM(E5+J5)</f>
        <v>1118.2</v>
      </c>
      <c r="O5" s="114"/>
      <c r="P5" s="114">
        <f>SUM(F5+K5)</f>
        <v>-903.877</v>
      </c>
      <c r="Q5" s="114">
        <f>SUM(N5+P5)</f>
        <v>214.3230000000001</v>
      </c>
      <c r="R5" s="433">
        <f aca="true" t="shared" si="1" ref="R5:R21">SUM(H5+M5)</f>
        <v>214323</v>
      </c>
      <c r="T5" s="81">
        <f aca="true" t="shared" si="2" ref="T5:T23">SUM(H5+M5)</f>
        <v>214323</v>
      </c>
    </row>
    <row r="6" spans="1:20" ht="12.75">
      <c r="A6" s="111">
        <v>21</v>
      </c>
      <c r="B6" t="s">
        <v>555</v>
      </c>
      <c r="E6" s="264">
        <v>31.5</v>
      </c>
      <c r="F6" s="264">
        <v>-31.5</v>
      </c>
      <c r="G6" s="430"/>
      <c r="H6" s="431">
        <v>0</v>
      </c>
      <c r="J6" s="264">
        <v>0</v>
      </c>
      <c r="K6" s="264">
        <v>71.4</v>
      </c>
      <c r="L6" s="434"/>
      <c r="M6" s="431">
        <v>71400</v>
      </c>
      <c r="N6" s="435">
        <f t="shared" si="0"/>
        <v>31.5</v>
      </c>
      <c r="O6" s="114"/>
      <c r="P6" s="114">
        <f aca="true" t="shared" si="3" ref="P6:P24">SUM(F6+K6)</f>
        <v>39.900000000000006</v>
      </c>
      <c r="Q6" s="114">
        <f aca="true" t="shared" si="4" ref="Q6:Q24">SUM(N6+P6)</f>
        <v>71.4</v>
      </c>
      <c r="R6" s="433">
        <f t="shared" si="1"/>
        <v>71400</v>
      </c>
      <c r="T6" s="81">
        <f t="shared" si="2"/>
        <v>71400</v>
      </c>
    </row>
    <row r="7" spans="1:20" ht="12.75">
      <c r="A7" s="111">
        <v>22</v>
      </c>
      <c r="B7" t="s">
        <v>218</v>
      </c>
      <c r="E7" s="264">
        <v>2179.38</v>
      </c>
      <c r="F7" s="264">
        <v>-186.492</v>
      </c>
      <c r="G7" s="430"/>
      <c r="H7" s="431">
        <v>1992882.8</v>
      </c>
      <c r="J7" s="264">
        <v>8174.452</v>
      </c>
      <c r="K7" s="264">
        <v>-915.218</v>
      </c>
      <c r="L7" s="434"/>
      <c r="M7" s="431">
        <v>7259231.52</v>
      </c>
      <c r="N7" s="435">
        <f t="shared" si="0"/>
        <v>10353.832</v>
      </c>
      <c r="O7" s="114"/>
      <c r="P7" s="114">
        <f t="shared" si="3"/>
        <v>-1101.71</v>
      </c>
      <c r="Q7" s="114">
        <f t="shared" si="4"/>
        <v>9252.122</v>
      </c>
      <c r="R7" s="433">
        <f t="shared" si="1"/>
        <v>9252114.32</v>
      </c>
      <c r="T7" s="81">
        <f t="shared" si="2"/>
        <v>9252114.32</v>
      </c>
    </row>
    <row r="8" spans="1:20" ht="12.75">
      <c r="A8" s="111">
        <v>23</v>
      </c>
      <c r="B8" t="s">
        <v>556</v>
      </c>
      <c r="E8" s="264">
        <v>59.034</v>
      </c>
      <c r="F8" s="264">
        <v>-15.18</v>
      </c>
      <c r="G8" s="430"/>
      <c r="H8" s="431">
        <v>43852.78</v>
      </c>
      <c r="J8" s="264">
        <v>0</v>
      </c>
      <c r="K8" s="264">
        <v>173.182</v>
      </c>
      <c r="L8" s="434"/>
      <c r="M8" s="431">
        <v>173180.1</v>
      </c>
      <c r="N8" s="435">
        <f t="shared" si="0"/>
        <v>59.034</v>
      </c>
      <c r="O8" s="114"/>
      <c r="P8" s="114">
        <f t="shared" si="3"/>
        <v>158.00199999999998</v>
      </c>
      <c r="Q8" s="114">
        <f t="shared" si="4"/>
        <v>217.03599999999997</v>
      </c>
      <c r="R8" s="433">
        <f t="shared" si="1"/>
        <v>217032.88</v>
      </c>
      <c r="T8" s="81">
        <f t="shared" si="2"/>
        <v>217032.88</v>
      </c>
    </row>
    <row r="9" spans="1:20" ht="12.75">
      <c r="A9" s="111">
        <v>31</v>
      </c>
      <c r="B9" t="s">
        <v>557</v>
      </c>
      <c r="E9" s="264">
        <v>4196.732</v>
      </c>
      <c r="F9" s="264">
        <v>201.291</v>
      </c>
      <c r="G9" s="430"/>
      <c r="H9" s="431">
        <v>4398021.4</v>
      </c>
      <c r="J9" s="264">
        <v>0</v>
      </c>
      <c r="K9" s="264">
        <v>7866.736</v>
      </c>
      <c r="L9" s="434"/>
      <c r="M9" s="431">
        <v>7866735.31</v>
      </c>
      <c r="N9" s="435">
        <f t="shared" si="0"/>
        <v>4196.732</v>
      </c>
      <c r="O9" s="114"/>
      <c r="P9" s="114">
        <f t="shared" si="3"/>
        <v>8068.027</v>
      </c>
      <c r="Q9" s="114">
        <f t="shared" si="4"/>
        <v>12264.759</v>
      </c>
      <c r="R9" s="433">
        <f t="shared" si="1"/>
        <v>12264756.71</v>
      </c>
      <c r="T9" s="81">
        <f t="shared" si="2"/>
        <v>12264756.71</v>
      </c>
    </row>
    <row r="10" spans="1:20" ht="12.75">
      <c r="A10" s="111">
        <v>33</v>
      </c>
      <c r="B10" t="s">
        <v>558</v>
      </c>
      <c r="E10" s="264">
        <v>1920.522</v>
      </c>
      <c r="F10" s="264">
        <v>-575.752</v>
      </c>
      <c r="G10" s="430"/>
      <c r="H10" s="431">
        <v>1337120.81</v>
      </c>
      <c r="J10" s="264">
        <v>0</v>
      </c>
      <c r="K10" s="264">
        <v>665.868</v>
      </c>
      <c r="L10" s="434"/>
      <c r="M10" s="431">
        <v>665867.1</v>
      </c>
      <c r="N10" s="435">
        <f t="shared" si="0"/>
        <v>1920.522</v>
      </c>
      <c r="O10" s="114"/>
      <c r="P10" s="114">
        <f t="shared" si="3"/>
        <v>90.1160000000001</v>
      </c>
      <c r="Q10" s="114">
        <f t="shared" si="4"/>
        <v>2010.638</v>
      </c>
      <c r="R10" s="433">
        <f t="shared" si="1"/>
        <v>2002987.9100000001</v>
      </c>
      <c r="T10" s="81">
        <f t="shared" si="2"/>
        <v>2002987.9100000001</v>
      </c>
    </row>
    <row r="11" spans="1:20" ht="12.75">
      <c r="A11" s="111">
        <v>34</v>
      </c>
      <c r="B11" t="s">
        <v>559</v>
      </c>
      <c r="E11" s="264">
        <v>519.036</v>
      </c>
      <c r="F11" s="264">
        <v>33.172</v>
      </c>
      <c r="G11" s="430"/>
      <c r="H11" s="431">
        <v>552206.69</v>
      </c>
      <c r="J11" s="264">
        <v>0</v>
      </c>
      <c r="K11" s="264">
        <v>0</v>
      </c>
      <c r="L11" s="434"/>
      <c r="M11" s="431">
        <v>0</v>
      </c>
      <c r="N11" s="435">
        <f t="shared" si="0"/>
        <v>519.036</v>
      </c>
      <c r="O11" s="114"/>
      <c r="P11" s="114">
        <f t="shared" si="3"/>
        <v>33.172</v>
      </c>
      <c r="Q11" s="114">
        <f t="shared" si="4"/>
        <v>552.208</v>
      </c>
      <c r="R11" s="433">
        <f t="shared" si="1"/>
        <v>552206.69</v>
      </c>
      <c r="T11" s="81">
        <f t="shared" si="2"/>
        <v>552206.69</v>
      </c>
    </row>
    <row r="12" spans="1:20" ht="12.75">
      <c r="A12" s="111">
        <v>35</v>
      </c>
      <c r="B12" t="s">
        <v>340</v>
      </c>
      <c r="E12" s="264">
        <v>0</v>
      </c>
      <c r="F12" s="264">
        <v>0</v>
      </c>
      <c r="G12" s="430"/>
      <c r="H12" s="431">
        <v>0</v>
      </c>
      <c r="J12" s="264">
        <v>0</v>
      </c>
      <c r="K12" s="264">
        <v>0</v>
      </c>
      <c r="L12" s="434"/>
      <c r="M12" s="431">
        <v>0</v>
      </c>
      <c r="N12" s="435">
        <f t="shared" si="0"/>
        <v>0</v>
      </c>
      <c r="O12" s="114"/>
      <c r="P12" s="114">
        <f t="shared" si="3"/>
        <v>0</v>
      </c>
      <c r="Q12" s="114">
        <f t="shared" si="4"/>
        <v>0</v>
      </c>
      <c r="R12" s="433">
        <f t="shared" si="1"/>
        <v>0</v>
      </c>
      <c r="T12" s="81">
        <f t="shared" si="2"/>
        <v>0</v>
      </c>
    </row>
    <row r="13" spans="1:20" ht="12.75">
      <c r="A13" s="111">
        <v>36</v>
      </c>
      <c r="B13" t="s">
        <v>560</v>
      </c>
      <c r="E13" s="264">
        <v>2932.021</v>
      </c>
      <c r="F13" s="264">
        <v>-1454.997</v>
      </c>
      <c r="G13" s="430"/>
      <c r="H13" s="431">
        <v>1368067.27</v>
      </c>
      <c r="J13" s="264">
        <v>320</v>
      </c>
      <c r="K13" s="264">
        <v>73.628</v>
      </c>
      <c r="L13" s="434"/>
      <c r="M13" s="431">
        <v>393627.8</v>
      </c>
      <c r="N13" s="435">
        <f t="shared" si="0"/>
        <v>3252.021</v>
      </c>
      <c r="O13" s="114"/>
      <c r="P13" s="114">
        <f t="shared" si="3"/>
        <v>-1381.3690000000001</v>
      </c>
      <c r="Q13" s="114">
        <f t="shared" si="4"/>
        <v>1870.652</v>
      </c>
      <c r="R13" s="433">
        <f t="shared" si="1"/>
        <v>1761695.07</v>
      </c>
      <c r="T13" s="81">
        <f t="shared" si="2"/>
        <v>1761695.07</v>
      </c>
    </row>
    <row r="14" spans="1:20" ht="12.75">
      <c r="A14" s="111">
        <v>37</v>
      </c>
      <c r="B14" t="s">
        <v>373</v>
      </c>
      <c r="E14" s="264">
        <v>2578.5</v>
      </c>
      <c r="F14" s="264">
        <v>-108.757</v>
      </c>
      <c r="G14" s="430"/>
      <c r="H14" s="431">
        <v>2469736.38</v>
      </c>
      <c r="J14" s="264">
        <v>0</v>
      </c>
      <c r="K14" s="264">
        <v>0</v>
      </c>
      <c r="L14" s="434"/>
      <c r="M14" s="431">
        <v>0</v>
      </c>
      <c r="N14" s="435">
        <f t="shared" si="0"/>
        <v>2578.5</v>
      </c>
      <c r="O14" s="114"/>
      <c r="P14" s="114">
        <f t="shared" si="3"/>
        <v>-108.757</v>
      </c>
      <c r="Q14" s="114">
        <f t="shared" si="4"/>
        <v>2469.743</v>
      </c>
      <c r="R14" s="433">
        <f t="shared" si="1"/>
        <v>2469736.38</v>
      </c>
      <c r="T14" s="81">
        <f t="shared" si="2"/>
        <v>2469736.38</v>
      </c>
    </row>
    <row r="15" spans="1:20" ht="12.75">
      <c r="A15" s="111">
        <v>41</v>
      </c>
      <c r="B15" t="s">
        <v>561</v>
      </c>
      <c r="E15" s="264">
        <v>17500</v>
      </c>
      <c r="F15" s="264">
        <v>2900</v>
      </c>
      <c r="G15" s="430"/>
      <c r="H15" s="431">
        <v>17925398.32</v>
      </c>
      <c r="J15" s="264">
        <v>0</v>
      </c>
      <c r="K15" s="264">
        <v>0</v>
      </c>
      <c r="L15" s="434"/>
      <c r="M15" s="431">
        <v>0</v>
      </c>
      <c r="N15" s="435">
        <f t="shared" si="0"/>
        <v>17500</v>
      </c>
      <c r="O15" s="114"/>
      <c r="P15" s="114">
        <f t="shared" si="3"/>
        <v>2900</v>
      </c>
      <c r="Q15" s="114">
        <f t="shared" si="4"/>
        <v>20400</v>
      </c>
      <c r="R15" s="433">
        <f t="shared" si="1"/>
        <v>17925398.32</v>
      </c>
      <c r="T15" s="81">
        <f t="shared" si="2"/>
        <v>17925398.32</v>
      </c>
    </row>
    <row r="16" spans="1:20" ht="12.75">
      <c r="A16" s="111">
        <v>43</v>
      </c>
      <c r="B16" t="s">
        <v>562</v>
      </c>
      <c r="E16" s="264">
        <v>4926.1</v>
      </c>
      <c r="F16" s="264">
        <v>22.804</v>
      </c>
      <c r="G16" s="430"/>
      <c r="H16" s="431">
        <v>4948901.8</v>
      </c>
      <c r="J16" s="264">
        <v>0</v>
      </c>
      <c r="K16" s="264">
        <v>0</v>
      </c>
      <c r="L16" s="434"/>
      <c r="M16" s="431">
        <v>0</v>
      </c>
      <c r="N16" s="435">
        <f t="shared" si="0"/>
        <v>4926.1</v>
      </c>
      <c r="O16" s="114"/>
      <c r="P16" s="114">
        <f t="shared" si="3"/>
        <v>22.804</v>
      </c>
      <c r="Q16" s="114">
        <f t="shared" si="4"/>
        <v>4948.904</v>
      </c>
      <c r="R16" s="433">
        <f t="shared" si="1"/>
        <v>4948901.8</v>
      </c>
      <c r="T16" s="81">
        <f t="shared" si="2"/>
        <v>4948901.8</v>
      </c>
    </row>
    <row r="17" spans="1:20" ht="12.75">
      <c r="A17" s="111">
        <v>52</v>
      </c>
      <c r="B17" t="s">
        <v>418</v>
      </c>
      <c r="E17" s="264">
        <v>0</v>
      </c>
      <c r="F17" s="264">
        <v>0</v>
      </c>
      <c r="G17" s="430"/>
      <c r="H17" s="431">
        <v>0</v>
      </c>
      <c r="J17" s="264">
        <v>0</v>
      </c>
      <c r="K17" s="264">
        <v>0</v>
      </c>
      <c r="L17" s="434"/>
      <c r="M17" s="431">
        <v>0</v>
      </c>
      <c r="N17" s="435">
        <f>SUM(E17+J17)</f>
        <v>0</v>
      </c>
      <c r="O17" s="114"/>
      <c r="P17" s="114">
        <f>SUM(F17+K17)</f>
        <v>0</v>
      </c>
      <c r="Q17" s="114">
        <f t="shared" si="4"/>
        <v>0</v>
      </c>
      <c r="R17" s="433">
        <f>SUM(H17+M17)</f>
        <v>0</v>
      </c>
      <c r="T17" s="81">
        <f>SUM(H17+M17)</f>
        <v>0</v>
      </c>
    </row>
    <row r="18" spans="1:20" ht="12.75">
      <c r="A18" s="111">
        <v>53</v>
      </c>
      <c r="B18" t="s">
        <v>563</v>
      </c>
      <c r="E18" s="264">
        <v>0</v>
      </c>
      <c r="F18" s="264">
        <v>0</v>
      </c>
      <c r="G18" s="430"/>
      <c r="H18" s="431">
        <v>0</v>
      </c>
      <c r="J18" s="264">
        <v>0</v>
      </c>
      <c r="K18" s="264">
        <v>0</v>
      </c>
      <c r="L18" s="434"/>
      <c r="M18" s="431">
        <v>0</v>
      </c>
      <c r="N18" s="435">
        <f t="shared" si="0"/>
        <v>0</v>
      </c>
      <c r="O18" s="114"/>
      <c r="P18" s="114">
        <f t="shared" si="3"/>
        <v>0</v>
      </c>
      <c r="Q18" s="114">
        <f t="shared" si="4"/>
        <v>0</v>
      </c>
      <c r="R18" s="433">
        <f t="shared" si="1"/>
        <v>0</v>
      </c>
      <c r="T18" s="81">
        <f t="shared" si="2"/>
        <v>0</v>
      </c>
    </row>
    <row r="19" spans="1:20" ht="12.75">
      <c r="A19" s="111">
        <v>55</v>
      </c>
      <c r="B19" t="s">
        <v>564</v>
      </c>
      <c r="E19" s="264">
        <v>428.88</v>
      </c>
      <c r="F19" s="264">
        <v>1.565</v>
      </c>
      <c r="G19" s="430"/>
      <c r="H19" s="431">
        <v>418243.46</v>
      </c>
      <c r="J19" s="264">
        <v>0</v>
      </c>
      <c r="K19" s="264">
        <v>0</v>
      </c>
      <c r="L19" s="434"/>
      <c r="M19" s="431">
        <v>0</v>
      </c>
      <c r="N19" s="435">
        <f>SUM(E19+J19)</f>
        <v>428.88</v>
      </c>
      <c r="O19" s="114"/>
      <c r="P19" s="114">
        <f>SUM(F19+K19)</f>
        <v>1.565</v>
      </c>
      <c r="Q19" s="114">
        <f t="shared" si="4"/>
        <v>430.445</v>
      </c>
      <c r="R19" s="433">
        <f>SUM(H19+M19)</f>
        <v>418243.46</v>
      </c>
      <c r="T19" s="81">
        <f>SUM(H19+M19)</f>
        <v>418243.46</v>
      </c>
    </row>
    <row r="20" spans="1:20" ht="12.75">
      <c r="A20" s="111">
        <v>61</v>
      </c>
      <c r="B20" t="s">
        <v>565</v>
      </c>
      <c r="E20" s="264">
        <v>9619.16</v>
      </c>
      <c r="F20" s="264">
        <v>-53.418</v>
      </c>
      <c r="G20" s="430"/>
      <c r="H20" s="431">
        <v>9526679.37</v>
      </c>
      <c r="J20" s="264">
        <v>0</v>
      </c>
      <c r="K20" s="264">
        <v>502.182</v>
      </c>
      <c r="L20" s="434"/>
      <c r="M20" s="431">
        <v>502181.5</v>
      </c>
      <c r="N20" s="435">
        <f t="shared" si="0"/>
        <v>9619.16</v>
      </c>
      <c r="O20" s="114"/>
      <c r="P20" s="114">
        <f t="shared" si="3"/>
        <v>448.764</v>
      </c>
      <c r="Q20" s="114">
        <f t="shared" si="4"/>
        <v>10067.923999999999</v>
      </c>
      <c r="R20" s="433">
        <f t="shared" si="1"/>
        <v>10028860.87</v>
      </c>
      <c r="T20" s="81">
        <f t="shared" si="2"/>
        <v>10028860.87</v>
      </c>
    </row>
    <row r="21" spans="1:20" ht="12.75">
      <c r="A21" s="111">
        <v>62</v>
      </c>
      <c r="B21" t="s">
        <v>566</v>
      </c>
      <c r="E21" s="264">
        <v>0</v>
      </c>
      <c r="F21" s="264">
        <v>5</v>
      </c>
      <c r="G21" s="430"/>
      <c r="H21" s="431">
        <v>5000</v>
      </c>
      <c r="J21" s="264">
        <v>0</v>
      </c>
      <c r="K21" s="264">
        <v>0</v>
      </c>
      <c r="L21" s="434"/>
      <c r="M21" s="431">
        <v>0</v>
      </c>
      <c r="N21" s="435">
        <v>0</v>
      </c>
      <c r="O21" s="114"/>
      <c r="P21" s="114">
        <f t="shared" si="3"/>
        <v>5</v>
      </c>
      <c r="Q21" s="114">
        <f t="shared" si="4"/>
        <v>5</v>
      </c>
      <c r="R21" s="433">
        <f t="shared" si="1"/>
        <v>5000</v>
      </c>
      <c r="T21" s="81"/>
    </row>
    <row r="22" spans="1:20" ht="12.75">
      <c r="A22" s="111">
        <v>63</v>
      </c>
      <c r="B22" t="s">
        <v>126</v>
      </c>
      <c r="E22" s="264">
        <v>2079.1</v>
      </c>
      <c r="F22" s="264">
        <v>-273.694</v>
      </c>
      <c r="G22" s="430"/>
      <c r="H22" s="431">
        <v>1804947.72</v>
      </c>
      <c r="J22" s="264">
        <v>0</v>
      </c>
      <c r="K22" s="264">
        <v>0</v>
      </c>
      <c r="L22" s="434"/>
      <c r="M22" s="431">
        <v>0</v>
      </c>
      <c r="N22" s="435">
        <f t="shared" si="0"/>
        <v>2079.1</v>
      </c>
      <c r="O22" s="114"/>
      <c r="P22" s="114">
        <f t="shared" si="3"/>
        <v>-273.694</v>
      </c>
      <c r="Q22" s="114">
        <f t="shared" si="4"/>
        <v>1805.406</v>
      </c>
      <c r="R22" s="433">
        <f>SUM(H22+M22)</f>
        <v>1804947.72</v>
      </c>
      <c r="T22" s="81">
        <f t="shared" si="2"/>
        <v>1804947.72</v>
      </c>
    </row>
    <row r="23" spans="1:20" ht="12.75">
      <c r="A23" s="111">
        <v>64</v>
      </c>
      <c r="B23" t="s">
        <v>567</v>
      </c>
      <c r="E23" s="264">
        <v>0</v>
      </c>
      <c r="F23" s="264">
        <v>1913.709</v>
      </c>
      <c r="G23" s="430"/>
      <c r="H23" s="431">
        <v>1913649.65</v>
      </c>
      <c r="J23" s="264">
        <v>0</v>
      </c>
      <c r="K23" s="264">
        <v>253.988</v>
      </c>
      <c r="L23" s="434"/>
      <c r="M23" s="431">
        <v>253987.47</v>
      </c>
      <c r="N23" s="435">
        <f t="shared" si="0"/>
        <v>0</v>
      </c>
      <c r="O23" s="114"/>
      <c r="P23" s="436">
        <f t="shared" si="3"/>
        <v>2167.697</v>
      </c>
      <c r="Q23" s="437">
        <f t="shared" si="4"/>
        <v>2167.697</v>
      </c>
      <c r="R23" s="433">
        <f>SUM(H23+M23)</f>
        <v>2167637.12</v>
      </c>
      <c r="T23" s="81">
        <f t="shared" si="2"/>
        <v>2167637.12</v>
      </c>
    </row>
    <row r="24" spans="1:20" ht="12.75">
      <c r="A24" s="438" t="s">
        <v>568</v>
      </c>
      <c r="B24" s="439"/>
      <c r="C24" s="440"/>
      <c r="D24" s="439"/>
      <c r="E24" s="441">
        <f>SUM(E5:E23)</f>
        <v>50068.165</v>
      </c>
      <c r="F24" s="441">
        <f>SUM(F5:F23)</f>
        <v>1493.8739999999998</v>
      </c>
      <c r="G24" s="442"/>
      <c r="H24" s="443">
        <f>SUM(H5:H23)</f>
        <v>48919031.449999996</v>
      </c>
      <c r="I24" s="439"/>
      <c r="J24" s="441">
        <f>SUM(J5:J22)</f>
        <v>8514.452000000001</v>
      </c>
      <c r="K24" s="441">
        <f>SUM(K5:K23)</f>
        <v>8671.766</v>
      </c>
      <c r="L24" s="441"/>
      <c r="M24" s="443">
        <f>SUM(M5:M23)</f>
        <v>17186210.799999997</v>
      </c>
      <c r="N24" s="441">
        <f t="shared" si="0"/>
        <v>58582.617</v>
      </c>
      <c r="O24" s="444"/>
      <c r="P24" s="377">
        <f t="shared" si="3"/>
        <v>10165.64</v>
      </c>
      <c r="Q24" s="445">
        <f t="shared" si="4"/>
        <v>68748.257</v>
      </c>
      <c r="R24" s="446">
        <f>SUM(R5:R23)</f>
        <v>66105242.24999999</v>
      </c>
      <c r="S24" s="19"/>
      <c r="T24" s="112"/>
    </row>
    <row r="25" spans="1:20" ht="12.75" hidden="1">
      <c r="A25" s="111"/>
      <c r="E25" s="132"/>
      <c r="F25" s="98"/>
      <c r="G25" s="447"/>
      <c r="H25" s="112"/>
      <c r="J25" s="448"/>
      <c r="K25" s="449"/>
      <c r="L25" s="435"/>
      <c r="M25" s="314" t="s">
        <v>569</v>
      </c>
      <c r="N25" s="66">
        <f>SUM(G24+L24)</f>
        <v>0</v>
      </c>
      <c r="R25" s="81"/>
      <c r="S25" s="59" t="s">
        <v>570</v>
      </c>
      <c r="T25" s="112"/>
    </row>
    <row r="26" spans="10:12" ht="12.75">
      <c r="J26" s="114"/>
      <c r="K26" s="114"/>
      <c r="L26" s="114"/>
    </row>
    <row r="27" ht="12.75">
      <c r="A27" s="450"/>
    </row>
    <row r="28" spans="1:20" ht="12.75" hidden="1">
      <c r="A28" s="450"/>
      <c r="F28" s="98"/>
      <c r="G28" s="451"/>
      <c r="K28" s="98"/>
      <c r="L28" s="143"/>
      <c r="R28" s="265"/>
      <c r="S28" s="19"/>
      <c r="T28" s="112"/>
    </row>
    <row r="29" spans="2:20" ht="12.75">
      <c r="B29" s="7"/>
      <c r="E29" s="139"/>
      <c r="F29" s="295"/>
      <c r="G29" s="430"/>
      <c r="H29" s="112"/>
      <c r="J29" s="139"/>
      <c r="K29" s="98"/>
      <c r="L29" s="295"/>
      <c r="N29" s="139"/>
      <c r="R29" s="112"/>
      <c r="T29" s="102"/>
    </row>
    <row r="30" spans="2:20" ht="12.75">
      <c r="B30" s="7"/>
      <c r="E30" s="139"/>
      <c r="F30" s="295"/>
      <c r="G30" s="430"/>
      <c r="H30" s="112"/>
      <c r="K30" s="98"/>
      <c r="L30" s="295"/>
      <c r="N30" s="139"/>
      <c r="R30" s="112"/>
      <c r="T30" s="112"/>
    </row>
    <row r="31" spans="2:20" ht="12.75">
      <c r="B31" s="7"/>
      <c r="E31" s="139"/>
      <c r="F31" s="295"/>
      <c r="G31" s="430"/>
      <c r="H31" s="112"/>
      <c r="K31" s="98"/>
      <c r="L31" s="295"/>
      <c r="N31" s="139"/>
      <c r="R31" s="112"/>
      <c r="T31" s="112"/>
    </row>
    <row r="32" spans="2:20" ht="12.75">
      <c r="B32" s="7"/>
      <c r="E32" s="139"/>
      <c r="F32" s="295"/>
      <c r="G32" s="430"/>
      <c r="H32" s="112"/>
      <c r="K32" s="98"/>
      <c r="L32" s="295"/>
      <c r="N32" s="139"/>
      <c r="R32" s="112"/>
      <c r="T32" s="112"/>
    </row>
    <row r="33" spans="2:20" ht="12.75">
      <c r="B33" s="7"/>
      <c r="E33" s="139"/>
      <c r="F33" s="295"/>
      <c r="G33" s="430"/>
      <c r="H33" s="112"/>
      <c r="K33" s="98"/>
      <c r="L33" s="295"/>
      <c r="N33" s="139"/>
      <c r="R33" s="112"/>
      <c r="T33" s="112"/>
    </row>
    <row r="34" spans="1:20" ht="12.75">
      <c r="A34" s="452"/>
      <c r="B34" s="390"/>
      <c r="C34" s="390"/>
      <c r="D34" s="390"/>
      <c r="E34" s="395"/>
      <c r="F34" s="359"/>
      <c r="G34" s="453"/>
      <c r="H34" s="189"/>
      <c r="I34" s="189"/>
      <c r="J34" s="189"/>
      <c r="K34" s="182"/>
      <c r="L34" s="182"/>
      <c r="M34" s="189"/>
      <c r="N34" s="189"/>
      <c r="O34" s="390"/>
      <c r="P34" s="390"/>
      <c r="Q34" s="390"/>
      <c r="R34" s="395"/>
      <c r="S34" s="19"/>
      <c r="T34" s="112"/>
    </row>
    <row r="35" spans="1:20" ht="12.75">
      <c r="A35" s="454" t="s">
        <v>571</v>
      </c>
      <c r="B35" s="455"/>
      <c r="C35" s="455"/>
      <c r="D35" s="456"/>
      <c r="E35" s="457">
        <f>SUM(E24+E34)</f>
        <v>50068.165</v>
      </c>
      <c r="F35" s="457">
        <f>SUM(F24+F33)</f>
        <v>1493.8739999999998</v>
      </c>
      <c r="G35" s="458"/>
      <c r="H35" s="459">
        <f>SUM(H24+H34)</f>
        <v>48919031.449999996</v>
      </c>
      <c r="I35" s="456"/>
      <c r="J35" s="457">
        <f>SUM(J24)</f>
        <v>8514.452000000001</v>
      </c>
      <c r="K35" s="460">
        <f>SUM(K24+K34)</f>
        <v>8671.766</v>
      </c>
      <c r="L35" s="461">
        <f>SUM(L24)</f>
        <v>0</v>
      </c>
      <c r="M35" s="462">
        <f>SUM(M24)</f>
        <v>17186210.799999997</v>
      </c>
      <c r="N35" s="457">
        <f>SUM(E35+J35)</f>
        <v>58582.617</v>
      </c>
      <c r="O35" s="456"/>
      <c r="P35" s="456"/>
      <c r="Q35" s="456"/>
      <c r="R35" s="463">
        <f>SUM(R24+R34)</f>
        <v>66105242.24999999</v>
      </c>
      <c r="T35" s="112"/>
    </row>
    <row r="36" spans="5:21" ht="12.75" hidden="1">
      <c r="E36" s="81"/>
      <c r="F36" s="98"/>
      <c r="G36" s="276"/>
      <c r="K36" s="98"/>
      <c r="M36" s="156" t="s">
        <v>572</v>
      </c>
      <c r="N36" s="464">
        <f>SUM(G35+L35)</f>
        <v>0</v>
      </c>
      <c r="T36" s="112"/>
      <c r="U36" s="276"/>
    </row>
    <row r="37" spans="6:20" ht="12.75">
      <c r="F37" s="7"/>
      <c r="G37" s="276"/>
      <c r="T37" s="112"/>
    </row>
    <row r="38" spans="1:20" ht="12.75">
      <c r="A38" s="465" t="s">
        <v>573</v>
      </c>
      <c r="G38" s="466"/>
      <c r="H38" s="112"/>
      <c r="L38" s="467"/>
      <c r="M38" s="112"/>
      <c r="T38" s="112"/>
    </row>
    <row r="39" spans="1:20" ht="12.75">
      <c r="A39" s="295" t="s">
        <v>574</v>
      </c>
      <c r="E39" s="141">
        <f>SUM(E24)</f>
        <v>50068.165</v>
      </c>
      <c r="F39" s="114"/>
      <c r="G39" s="141"/>
      <c r="H39" s="114"/>
      <c r="I39" s="114"/>
      <c r="J39" s="141">
        <f>SUM(J24)</f>
        <v>8514.452000000001</v>
      </c>
      <c r="K39" s="114"/>
      <c r="L39" s="141"/>
      <c r="M39" s="114"/>
      <c r="N39" s="141">
        <f>SUM(E39+J39)</f>
        <v>58582.617</v>
      </c>
      <c r="T39" s="112"/>
    </row>
    <row r="40" spans="1:20" ht="12.75">
      <c r="A40" s="295"/>
      <c r="B40" s="295"/>
      <c r="C40" s="295"/>
      <c r="D40" s="295"/>
      <c r="E40" s="264">
        <v>-4426.121</v>
      </c>
      <c r="F40" s="435"/>
      <c r="G40" s="435"/>
      <c r="H40" s="435"/>
      <c r="I40" s="435"/>
      <c r="J40" s="264">
        <v>77.933</v>
      </c>
      <c r="K40" s="435"/>
      <c r="L40" s="435"/>
      <c r="M40" s="435"/>
      <c r="N40" s="264">
        <f>SUM(E40,J40)</f>
        <v>-4348.188</v>
      </c>
      <c r="T40" s="112"/>
    </row>
    <row r="41" spans="1:20" ht="12.75" hidden="1">
      <c r="A41" s="295" t="s">
        <v>575</v>
      </c>
      <c r="B41" s="98"/>
      <c r="C41" s="98"/>
      <c r="D41" s="98"/>
      <c r="E41" s="264">
        <v>0</v>
      </c>
      <c r="F41" s="449"/>
      <c r="G41" s="435"/>
      <c r="H41" s="449"/>
      <c r="I41" s="449"/>
      <c r="J41" s="264">
        <v>0</v>
      </c>
      <c r="K41" s="449"/>
      <c r="L41" s="435"/>
      <c r="M41" s="449"/>
      <c r="N41" s="264">
        <f>SUM(E41:M41)</f>
        <v>0</v>
      </c>
      <c r="O41" s="98"/>
      <c r="P41" s="98"/>
      <c r="Q41" s="98"/>
      <c r="T41" s="112"/>
    </row>
    <row r="42" spans="1:20" ht="12.75" hidden="1">
      <c r="A42" s="295" t="s">
        <v>576</v>
      </c>
      <c r="B42" s="295"/>
      <c r="C42" s="295"/>
      <c r="D42" s="295"/>
      <c r="E42" s="264">
        <v>0</v>
      </c>
      <c r="F42" s="435"/>
      <c r="G42" s="435"/>
      <c r="H42" s="435"/>
      <c r="I42" s="435"/>
      <c r="J42" s="264">
        <v>0</v>
      </c>
      <c r="K42" s="435"/>
      <c r="L42" s="435"/>
      <c r="M42" s="435"/>
      <c r="N42" s="264">
        <f>SUM(E42:L42)</f>
        <v>0</v>
      </c>
      <c r="O42" s="98"/>
      <c r="P42" s="98"/>
      <c r="Q42" s="98"/>
      <c r="T42" s="112"/>
    </row>
    <row r="43" spans="1:20" ht="12.75" hidden="1">
      <c r="A43" s="295" t="s">
        <v>575</v>
      </c>
      <c r="B43" s="98"/>
      <c r="C43" s="98"/>
      <c r="D43" s="98"/>
      <c r="E43" s="264">
        <v>0</v>
      </c>
      <c r="F43" s="449"/>
      <c r="G43" s="449"/>
      <c r="H43" s="449"/>
      <c r="I43" s="449"/>
      <c r="J43" s="264">
        <v>0</v>
      </c>
      <c r="K43" s="449"/>
      <c r="L43" s="449"/>
      <c r="M43" s="449"/>
      <c r="N43" s="264">
        <f aca="true" t="shared" si="5" ref="N43:N52">SUM(E43:J43)</f>
        <v>0</v>
      </c>
      <c r="T43" s="112"/>
    </row>
    <row r="44" spans="1:20" ht="12.75" hidden="1">
      <c r="A44" s="295" t="s">
        <v>575</v>
      </c>
      <c r="B44" s="98"/>
      <c r="C44" s="98"/>
      <c r="D44" s="98"/>
      <c r="E44" s="264">
        <v>0</v>
      </c>
      <c r="F44" s="449"/>
      <c r="G44" s="449"/>
      <c r="H44" s="449"/>
      <c r="I44" s="449"/>
      <c r="J44" s="264">
        <v>0</v>
      </c>
      <c r="K44" s="449"/>
      <c r="L44" s="449"/>
      <c r="M44" s="449"/>
      <c r="N44" s="435">
        <f t="shared" si="5"/>
        <v>0</v>
      </c>
      <c r="T44" s="112"/>
    </row>
    <row r="45" spans="1:14" ht="12.75">
      <c r="A45" s="295" t="s">
        <v>577</v>
      </c>
      <c r="B45" s="98"/>
      <c r="C45" s="98"/>
      <c r="D45" s="98"/>
      <c r="E45" s="264">
        <v>68.279</v>
      </c>
      <c r="F45" s="264"/>
      <c r="G45" s="264"/>
      <c r="H45" s="264"/>
      <c r="I45" s="264"/>
      <c r="J45" s="264">
        <v>9042.488</v>
      </c>
      <c r="K45" s="264"/>
      <c r="L45" s="264"/>
      <c r="M45" s="264"/>
      <c r="N45" s="264">
        <f t="shared" si="5"/>
        <v>9110.767</v>
      </c>
    </row>
    <row r="46" spans="1:14" ht="12.75">
      <c r="A46" s="295" t="s">
        <v>578</v>
      </c>
      <c r="B46" s="98"/>
      <c r="C46" s="98"/>
      <c r="D46" s="98"/>
      <c r="E46" s="264">
        <v>834.543</v>
      </c>
      <c r="F46" s="264"/>
      <c r="G46" s="264"/>
      <c r="H46" s="264"/>
      <c r="I46" s="264"/>
      <c r="J46" s="264">
        <v>394.715</v>
      </c>
      <c r="K46" s="264"/>
      <c r="L46" s="264"/>
      <c r="M46" s="264"/>
      <c r="N46" s="264">
        <f t="shared" si="5"/>
        <v>1229.258</v>
      </c>
    </row>
    <row r="47" spans="1:14" ht="12.75">
      <c r="A47" s="295" t="s">
        <v>579</v>
      </c>
      <c r="B47" s="98"/>
      <c r="C47" s="98"/>
      <c r="D47" s="98"/>
      <c r="E47" s="264">
        <v>5218.762</v>
      </c>
      <c r="F47" s="264"/>
      <c r="G47" s="264"/>
      <c r="H47" s="264"/>
      <c r="I47" s="264"/>
      <c r="J47" s="264">
        <v>-1337.617</v>
      </c>
      <c r="K47" s="264"/>
      <c r="L47" s="264"/>
      <c r="M47" s="264"/>
      <c r="N47" s="264">
        <f t="shared" si="5"/>
        <v>3881.1449999999995</v>
      </c>
    </row>
    <row r="48" spans="1:14" ht="12.75">
      <c r="A48" s="295" t="s">
        <v>580</v>
      </c>
      <c r="B48" s="98"/>
      <c r="C48" s="98"/>
      <c r="D48" s="98"/>
      <c r="E48" s="264">
        <v>-201.589</v>
      </c>
      <c r="F48" s="264"/>
      <c r="G48" s="264"/>
      <c r="H48" s="264"/>
      <c r="I48" s="264"/>
      <c r="J48" s="264">
        <v>494.247</v>
      </c>
      <c r="K48" s="264"/>
      <c r="L48" s="264"/>
      <c r="M48" s="264"/>
      <c r="N48" s="264">
        <f t="shared" si="5"/>
        <v>292.658</v>
      </c>
    </row>
    <row r="49" spans="1:14" ht="12.75">
      <c r="A49" s="295"/>
      <c r="B49" s="98"/>
      <c r="C49" s="98"/>
      <c r="D49" s="98"/>
      <c r="E49" s="264"/>
      <c r="F49" s="449"/>
      <c r="G49" s="449"/>
      <c r="H49" s="449"/>
      <c r="I49" s="449"/>
      <c r="J49" s="264"/>
      <c r="K49" s="449"/>
      <c r="L49" s="449"/>
      <c r="M49" s="449"/>
      <c r="N49" s="264"/>
    </row>
    <row r="50" spans="1:14" ht="4.5" customHeight="1">
      <c r="A50" s="295"/>
      <c r="B50" s="98"/>
      <c r="C50" s="98"/>
      <c r="D50" s="98"/>
      <c r="E50" s="69"/>
      <c r="F50" s="98"/>
      <c r="G50" s="98"/>
      <c r="H50" s="98"/>
      <c r="I50" s="98"/>
      <c r="J50" s="69"/>
      <c r="K50" s="98"/>
      <c r="L50" s="98"/>
      <c r="M50" s="98"/>
      <c r="N50" s="69"/>
    </row>
    <row r="51" spans="1:14" ht="12.75" hidden="1">
      <c r="A51" s="295"/>
      <c r="B51" s="98"/>
      <c r="C51" s="98"/>
      <c r="D51" s="98"/>
      <c r="E51" s="69"/>
      <c r="F51" s="98"/>
      <c r="G51" s="98"/>
      <c r="H51" s="98"/>
      <c r="I51" s="98"/>
      <c r="J51" s="69"/>
      <c r="K51" s="98"/>
      <c r="L51" s="98"/>
      <c r="M51" s="98"/>
      <c r="N51" s="69">
        <f t="shared" si="5"/>
        <v>0</v>
      </c>
    </row>
    <row r="52" spans="1:14" ht="12.75" hidden="1">
      <c r="A52" s="7"/>
      <c r="C52" s="19"/>
      <c r="N52" s="112">
        <f t="shared" si="5"/>
        <v>0</v>
      </c>
    </row>
    <row r="53" spans="1:20" ht="12.75">
      <c r="A53" s="468" t="s">
        <v>581</v>
      </c>
      <c r="B53" s="469"/>
      <c r="C53" s="469"/>
      <c r="D53" s="469"/>
      <c r="E53" s="470">
        <f>SUM(E39:E52)</f>
        <v>51562.039</v>
      </c>
      <c r="F53" s="471"/>
      <c r="G53" s="471"/>
      <c r="H53" s="471"/>
      <c r="I53" s="471"/>
      <c r="J53" s="470">
        <f>SUM(J39:J51)</f>
        <v>17186.218</v>
      </c>
      <c r="K53" s="471"/>
      <c r="L53" s="471"/>
      <c r="M53" s="471"/>
      <c r="N53" s="472">
        <f>SUM(N39:N52)</f>
        <v>68748.257</v>
      </c>
      <c r="O53" s="266"/>
      <c r="P53" s="266"/>
      <c r="Q53" s="266"/>
      <c r="T53" s="112"/>
    </row>
    <row r="54" spans="1:20" ht="12.75">
      <c r="A54" s="473"/>
      <c r="B54" s="98"/>
      <c r="C54" s="98"/>
      <c r="D54" s="98"/>
      <c r="E54" s="474"/>
      <c r="F54" s="98"/>
      <c r="G54" s="430"/>
      <c r="H54" s="17"/>
      <c r="I54" s="98"/>
      <c r="J54" s="132"/>
      <c r="K54" s="98"/>
      <c r="L54" s="432"/>
      <c r="M54" s="17"/>
      <c r="N54" s="132"/>
      <c r="O54" s="98"/>
      <c r="P54" s="98"/>
      <c r="Q54" s="98"/>
      <c r="T54" s="112"/>
    </row>
    <row r="55" spans="7:20" ht="12.75">
      <c r="G55" s="276"/>
      <c r="M55" s="116"/>
      <c r="O55" s="112"/>
      <c r="P55" s="112"/>
      <c r="Q55" s="112"/>
      <c r="T55" s="112"/>
    </row>
    <row r="56" spans="1:20" ht="12.75">
      <c r="A56" t="s">
        <v>582</v>
      </c>
      <c r="G56" s="276"/>
      <c r="I56" s="298" t="s">
        <v>583</v>
      </c>
      <c r="J56" s="112" t="s">
        <v>584</v>
      </c>
      <c r="K56" s="112"/>
      <c r="L56" s="467"/>
      <c r="M56" s="112"/>
      <c r="T56" s="112"/>
    </row>
    <row r="57" spans="1:20" ht="12.75">
      <c r="A57" t="s">
        <v>585</v>
      </c>
      <c r="G57" s="276"/>
      <c r="H57" s="15" t="s">
        <v>586</v>
      </c>
      <c r="J57" s="139"/>
      <c r="K57" s="112"/>
      <c r="T57" s="112"/>
    </row>
    <row r="58" spans="7:20" ht="12.75">
      <c r="G58" s="276"/>
      <c r="T58" s="112"/>
    </row>
    <row r="59" spans="7:20" ht="12.75">
      <c r="G59" s="276"/>
      <c r="K59" s="276"/>
      <c r="T59" s="112"/>
    </row>
    <row r="60" spans="7:20" ht="12.75">
      <c r="G60" s="276"/>
      <c r="T60" s="112"/>
    </row>
    <row r="61" spans="7:20" ht="12.75">
      <c r="G61" s="276"/>
      <c r="T61" s="112"/>
    </row>
    <row r="62" spans="7:20" ht="12.75">
      <c r="G62" s="276"/>
      <c r="T62" s="112"/>
    </row>
    <row r="63" spans="7:20" ht="12.75">
      <c r="G63" s="276"/>
      <c r="T63" s="112"/>
    </row>
    <row r="64" spans="7:20" ht="12.75">
      <c r="G64" s="276"/>
      <c r="T64" s="112"/>
    </row>
    <row r="65" spans="7:20" ht="12.75">
      <c r="G65" s="276"/>
      <c r="T65" s="112"/>
    </row>
    <row r="66" spans="7:20" ht="12.75">
      <c r="G66" s="466"/>
      <c r="H66" s="112"/>
      <c r="L66" s="467"/>
      <c r="M66" s="112"/>
      <c r="T66" s="112"/>
    </row>
    <row r="67" spans="8:20" ht="12.75">
      <c r="H67" s="116"/>
      <c r="I67" s="112"/>
      <c r="T67" s="112"/>
    </row>
    <row r="68" spans="6:20" ht="12.75">
      <c r="F68" s="15"/>
      <c r="H68" s="467"/>
      <c r="I68" s="112"/>
      <c r="T68" s="112"/>
    </row>
    <row r="69" spans="7:20" ht="12.75">
      <c r="G69" s="276"/>
      <c r="T69" s="112"/>
    </row>
    <row r="70" spans="7:20" ht="12.75">
      <c r="G70" s="276"/>
      <c r="T70" s="112"/>
    </row>
    <row r="71" spans="7:20" ht="12.75">
      <c r="G71" s="276"/>
      <c r="T71" s="112"/>
    </row>
    <row r="72" spans="7:20" ht="12.75">
      <c r="G72" s="276"/>
      <c r="T72" s="112"/>
    </row>
    <row r="73" spans="7:20" ht="12.75">
      <c r="G73" s="276"/>
      <c r="T73" s="112"/>
    </row>
    <row r="74" spans="7:20" ht="12.75">
      <c r="G74" s="276"/>
      <c r="T74" s="112"/>
    </row>
    <row r="75" spans="7:20" ht="12.75">
      <c r="G75" s="276"/>
      <c r="T75" s="112"/>
    </row>
    <row r="76" spans="7:20" ht="12.75">
      <c r="G76" s="466"/>
      <c r="H76" s="112"/>
      <c r="L76" s="467"/>
      <c r="M76" s="112"/>
      <c r="T76" s="112"/>
    </row>
    <row r="77" spans="7:20" ht="12.75">
      <c r="G77" s="466"/>
      <c r="H77" s="112"/>
      <c r="L77" s="467"/>
      <c r="M77" s="112"/>
      <c r="T77" s="112"/>
    </row>
    <row r="78" spans="7:20" ht="12.75">
      <c r="G78" s="466"/>
      <c r="H78" s="112"/>
      <c r="L78" s="467"/>
      <c r="M78" s="112"/>
      <c r="T78" s="112"/>
    </row>
  </sheetData>
  <sheetProtection selectLockedCells="1" selectUnlockedCells="1"/>
  <printOptions/>
  <pageMargins left="0.75" right="0.75" top="0.5902777777777778" bottom="0.5118055555555555" header="0.5118055555555555" footer="0.511805555555555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3:G66"/>
  <sheetViews>
    <sheetView workbookViewId="0" topLeftCell="A19">
      <selection activeCell="H31" sqref="H31"/>
    </sheetView>
  </sheetViews>
  <sheetFormatPr defaultColWidth="9.140625" defaultRowHeight="12.75"/>
  <cols>
    <col min="3" max="3" width="19.421875" style="0" customWidth="1"/>
    <col min="4" max="4" width="0.71875" style="0" customWidth="1"/>
    <col min="5" max="5" width="8.140625" style="0" customWidth="1"/>
    <col min="7" max="7" width="16.140625" style="0" customWidth="1"/>
  </cols>
  <sheetData>
    <row r="3" spans="2:3" ht="12.75">
      <c r="B3" s="5" t="s">
        <v>587</v>
      </c>
      <c r="C3" s="5"/>
    </row>
    <row r="4" ht="12.75">
      <c r="B4" t="s">
        <v>588</v>
      </c>
    </row>
    <row r="7" spans="1:2" ht="12.75">
      <c r="A7" s="475" t="s">
        <v>589</v>
      </c>
      <c r="B7" s="7"/>
    </row>
    <row r="9" spans="1:7" ht="12.75">
      <c r="A9" s="7" t="s">
        <v>590</v>
      </c>
      <c r="B9" s="7"/>
      <c r="C9" s="7"/>
      <c r="D9" s="7"/>
      <c r="E9" s="139"/>
      <c r="F9" s="7"/>
      <c r="G9" s="476">
        <v>2625827.2</v>
      </c>
    </row>
    <row r="10" spans="2:7" ht="12.75">
      <c r="B10" t="s">
        <v>591</v>
      </c>
      <c r="C10" t="s">
        <v>592</v>
      </c>
      <c r="E10" s="112"/>
      <c r="G10" s="112">
        <v>1339557.07</v>
      </c>
    </row>
    <row r="11" spans="3:7" ht="12.75">
      <c r="C11" t="s">
        <v>593</v>
      </c>
      <c r="E11" s="112"/>
      <c r="G11" s="112">
        <v>80033.99</v>
      </c>
    </row>
    <row r="12" spans="3:7" ht="12.75">
      <c r="C12" t="s">
        <v>594</v>
      </c>
      <c r="E12" s="112"/>
      <c r="G12" s="112">
        <v>500</v>
      </c>
    </row>
    <row r="13" spans="3:7" ht="12.75">
      <c r="C13" t="s">
        <v>595</v>
      </c>
      <c r="E13" s="112"/>
      <c r="G13" s="112">
        <v>44109.79</v>
      </c>
    </row>
    <row r="14" spans="3:7" ht="12.75">
      <c r="C14" t="s">
        <v>596</v>
      </c>
      <c r="E14" s="112"/>
      <c r="G14" s="112">
        <v>1262000</v>
      </c>
    </row>
    <row r="15" spans="5:7" ht="12.75">
      <c r="E15" s="112"/>
      <c r="G15" s="112"/>
    </row>
    <row r="16" spans="2:7" ht="12.75">
      <c r="B16" t="s">
        <v>597</v>
      </c>
      <c r="C16" t="s">
        <v>598</v>
      </c>
      <c r="E16" s="112"/>
      <c r="G16" s="112">
        <v>-169749.92</v>
      </c>
    </row>
    <row r="17" spans="3:7" ht="12.75">
      <c r="C17" t="s">
        <v>599</v>
      </c>
      <c r="E17" s="112"/>
      <c r="G17" s="112">
        <f>L16-5016</f>
        <v>-5016</v>
      </c>
    </row>
    <row r="18" spans="3:7" ht="12.75">
      <c r="C18" t="s">
        <v>596</v>
      </c>
      <c r="E18" s="112"/>
      <c r="G18" s="112">
        <v>-1262000</v>
      </c>
    </row>
    <row r="19" spans="5:7" ht="12.75">
      <c r="E19" s="112"/>
      <c r="G19" s="112"/>
    </row>
    <row r="20" spans="1:7" ht="12.75">
      <c r="A20" s="7" t="s">
        <v>600</v>
      </c>
      <c r="B20" s="7"/>
      <c r="C20" s="7"/>
      <c r="D20" s="7"/>
      <c r="E20" s="139"/>
      <c r="F20" s="7"/>
      <c r="G20" s="139">
        <f>SUM(G9:G19)</f>
        <v>3915262.1300000004</v>
      </c>
    </row>
    <row r="21" spans="5:7" ht="12.75">
      <c r="E21" s="112"/>
      <c r="G21" s="112"/>
    </row>
    <row r="22" spans="1:7" ht="12.75">
      <c r="A22" t="s">
        <v>601</v>
      </c>
      <c r="E22" s="112"/>
      <c r="G22" s="112"/>
    </row>
    <row r="23" spans="1:7" ht="12.75">
      <c r="A23" t="s">
        <v>602</v>
      </c>
      <c r="E23" s="112"/>
      <c r="G23" s="112"/>
    </row>
    <row r="24" spans="5:7" ht="12.75">
      <c r="E24" s="112"/>
      <c r="G24" s="112"/>
    </row>
    <row r="25" spans="1:7" ht="12.75">
      <c r="A25" s="60" t="s">
        <v>603</v>
      </c>
      <c r="B25" s="60"/>
      <c r="G25" s="112"/>
    </row>
    <row r="27" spans="1:7" ht="12.75">
      <c r="A27" s="7" t="s">
        <v>604</v>
      </c>
      <c r="B27" s="7"/>
      <c r="C27" s="7"/>
      <c r="D27" s="7"/>
      <c r="E27" s="7"/>
      <c r="F27" s="7"/>
      <c r="G27" s="139">
        <v>75118.81</v>
      </c>
    </row>
    <row r="28" spans="2:7" ht="12.75">
      <c r="B28" t="s">
        <v>605</v>
      </c>
      <c r="C28" t="s">
        <v>606</v>
      </c>
      <c r="F28" s="260"/>
      <c r="G28" s="75">
        <v>110333</v>
      </c>
    </row>
    <row r="29" spans="3:7" ht="12.75">
      <c r="C29" t="s">
        <v>592</v>
      </c>
      <c r="F29" s="260"/>
      <c r="G29" s="75">
        <v>103200</v>
      </c>
    </row>
    <row r="30" spans="3:7" ht="12.75">
      <c r="C30" t="s">
        <v>607</v>
      </c>
      <c r="F30" s="260"/>
      <c r="G30" s="75">
        <v>4850</v>
      </c>
    </row>
    <row r="31" spans="3:7" ht="12.75">
      <c r="C31" t="s">
        <v>608</v>
      </c>
      <c r="F31" s="260"/>
      <c r="G31" s="75">
        <v>9.5</v>
      </c>
    </row>
    <row r="32" spans="3:7" ht="12.75">
      <c r="C32" t="s">
        <v>609</v>
      </c>
      <c r="F32" s="260"/>
      <c r="G32" s="75">
        <v>991.69</v>
      </c>
    </row>
    <row r="33" spans="6:7" ht="12.75">
      <c r="F33" s="260"/>
      <c r="G33" s="75"/>
    </row>
    <row r="34" spans="2:7" ht="12.75">
      <c r="B34" t="s">
        <v>597</v>
      </c>
      <c r="C34" t="s">
        <v>610</v>
      </c>
      <c r="F34" s="260"/>
      <c r="G34" s="75">
        <v>-56608</v>
      </c>
    </row>
    <row r="35" spans="3:7" ht="12.75">
      <c r="C35" t="s">
        <v>611</v>
      </c>
      <c r="F35" s="260"/>
      <c r="G35" s="75">
        <v>-5000</v>
      </c>
    </row>
    <row r="36" spans="3:7" ht="12.75">
      <c r="C36" t="s">
        <v>612</v>
      </c>
      <c r="F36" s="260"/>
      <c r="G36" s="75">
        <v>0</v>
      </c>
    </row>
    <row r="37" spans="3:7" ht="12.75">
      <c r="C37" t="s">
        <v>613</v>
      </c>
      <c r="F37" s="260"/>
      <c r="G37" s="75">
        <v>0</v>
      </c>
    </row>
    <row r="38" spans="3:7" ht="12.75">
      <c r="C38" t="s">
        <v>614</v>
      </c>
      <c r="F38" s="260"/>
      <c r="G38" s="75">
        <v>0</v>
      </c>
    </row>
    <row r="39" spans="3:7" ht="12.75">
      <c r="C39" t="s">
        <v>615</v>
      </c>
      <c r="F39" s="260"/>
      <c r="G39" s="75">
        <v>-4373</v>
      </c>
    </row>
    <row r="40" spans="3:7" ht="12.75">
      <c r="C40" t="s">
        <v>616</v>
      </c>
      <c r="F40" s="260"/>
      <c r="G40" s="75">
        <v>-11000</v>
      </c>
    </row>
    <row r="41" spans="3:7" ht="12.75">
      <c r="C41" t="s">
        <v>617</v>
      </c>
      <c r="F41" s="260"/>
      <c r="G41" s="75">
        <v>-2000</v>
      </c>
    </row>
    <row r="42" spans="3:7" ht="12.75">
      <c r="C42" t="s">
        <v>618</v>
      </c>
      <c r="F42" s="260"/>
      <c r="G42" s="75">
        <v>-29672.1</v>
      </c>
    </row>
    <row r="43" spans="3:7" ht="12.75">
      <c r="C43" t="s">
        <v>619</v>
      </c>
      <c r="F43" s="260"/>
      <c r="G43" s="75">
        <v>-120000</v>
      </c>
    </row>
    <row r="44" spans="3:7" ht="12.75">
      <c r="C44" t="s">
        <v>620</v>
      </c>
      <c r="F44" s="260"/>
      <c r="G44" s="75">
        <v>-1698</v>
      </c>
    </row>
    <row r="45" spans="3:7" ht="12.75">
      <c r="C45" t="s">
        <v>621</v>
      </c>
      <c r="F45" s="260"/>
      <c r="G45" s="75">
        <v>-9850</v>
      </c>
    </row>
    <row r="46" spans="6:7" ht="12.75">
      <c r="F46" s="260"/>
      <c r="G46" s="75"/>
    </row>
    <row r="47" spans="1:7" ht="12.75">
      <c r="A47" s="7" t="s">
        <v>600</v>
      </c>
      <c r="B47" s="7"/>
      <c r="C47" s="7"/>
      <c r="D47" s="7"/>
      <c r="E47" s="7"/>
      <c r="F47" s="7"/>
      <c r="G47" s="139">
        <f>SUM(G27:G46)</f>
        <v>54301.899999999994</v>
      </c>
    </row>
    <row r="48" ht="12.75">
      <c r="G48" s="112"/>
    </row>
    <row r="49" spans="1:7" ht="12.75">
      <c r="A49" t="s">
        <v>622</v>
      </c>
      <c r="G49" s="112"/>
    </row>
    <row r="50" ht="12.75">
      <c r="G50" s="112"/>
    </row>
    <row r="51" spans="1:7" ht="12.75">
      <c r="A51" s="60"/>
      <c r="G51" s="112"/>
    </row>
    <row r="52" ht="12.75">
      <c r="G52" s="112"/>
    </row>
    <row r="56" spans="1:7" ht="12.75">
      <c r="A56" s="7"/>
      <c r="B56" s="7"/>
      <c r="C56" s="7"/>
      <c r="D56" s="7"/>
      <c r="E56" s="7"/>
      <c r="F56" s="7"/>
      <c r="G56" s="139"/>
    </row>
    <row r="57" ht="12.75">
      <c r="G57" s="112"/>
    </row>
    <row r="58" ht="12.75">
      <c r="G58" s="112"/>
    </row>
    <row r="59" ht="12.75">
      <c r="G59" s="112"/>
    </row>
    <row r="60" ht="12.75">
      <c r="G60" s="112"/>
    </row>
    <row r="61" ht="12.75">
      <c r="G61" s="112"/>
    </row>
    <row r="62" spans="1:7" ht="12.75">
      <c r="A62" s="7"/>
      <c r="B62" s="7"/>
      <c r="C62" s="7"/>
      <c r="D62" s="7"/>
      <c r="E62" s="7"/>
      <c r="F62" s="7"/>
      <c r="G62" s="139"/>
    </row>
    <row r="63" ht="12.75">
      <c r="G63" s="112"/>
    </row>
    <row r="64" ht="12.75">
      <c r="G64" s="112"/>
    </row>
    <row r="65" ht="12.75">
      <c r="G65" s="112"/>
    </row>
    <row r="66" ht="12.75">
      <c r="G66" s="112"/>
    </row>
  </sheetData>
  <sheetProtection selectLockedCells="1" selectUnlockedCells="1"/>
  <printOptions/>
  <pageMargins left="0.7479166666666667" right="0.7479166666666667" top="0.7798611111111111" bottom="0.6902777777777778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A11">
      <selection activeCell="B21" sqref="B21"/>
    </sheetView>
  </sheetViews>
  <sheetFormatPr defaultColWidth="9.140625" defaultRowHeight="12.75"/>
  <cols>
    <col min="4" max="4" width="19.57421875" style="0" customWidth="1"/>
    <col min="6" max="6" width="15.7109375" style="0" customWidth="1"/>
  </cols>
  <sheetData>
    <row r="1" spans="1:8" ht="12.75">
      <c r="A1" s="39"/>
      <c r="B1" s="39"/>
      <c r="C1" s="39"/>
      <c r="D1" s="266"/>
      <c r="E1" s="39"/>
      <c r="F1" s="266"/>
      <c r="G1" s="39"/>
      <c r="H1" s="39"/>
    </row>
    <row r="2" spans="1:8" ht="12.75">
      <c r="A2" s="477" t="s">
        <v>623</v>
      </c>
      <c r="B2" s="477"/>
      <c r="C2" s="477"/>
      <c r="D2" s="478"/>
      <c r="E2" s="39"/>
      <c r="F2" s="266"/>
      <c r="G2" s="39"/>
      <c r="H2" s="39"/>
    </row>
    <row r="3" spans="1:8" ht="12.75">
      <c r="A3" s="39"/>
      <c r="B3" s="39"/>
      <c r="C3" s="39"/>
      <c r="D3" s="266"/>
      <c r="E3" s="39"/>
      <c r="F3" s="39"/>
      <c r="G3" s="39"/>
      <c r="H3" s="39"/>
    </row>
    <row r="4" spans="1:8" ht="12.75">
      <c r="A4" s="39" t="s">
        <v>624</v>
      </c>
      <c r="B4" s="39"/>
      <c r="C4" s="39"/>
      <c r="D4" s="266">
        <v>7711575.53</v>
      </c>
      <c r="E4" s="39"/>
      <c r="F4" s="39"/>
      <c r="G4" s="39"/>
      <c r="H4" s="39"/>
    </row>
    <row r="5" spans="1:8" ht="12.75">
      <c r="A5" s="39" t="s">
        <v>625</v>
      </c>
      <c r="B5" s="39"/>
      <c r="C5" s="39"/>
      <c r="D5" s="266">
        <v>143291.17</v>
      </c>
      <c r="E5" s="39"/>
      <c r="F5" s="39"/>
      <c r="G5" s="39"/>
      <c r="H5" s="39"/>
    </row>
    <row r="6" spans="1:8" ht="12.75">
      <c r="A6" s="479" t="s">
        <v>626</v>
      </c>
      <c r="B6" s="480"/>
      <c r="C6" s="480"/>
      <c r="D6" s="481">
        <v>1733006.24</v>
      </c>
      <c r="E6" s="39"/>
      <c r="F6" s="266"/>
      <c r="G6" s="39"/>
      <c r="H6" s="39"/>
    </row>
    <row r="7" spans="1:8" ht="15" customHeight="1">
      <c r="A7" s="39"/>
      <c r="B7" s="39"/>
      <c r="C7" s="39"/>
      <c r="D7" s="39"/>
      <c r="E7" s="39"/>
      <c r="F7" s="39"/>
      <c r="G7" s="39"/>
      <c r="H7" s="39"/>
    </row>
    <row r="8" spans="1:8" ht="12.75">
      <c r="A8" s="232" t="s">
        <v>627</v>
      </c>
      <c r="B8" s="232"/>
      <c r="C8" s="232"/>
      <c r="D8" s="482">
        <f>SUM(D4:D7)</f>
        <v>9587872.94</v>
      </c>
      <c r="E8" s="335"/>
      <c r="F8" s="266"/>
      <c r="G8" s="39"/>
      <c r="H8" s="39"/>
    </row>
    <row r="9" spans="1:8" ht="12.75">
      <c r="A9" s="39"/>
      <c r="B9" s="39"/>
      <c r="C9" s="39"/>
      <c r="D9" s="266"/>
      <c r="E9" s="335"/>
      <c r="F9" s="266"/>
      <c r="G9" s="39"/>
      <c r="H9" s="39"/>
    </row>
    <row r="10" spans="1:8" ht="12.75">
      <c r="A10" s="39"/>
      <c r="B10" s="39"/>
      <c r="C10" s="39"/>
      <c r="D10" s="266"/>
      <c r="E10" s="335"/>
      <c r="F10" s="266"/>
      <c r="G10" s="39"/>
      <c r="H10" s="39"/>
    </row>
    <row r="11" spans="1:8" ht="12.75">
      <c r="A11" s="39" t="s">
        <v>628</v>
      </c>
      <c r="B11" s="39"/>
      <c r="C11" s="39"/>
      <c r="D11" s="266">
        <v>3915262.13</v>
      </c>
      <c r="E11" s="335"/>
      <c r="F11" s="266"/>
      <c r="G11" s="39"/>
      <c r="H11" s="39"/>
    </row>
    <row r="12" spans="1:8" ht="12.75">
      <c r="A12" s="480" t="s">
        <v>603</v>
      </c>
      <c r="B12" s="480"/>
      <c r="C12" s="480"/>
      <c r="D12" s="483">
        <v>54301.9</v>
      </c>
      <c r="E12" s="39"/>
      <c r="F12" s="39"/>
      <c r="G12" s="39"/>
      <c r="H12" s="39"/>
    </row>
    <row r="13" spans="1:8" ht="12.75">
      <c r="A13" s="232"/>
      <c r="B13" s="39"/>
      <c r="C13" s="39"/>
      <c r="D13" s="482"/>
      <c r="E13" s="335"/>
      <c r="F13" s="266"/>
      <c r="G13" s="39"/>
      <c r="H13" s="39"/>
    </row>
    <row r="14" spans="1:8" ht="14.25" customHeight="1">
      <c r="A14" s="232" t="s">
        <v>629</v>
      </c>
      <c r="B14" s="232"/>
      <c r="C14" s="232"/>
      <c r="D14" s="482">
        <f>SUM(D11:D13)</f>
        <v>3969564.03</v>
      </c>
      <c r="E14" s="39"/>
      <c r="F14" s="39"/>
      <c r="G14" s="39"/>
      <c r="H14" s="39"/>
    </row>
    <row r="15" spans="1:8" ht="12.75">
      <c r="A15" s="232"/>
      <c r="B15" s="39"/>
      <c r="C15" s="161"/>
      <c r="D15" s="482"/>
      <c r="E15" s="161"/>
      <c r="F15" s="266"/>
      <c r="G15" s="39"/>
      <c r="H15" s="39"/>
    </row>
    <row r="16" spans="1:10" ht="12.75">
      <c r="A16" s="232" t="s">
        <v>630</v>
      </c>
      <c r="B16" s="232"/>
      <c r="C16" s="232"/>
      <c r="D16" s="482">
        <v>949171.34</v>
      </c>
      <c r="E16" s="39"/>
      <c r="F16" s="162" t="s">
        <v>631</v>
      </c>
      <c r="G16" s="161" t="s">
        <v>632</v>
      </c>
      <c r="H16" s="161"/>
      <c r="I16" s="19"/>
      <c r="J16" s="19"/>
    </row>
    <row r="17" spans="1:8" ht="12.75">
      <c r="A17" s="484"/>
      <c r="B17" s="39"/>
      <c r="C17" s="39"/>
      <c r="D17" s="266"/>
      <c r="E17" s="39"/>
      <c r="F17" s="266"/>
      <c r="G17" s="39"/>
      <c r="H17" s="232"/>
    </row>
    <row r="18" spans="1:8" ht="12.75">
      <c r="A18" s="232" t="s">
        <v>633</v>
      </c>
      <c r="B18" s="232"/>
      <c r="C18" s="232"/>
      <c r="D18" s="482"/>
      <c r="E18" s="39"/>
      <c r="F18" s="266"/>
      <c r="G18" s="39"/>
      <c r="H18" s="39"/>
    </row>
    <row r="19" spans="1:8" ht="12.75">
      <c r="A19" s="375" t="s">
        <v>634</v>
      </c>
      <c r="B19" s="375"/>
      <c r="C19" s="375"/>
      <c r="D19" s="343">
        <v>27634.91</v>
      </c>
      <c r="E19" s="39"/>
      <c r="F19" s="266"/>
      <c r="G19" s="39"/>
      <c r="H19" s="39"/>
    </row>
    <row r="20" spans="1:8" ht="12.75">
      <c r="A20" s="375" t="s">
        <v>635</v>
      </c>
      <c r="B20" s="375"/>
      <c r="C20" s="375"/>
      <c r="D20" s="343">
        <v>181210.8</v>
      </c>
      <c r="E20" s="39"/>
      <c r="F20" s="266"/>
      <c r="G20" s="39"/>
      <c r="H20" s="39"/>
    </row>
    <row r="21" spans="1:8" ht="12.75">
      <c r="A21" s="479" t="s">
        <v>636</v>
      </c>
      <c r="B21" s="479"/>
      <c r="C21" s="479"/>
      <c r="D21" s="481">
        <v>506174.83</v>
      </c>
      <c r="E21" s="39"/>
      <c r="F21" s="266"/>
      <c r="G21" s="39"/>
      <c r="H21" s="39"/>
    </row>
    <row r="22" spans="1:8" ht="12.75">
      <c r="A22" s="375"/>
      <c r="B22" s="375"/>
      <c r="C22" s="375"/>
      <c r="D22" s="343"/>
      <c r="E22" s="39"/>
      <c r="F22" s="266"/>
      <c r="G22" s="39"/>
      <c r="H22" s="39"/>
    </row>
    <row r="23" spans="1:8" ht="12.75">
      <c r="A23" s="375" t="s">
        <v>532</v>
      </c>
      <c r="B23" s="375"/>
      <c r="C23" s="375"/>
      <c r="D23" s="482">
        <f>SUM(D19:D21)</f>
        <v>715020.54</v>
      </c>
      <c r="E23" s="232"/>
      <c r="F23" s="482"/>
      <c r="G23" s="232"/>
      <c r="H23" s="161"/>
    </row>
    <row r="24" spans="1:8" ht="12.75">
      <c r="A24" s="375"/>
      <c r="B24" s="375"/>
      <c r="C24" s="375"/>
      <c r="D24" s="343"/>
      <c r="E24" s="232"/>
      <c r="F24" s="482"/>
      <c r="G24" s="232"/>
      <c r="H24" s="161"/>
    </row>
    <row r="25" spans="1:8" ht="12.75">
      <c r="A25" s="39"/>
      <c r="B25" s="161"/>
      <c r="C25" s="39"/>
      <c r="D25" s="266"/>
      <c r="E25" s="39"/>
      <c r="F25" s="266"/>
      <c r="G25" s="39"/>
      <c r="H25" s="161"/>
    </row>
    <row r="26" spans="1:11" ht="12.75">
      <c r="A26" s="484" t="s">
        <v>637</v>
      </c>
      <c r="B26" s="40"/>
      <c r="C26" s="40"/>
      <c r="D26" s="40"/>
      <c r="E26" s="40"/>
      <c r="F26" s="485"/>
      <c r="G26" s="40"/>
      <c r="H26" s="161"/>
      <c r="K26" s="19"/>
    </row>
    <row r="27" spans="1:11" ht="12.75">
      <c r="A27" s="486"/>
      <c r="B27" s="161"/>
      <c r="C27" s="39"/>
      <c r="D27" s="39"/>
      <c r="E27" s="39"/>
      <c r="F27" s="266"/>
      <c r="G27" s="39"/>
      <c r="H27" s="161"/>
      <c r="K27" s="19"/>
    </row>
    <row r="28" spans="1:8" ht="12.75">
      <c r="A28" s="39"/>
      <c r="B28" s="161"/>
      <c r="C28" s="39"/>
      <c r="D28" s="39"/>
      <c r="E28" s="39"/>
      <c r="F28" s="266"/>
      <c r="G28" s="39"/>
      <c r="H28" s="161"/>
    </row>
    <row r="29" spans="1:8" ht="12.75">
      <c r="A29" s="39" t="s">
        <v>638</v>
      </c>
      <c r="B29" s="39"/>
      <c r="C29" s="39"/>
      <c r="D29" s="290"/>
      <c r="E29" s="224"/>
      <c r="F29" s="487">
        <v>9587872.94</v>
      </c>
      <c r="G29" s="39"/>
      <c r="H29" s="39"/>
    </row>
    <row r="30" spans="1:8" ht="12.75">
      <c r="A30" s="39" t="s">
        <v>639</v>
      </c>
      <c r="B30" s="39"/>
      <c r="C30" s="39"/>
      <c r="D30" s="266"/>
      <c r="E30" s="39"/>
      <c r="F30" s="483">
        <v>-2474601.68</v>
      </c>
      <c r="G30" s="39"/>
      <c r="H30" s="161"/>
    </row>
    <row r="31" spans="1:8" ht="12.75">
      <c r="A31" s="39"/>
      <c r="B31" s="39"/>
      <c r="C31" s="39"/>
      <c r="D31" s="266"/>
      <c r="E31" s="39"/>
      <c r="F31" s="266"/>
      <c r="G31" s="39"/>
      <c r="H31" s="161"/>
    </row>
    <row r="32" spans="1:8" ht="12.75">
      <c r="A32" s="39" t="s">
        <v>640</v>
      </c>
      <c r="B32" s="39"/>
      <c r="C32" s="39"/>
      <c r="D32" s="266"/>
      <c r="E32" s="39"/>
      <c r="F32" s="266">
        <f>SUM(F29:F31)</f>
        <v>7113271.26</v>
      </c>
      <c r="G32" s="39"/>
      <c r="H32" s="161"/>
    </row>
    <row r="33" spans="1:8" ht="12.75">
      <c r="A33" s="39"/>
      <c r="B33" s="39"/>
      <c r="C33" s="39"/>
      <c r="D33" s="266"/>
      <c r="E33" s="39"/>
      <c r="F33" s="266"/>
      <c r="G33" s="39"/>
      <c r="H33" s="161"/>
    </row>
    <row r="34" spans="1:8" ht="12.75">
      <c r="A34" s="39" t="s">
        <v>641</v>
      </c>
      <c r="B34" s="39"/>
      <c r="C34" s="39"/>
      <c r="D34" s="39"/>
      <c r="E34" s="39"/>
      <c r="F34" s="266"/>
      <c r="G34" s="39"/>
      <c r="H34" s="161"/>
    </row>
    <row r="35" spans="1:9" ht="12.75">
      <c r="A35" s="39"/>
      <c r="B35" s="232"/>
      <c r="C35" s="39"/>
      <c r="D35" s="482"/>
      <c r="E35" s="41"/>
      <c r="F35" s="266"/>
      <c r="G35" s="43"/>
      <c r="H35" s="161"/>
      <c r="I35" s="39"/>
    </row>
    <row r="36" spans="1:8" ht="12.75">
      <c r="A36" s="39"/>
      <c r="B36" s="39"/>
      <c r="C36" s="39"/>
      <c r="D36" s="224"/>
      <c r="E36" s="39"/>
      <c r="F36" s="266"/>
      <c r="G36" s="39"/>
      <c r="H36" s="161"/>
    </row>
    <row r="37" spans="1:8" ht="12.75">
      <c r="A37" s="39"/>
      <c r="B37" s="39"/>
      <c r="C37" s="39"/>
      <c r="D37" s="39"/>
      <c r="E37" s="39"/>
      <c r="F37" s="266"/>
      <c r="G37" s="39"/>
      <c r="H37" s="161"/>
    </row>
    <row r="38" spans="1:9" ht="12.75">
      <c r="A38" s="39"/>
      <c r="B38" s="232"/>
      <c r="C38" s="39"/>
      <c r="D38" s="482"/>
      <c r="E38" s="41"/>
      <c r="F38" s="266"/>
      <c r="G38" s="39"/>
      <c r="H38" s="161"/>
      <c r="I38" s="39"/>
    </row>
    <row r="39" spans="1:8" ht="12.75">
      <c r="A39" s="39"/>
      <c r="B39" s="39"/>
      <c r="C39" s="39"/>
      <c r="D39" s="290"/>
      <c r="E39" s="224"/>
      <c r="F39" s="266"/>
      <c r="G39" s="39"/>
      <c r="H39" s="161"/>
    </row>
    <row r="40" spans="1:8" ht="12.75">
      <c r="A40" s="39"/>
      <c r="B40" s="39"/>
      <c r="C40" s="39"/>
      <c r="D40" s="39"/>
      <c r="E40" s="39"/>
      <c r="F40" s="266"/>
      <c r="G40" s="39"/>
      <c r="H40" s="161"/>
    </row>
    <row r="41" spans="1:8" s="19" customFormat="1" ht="12.75">
      <c r="A41" s="161"/>
      <c r="B41" s="161"/>
      <c r="C41" s="161"/>
      <c r="D41" s="336"/>
      <c r="E41" s="161"/>
      <c r="F41" s="162"/>
      <c r="G41" s="161"/>
      <c r="H41" s="488"/>
    </row>
    <row r="42" spans="1:8" s="19" customFormat="1" ht="12.75">
      <c r="A42" s="161"/>
      <c r="B42" s="161"/>
      <c r="C42" s="161"/>
      <c r="D42" s="162"/>
      <c r="E42" s="161"/>
      <c r="F42" s="162"/>
      <c r="G42" s="161"/>
      <c r="H42" s="488"/>
    </row>
    <row r="43" spans="1:8" s="19" customFormat="1" ht="12.75">
      <c r="A43" s="161"/>
      <c r="B43" s="161"/>
      <c r="C43" s="161"/>
      <c r="D43" s="162"/>
      <c r="E43" s="161"/>
      <c r="F43" s="162"/>
      <c r="G43" s="161"/>
      <c r="H43" s="488"/>
    </row>
    <row r="44" spans="1:8" s="19" customFormat="1" ht="12.75">
      <c r="A44" s="161"/>
      <c r="B44" s="161"/>
      <c r="C44" s="161"/>
      <c r="D44" s="161"/>
      <c r="E44" s="161"/>
      <c r="F44" s="162"/>
      <c r="G44" s="161"/>
      <c r="H44" s="488"/>
    </row>
    <row r="45" spans="1:8" ht="12.75">
      <c r="A45" s="39"/>
      <c r="B45" s="39"/>
      <c r="C45" s="39"/>
      <c r="D45" s="161"/>
      <c r="E45" s="39"/>
      <c r="F45" s="266"/>
      <c r="G45" s="39"/>
      <c r="H45" s="161"/>
    </row>
    <row r="46" spans="1:8" ht="12.75">
      <c r="A46" s="39"/>
      <c r="B46" s="39"/>
      <c r="C46" s="39"/>
      <c r="D46" s="266"/>
      <c r="E46" s="39"/>
      <c r="F46" s="266"/>
      <c r="G46" s="39"/>
      <c r="H46" s="161"/>
    </row>
    <row r="47" spans="1:8" ht="12.75">
      <c r="A47" s="39"/>
      <c r="B47" s="39"/>
      <c r="C47" s="39"/>
      <c r="D47" s="39"/>
      <c r="E47" s="39"/>
      <c r="F47" s="266"/>
      <c r="G47" s="39"/>
      <c r="H47" s="161"/>
    </row>
    <row r="48" spans="1:8" ht="12.75">
      <c r="A48" s="39"/>
      <c r="B48" s="39"/>
      <c r="C48" s="39"/>
      <c r="D48" s="39"/>
      <c r="E48" s="39"/>
      <c r="F48" s="266"/>
      <c r="G48" s="39"/>
      <c r="H48" s="161"/>
    </row>
    <row r="49" spans="1:8" ht="12.75">
      <c r="A49" s="39"/>
      <c r="B49" s="39"/>
      <c r="C49" s="39"/>
      <c r="D49" s="39"/>
      <c r="E49" s="39"/>
      <c r="F49" s="266"/>
      <c r="G49" s="43"/>
      <c r="H49" s="161"/>
    </row>
    <row r="50" spans="1:9" ht="12.75">
      <c r="A50" s="39"/>
      <c r="B50" s="232"/>
      <c r="C50" s="39"/>
      <c r="D50" s="482"/>
      <c r="E50" s="41"/>
      <c r="F50" s="266"/>
      <c r="G50" s="39"/>
      <c r="H50" s="161"/>
      <c r="I50" s="39"/>
    </row>
    <row r="51" spans="1:8" ht="12.75">
      <c r="A51" s="39"/>
      <c r="B51" s="39"/>
      <c r="C51" s="39"/>
      <c r="D51" s="162"/>
      <c r="E51" s="39"/>
      <c r="F51" s="266"/>
      <c r="G51" s="39"/>
      <c r="H51" s="161"/>
    </row>
    <row r="52" spans="1:8" ht="12.75">
      <c r="A52" s="39"/>
      <c r="B52" s="39"/>
      <c r="C52" s="39"/>
      <c r="D52" s="162"/>
      <c r="E52" s="39"/>
      <c r="F52" s="266"/>
      <c r="G52" s="39"/>
      <c r="H52" s="161"/>
    </row>
    <row r="53" spans="1:8" ht="12.75">
      <c r="A53" s="39"/>
      <c r="B53" s="39"/>
      <c r="C53" s="39"/>
      <c r="D53" s="162"/>
      <c r="E53" s="39"/>
      <c r="F53" s="266"/>
      <c r="G53" s="39"/>
      <c r="H53" s="161"/>
    </row>
    <row r="54" spans="1:8" ht="12.75">
      <c r="A54" s="39"/>
      <c r="B54" s="39"/>
      <c r="C54" s="39"/>
      <c r="D54" s="266"/>
      <c r="E54" s="39"/>
      <c r="F54" s="266"/>
      <c r="G54" s="39"/>
      <c r="H54" s="161"/>
    </row>
    <row r="55" spans="1:8" ht="12.75">
      <c r="A55" s="39"/>
      <c r="B55" s="39"/>
      <c r="C55" s="39"/>
      <c r="D55" s="266"/>
      <c r="E55" s="39"/>
      <c r="F55" s="266"/>
      <c r="G55" s="39"/>
      <c r="H55" s="161"/>
    </row>
    <row r="56" spans="1:8" ht="12.75">
      <c r="A56" s="39"/>
      <c r="B56" s="39"/>
      <c r="C56" s="39"/>
      <c r="D56" s="39"/>
      <c r="E56" s="39"/>
      <c r="F56" s="266"/>
      <c r="G56" s="39"/>
      <c r="H56" s="161"/>
    </row>
    <row r="57" spans="1:8" ht="12.75">
      <c r="A57" s="39"/>
      <c r="B57" s="39"/>
      <c r="C57" s="39"/>
      <c r="D57" s="39"/>
      <c r="E57" s="39"/>
      <c r="F57" s="266"/>
      <c r="G57" s="39"/>
      <c r="H57" s="161"/>
    </row>
    <row r="58" spans="1:8" ht="12.75">
      <c r="A58" s="39"/>
      <c r="B58" s="39"/>
      <c r="C58" s="39"/>
      <c r="D58" s="39"/>
      <c r="E58" s="39"/>
      <c r="F58" s="266"/>
      <c r="G58" s="39"/>
      <c r="H58" s="161"/>
    </row>
    <row r="59" spans="1:8" ht="12.75">
      <c r="A59" s="39"/>
      <c r="B59" s="39"/>
      <c r="C59" s="39"/>
      <c r="D59" s="39"/>
      <c r="E59" s="39"/>
      <c r="F59" s="266"/>
      <c r="G59" s="39"/>
      <c r="H59" s="161"/>
    </row>
    <row r="60" spans="1:8" ht="12.75">
      <c r="A60" s="39"/>
      <c r="B60" s="39"/>
      <c r="C60" s="39"/>
      <c r="D60" s="266"/>
      <c r="E60" s="39"/>
      <c r="F60" s="266"/>
      <c r="G60" s="39"/>
      <c r="H60" s="161"/>
    </row>
    <row r="61" spans="1:8" ht="12.75">
      <c r="A61" s="39"/>
      <c r="B61" s="39"/>
      <c r="C61" s="39"/>
      <c r="D61" s="39"/>
      <c r="E61" s="39"/>
      <c r="F61" s="266"/>
      <c r="G61" s="39"/>
      <c r="H61" s="161"/>
    </row>
    <row r="62" spans="1:8" ht="12.75">
      <c r="A62" s="39"/>
      <c r="B62" s="39"/>
      <c r="C62" s="39"/>
      <c r="D62" s="39"/>
      <c r="E62" s="39"/>
      <c r="F62" s="266"/>
      <c r="G62" s="39"/>
      <c r="H62" s="161"/>
    </row>
    <row r="63" spans="1:8" ht="12.75">
      <c r="A63" s="39"/>
      <c r="B63" s="39"/>
      <c r="C63" s="39"/>
      <c r="D63" s="39"/>
      <c r="E63" s="39"/>
      <c r="F63" s="266"/>
      <c r="G63" s="39"/>
      <c r="H63" s="161"/>
    </row>
    <row r="64" spans="1:8" ht="12.75">
      <c r="A64" s="39"/>
      <c r="B64" s="39"/>
      <c r="C64" s="39"/>
      <c r="D64" s="39"/>
      <c r="E64" s="39"/>
      <c r="F64" s="266"/>
      <c r="G64" s="39"/>
      <c r="H64" s="161"/>
    </row>
    <row r="65" spans="1:8" ht="12.75">
      <c r="A65" s="39"/>
      <c r="B65" s="39"/>
      <c r="C65" s="39"/>
      <c r="D65" s="39"/>
      <c r="E65" s="39"/>
      <c r="F65" s="266"/>
      <c r="G65" s="39"/>
      <c r="H65" s="161"/>
    </row>
    <row r="66" spans="1:8" ht="12.75">
      <c r="A66" s="39"/>
      <c r="B66" s="39"/>
      <c r="C66" s="39"/>
      <c r="D66" s="39"/>
      <c r="E66" s="39"/>
      <c r="F66" s="266"/>
      <c r="G66" s="39"/>
      <c r="H66" s="161"/>
    </row>
    <row r="67" spans="1:8" ht="12.75">
      <c r="A67" s="39"/>
      <c r="B67" s="39"/>
      <c r="C67" s="39"/>
      <c r="D67" s="39"/>
      <c r="E67" s="39"/>
      <c r="F67" s="266"/>
      <c r="G67" s="39"/>
      <c r="H67" s="161"/>
    </row>
    <row r="68" spans="1:8" ht="12.75">
      <c r="A68" s="39"/>
      <c r="B68" s="39"/>
      <c r="C68" s="39"/>
      <c r="D68" s="39"/>
      <c r="E68" s="39"/>
      <c r="F68" s="266"/>
      <c r="G68" s="39"/>
      <c r="H68" s="161"/>
    </row>
    <row r="69" spans="1:9" ht="12.75">
      <c r="A69" s="39"/>
      <c r="B69" s="232"/>
      <c r="C69" s="39"/>
      <c r="D69" s="266"/>
      <c r="E69" s="39"/>
      <c r="F69" s="482"/>
      <c r="G69" s="39"/>
      <c r="H69" s="232"/>
      <c r="I69" s="39"/>
    </row>
    <row r="70" spans="1:8" ht="12.75">
      <c r="A70" s="39"/>
      <c r="B70" s="161"/>
      <c r="C70" s="39"/>
      <c r="D70" s="266"/>
      <c r="E70" s="39"/>
      <c r="F70" s="266"/>
      <c r="G70" s="39"/>
      <c r="H70" s="161"/>
    </row>
    <row r="71" spans="1:8" ht="12.75">
      <c r="A71" s="39"/>
      <c r="B71" s="39"/>
      <c r="C71" s="39"/>
      <c r="D71" s="39"/>
      <c r="E71" s="39"/>
      <c r="F71" s="266"/>
      <c r="G71" s="39"/>
      <c r="H71" s="161"/>
    </row>
    <row r="72" spans="1:8" ht="12.75">
      <c r="A72" s="39"/>
      <c r="B72" s="39"/>
      <c r="C72" s="39"/>
      <c r="D72" s="39"/>
      <c r="E72" s="39"/>
      <c r="F72" s="266"/>
      <c r="G72" s="39"/>
      <c r="H72" s="161"/>
    </row>
    <row r="73" spans="1:8" ht="12.75">
      <c r="A73" s="39"/>
      <c r="B73" s="39"/>
      <c r="C73" s="39"/>
      <c r="D73" s="266"/>
      <c r="E73" s="39"/>
      <c r="F73" s="482"/>
      <c r="G73" s="39"/>
      <c r="H73" s="39"/>
    </row>
    <row r="74" spans="1:8" ht="12.75">
      <c r="A74" s="39"/>
      <c r="B74" s="232"/>
      <c r="C74" s="39"/>
      <c r="D74" s="482"/>
      <c r="E74" s="310"/>
      <c r="F74" s="489"/>
      <c r="G74" s="39"/>
      <c r="H74" s="232"/>
    </row>
    <row r="75" spans="1:9" ht="12.75">
      <c r="A75" s="39"/>
      <c r="B75" s="232"/>
      <c r="C75" s="39"/>
      <c r="D75" s="482"/>
      <c r="E75" s="39"/>
      <c r="F75" s="482"/>
      <c r="G75" s="39"/>
      <c r="H75" s="335"/>
      <c r="I75" s="39"/>
    </row>
    <row r="76" spans="1:8" ht="12.75">
      <c r="A76" s="39"/>
      <c r="B76" s="161"/>
      <c r="C76" s="39"/>
      <c r="D76" s="290"/>
      <c r="E76" s="161"/>
      <c r="F76" s="266"/>
      <c r="G76" s="39"/>
      <c r="H76" s="39"/>
    </row>
    <row r="77" spans="1:8" ht="12.75">
      <c r="A77" s="39"/>
      <c r="B77" s="39"/>
      <c r="C77" s="39"/>
      <c r="D77" s="290"/>
      <c r="E77" s="161"/>
      <c r="F77" s="266"/>
      <c r="G77" s="39"/>
      <c r="H77" s="39"/>
    </row>
    <row r="78" spans="1:8" ht="12.75">
      <c r="A78" s="39"/>
      <c r="B78" s="39"/>
      <c r="C78" s="39"/>
      <c r="D78" s="266"/>
      <c r="E78" s="39"/>
      <c r="F78" s="266"/>
      <c r="G78" s="39"/>
      <c r="H78" s="39"/>
    </row>
    <row r="79" spans="1:8" ht="12.75">
      <c r="A79" s="39"/>
      <c r="B79" s="39"/>
      <c r="C79" s="39"/>
      <c r="D79" s="266"/>
      <c r="E79" s="39"/>
      <c r="F79" s="266"/>
      <c r="G79" s="39"/>
      <c r="H79" s="39"/>
    </row>
    <row r="80" spans="1:8" ht="12.75">
      <c r="A80" s="39"/>
      <c r="B80" s="39"/>
      <c r="C80" s="39"/>
      <c r="D80" s="266"/>
      <c r="E80" s="39"/>
      <c r="F80" s="266"/>
      <c r="G80" s="39"/>
      <c r="H80" s="39"/>
    </row>
    <row r="81" spans="1:8" ht="12.75">
      <c r="A81" s="39"/>
      <c r="B81" s="39"/>
      <c r="C81" s="39"/>
      <c r="D81" s="39"/>
      <c r="E81" s="39"/>
      <c r="F81" s="39"/>
      <c r="G81" s="39"/>
      <c r="H81" s="39"/>
    </row>
    <row r="82" spans="1:8" ht="12.75">
      <c r="A82" s="39"/>
      <c r="B82" s="39"/>
      <c r="C82" s="39"/>
      <c r="D82" s="39"/>
      <c r="E82" s="39"/>
      <c r="F82" s="39"/>
      <c r="G82" s="39"/>
      <c r="H82" s="39"/>
    </row>
    <row r="83" spans="1:8" ht="12.75">
      <c r="A83" s="39"/>
      <c r="B83" s="39"/>
      <c r="C83" s="39"/>
      <c r="D83" s="39"/>
      <c r="E83" s="39"/>
      <c r="F83" s="39"/>
      <c r="G83" s="39"/>
      <c r="H83" s="39"/>
    </row>
    <row r="84" spans="1:8" ht="12.75">
      <c r="A84" s="39"/>
      <c r="B84" s="39"/>
      <c r="C84" s="39"/>
      <c r="D84" s="39"/>
      <c r="E84" s="39"/>
      <c r="F84" s="39"/>
      <c r="G84" s="39"/>
      <c r="H84" s="39"/>
    </row>
    <row r="85" spans="1:8" ht="12.75">
      <c r="A85" s="39"/>
      <c r="B85" s="39"/>
      <c r="C85" s="39"/>
      <c r="D85" s="39"/>
      <c r="E85" s="39"/>
      <c r="F85" s="39"/>
      <c r="G85" s="39"/>
      <c r="H85" s="39"/>
    </row>
    <row r="86" spans="1:8" ht="12.75">
      <c r="A86" s="39"/>
      <c r="B86" s="39"/>
      <c r="C86" s="39"/>
      <c r="D86" s="39"/>
      <c r="E86" s="39"/>
      <c r="F86" s="39"/>
      <c r="G86" s="39"/>
      <c r="H86" s="39"/>
    </row>
    <row r="87" spans="1:8" ht="12.75">
      <c r="A87" s="39"/>
      <c r="B87" s="39"/>
      <c r="C87" s="39"/>
      <c r="D87" s="39"/>
      <c r="E87" s="39"/>
      <c r="F87" s="39"/>
      <c r="G87" s="39"/>
      <c r="H87" s="39"/>
    </row>
    <row r="88" spans="1:8" ht="12.75">
      <c r="A88" s="39"/>
      <c r="B88" s="39"/>
      <c r="C88" s="39"/>
      <c r="D88" s="39"/>
      <c r="E88" s="39"/>
      <c r="F88" s="39"/>
      <c r="G88" s="39"/>
      <c r="H88" s="39"/>
    </row>
    <row r="89" spans="1:8" ht="12.75">
      <c r="A89" s="39"/>
      <c r="B89" s="39"/>
      <c r="C89" s="39"/>
      <c r="D89" s="39"/>
      <c r="E89" s="39"/>
      <c r="F89" s="39"/>
      <c r="G89" s="39"/>
      <c r="H89" s="39"/>
    </row>
    <row r="90" spans="1:8" ht="12.75">
      <c r="A90" s="39"/>
      <c r="B90" s="39"/>
      <c r="C90" s="39"/>
      <c r="D90" s="39"/>
      <c r="E90" s="39"/>
      <c r="F90" s="39"/>
      <c r="G90" s="39"/>
      <c r="H90" s="39"/>
    </row>
    <row r="91" spans="1:8" ht="12.75">
      <c r="A91" s="39"/>
      <c r="B91" s="39"/>
      <c r="C91" s="39"/>
      <c r="D91" s="39"/>
      <c r="E91" s="39"/>
      <c r="F91" s="39"/>
      <c r="G91" s="39"/>
      <c r="H91" s="39"/>
    </row>
    <row r="92" spans="1:8" ht="12.75">
      <c r="A92" s="39"/>
      <c r="B92" s="39"/>
      <c r="C92" s="39"/>
      <c r="D92" s="39"/>
      <c r="E92" s="39"/>
      <c r="F92" s="39"/>
      <c r="G92" s="39"/>
      <c r="H92" s="39"/>
    </row>
    <row r="93" spans="1:8" ht="12.75">
      <c r="A93" s="39"/>
      <c r="B93" s="39"/>
      <c r="C93" s="39"/>
      <c r="D93" s="39"/>
      <c r="E93" s="39"/>
      <c r="F93" s="39"/>
      <c r="G93" s="39"/>
      <c r="H93" s="39"/>
    </row>
    <row r="94" spans="1:8" ht="12.75">
      <c r="A94" s="39"/>
      <c r="B94" s="39"/>
      <c r="C94" s="39"/>
      <c r="D94" s="39"/>
      <c r="E94" s="39"/>
      <c r="F94" s="39"/>
      <c r="G94" s="39"/>
      <c r="H94" s="39"/>
    </row>
    <row r="95" spans="1:8" ht="12.75">
      <c r="A95" s="39"/>
      <c r="B95" s="39"/>
      <c r="C95" s="39"/>
      <c r="D95" s="39"/>
      <c r="E95" s="39"/>
      <c r="F95" s="39"/>
      <c r="G95" s="39"/>
      <c r="H95" s="39"/>
    </row>
    <row r="96" spans="1:8" ht="12.75">
      <c r="A96" s="39"/>
      <c r="B96" s="39"/>
      <c r="C96" s="39"/>
      <c r="D96" s="39"/>
      <c r="E96" s="39"/>
      <c r="F96" s="39"/>
      <c r="G96" s="39"/>
      <c r="H96" s="39"/>
    </row>
    <row r="97" spans="1:8" ht="12.75">
      <c r="A97" s="39"/>
      <c r="B97" s="39"/>
      <c r="C97" s="39"/>
      <c r="D97" s="39"/>
      <c r="E97" s="39"/>
      <c r="F97" s="39"/>
      <c r="G97" s="39"/>
      <c r="H97" s="39"/>
    </row>
    <row r="98" spans="1:8" ht="12.75">
      <c r="A98" s="39"/>
      <c r="B98" s="39"/>
      <c r="C98" s="39"/>
      <c r="D98" s="39"/>
      <c r="E98" s="39"/>
      <c r="F98" s="39"/>
      <c r="G98" s="39"/>
      <c r="H98" s="39"/>
    </row>
    <row r="99" spans="1:8" ht="12.75">
      <c r="A99" s="39"/>
      <c r="B99" s="39"/>
      <c r="C99" s="39"/>
      <c r="D99" s="39"/>
      <c r="E99" s="39"/>
      <c r="F99" s="39"/>
      <c r="G99" s="39"/>
      <c r="H99" s="39"/>
    </row>
    <row r="100" spans="1:8" ht="12.75">
      <c r="A100" s="39"/>
      <c r="B100" s="39"/>
      <c r="C100" s="39"/>
      <c r="D100" s="39"/>
      <c r="E100" s="39"/>
      <c r="F100" s="39"/>
      <c r="G100" s="39"/>
      <c r="H100" s="39"/>
    </row>
    <row r="101" spans="1:8" ht="12.75">
      <c r="A101" s="39"/>
      <c r="B101" s="39"/>
      <c r="C101" s="39"/>
      <c r="D101" s="39"/>
      <c r="E101" s="39"/>
      <c r="F101" s="39"/>
      <c r="G101" s="39"/>
      <c r="H101" s="39"/>
    </row>
    <row r="102" spans="1:8" ht="12.75">
      <c r="A102" s="39"/>
      <c r="B102" s="39"/>
      <c r="C102" s="39"/>
      <c r="D102" s="39"/>
      <c r="E102" s="39"/>
      <c r="F102" s="39"/>
      <c r="G102" s="39"/>
      <c r="H102" s="39"/>
    </row>
    <row r="103" spans="1:8" ht="12.75">
      <c r="A103" s="39"/>
      <c r="B103" s="39"/>
      <c r="C103" s="39"/>
      <c r="D103" s="39"/>
      <c r="E103" s="39"/>
      <c r="F103" s="39"/>
      <c r="G103" s="39"/>
      <c r="H103" s="39"/>
    </row>
    <row r="104" spans="1:8" ht="12.75">
      <c r="A104" s="39"/>
      <c r="B104" s="39"/>
      <c r="C104" s="39"/>
      <c r="D104" s="39"/>
      <c r="E104" s="39"/>
      <c r="F104" s="39"/>
      <c r="G104" s="39"/>
      <c r="H104" s="39"/>
    </row>
    <row r="105" spans="1:8" ht="12.75">
      <c r="A105" s="39"/>
      <c r="B105" s="39"/>
      <c r="C105" s="39"/>
      <c r="D105" s="39"/>
      <c r="E105" s="39"/>
      <c r="F105" s="39"/>
      <c r="G105" s="39"/>
      <c r="H105" s="39"/>
    </row>
    <row r="106" spans="1:8" ht="12.75">
      <c r="A106" s="39"/>
      <c r="B106" s="39"/>
      <c r="C106" s="39"/>
      <c r="D106" s="39"/>
      <c r="E106" s="39"/>
      <c r="F106" s="39"/>
      <c r="G106" s="39"/>
      <c r="H106" s="39"/>
    </row>
    <row r="107" spans="1:8" ht="12.75">
      <c r="A107" s="39"/>
      <c r="B107" s="39"/>
      <c r="C107" s="39"/>
      <c r="D107" s="39"/>
      <c r="E107" s="39"/>
      <c r="F107" s="39"/>
      <c r="G107" s="39"/>
      <c r="H107" s="39"/>
    </row>
    <row r="108" spans="1:8" ht="12.75">
      <c r="A108" s="39"/>
      <c r="B108" s="39"/>
      <c r="C108" s="39"/>
      <c r="D108" s="39"/>
      <c r="E108" s="39"/>
      <c r="F108" s="39"/>
      <c r="G108" s="39"/>
      <c r="H108" s="39"/>
    </row>
    <row r="109" spans="1:8" ht="12.75">
      <c r="A109" s="39"/>
      <c r="B109" s="39"/>
      <c r="C109" s="39"/>
      <c r="D109" s="39"/>
      <c r="E109" s="39"/>
      <c r="F109" s="39"/>
      <c r="G109" s="39"/>
      <c r="H109" s="39"/>
    </row>
    <row r="110" spans="1:8" ht="12.75">
      <c r="A110" s="39"/>
      <c r="B110" s="39"/>
      <c r="C110" s="39"/>
      <c r="D110" s="39"/>
      <c r="E110" s="39"/>
      <c r="F110" s="39"/>
      <c r="G110" s="39"/>
      <c r="H110" s="39"/>
    </row>
    <row r="111" spans="1:8" ht="12.75">
      <c r="A111" s="39"/>
      <c r="B111" s="39"/>
      <c r="C111" s="39"/>
      <c r="D111" s="39"/>
      <c r="E111" s="39"/>
      <c r="F111" s="39"/>
      <c r="G111" s="39"/>
      <c r="H111" s="39"/>
    </row>
    <row r="112" spans="1:8" ht="12.75">
      <c r="A112" s="39"/>
      <c r="B112" s="39"/>
      <c r="C112" s="39"/>
      <c r="D112" s="39"/>
      <c r="E112" s="39"/>
      <c r="F112" s="39"/>
      <c r="G112" s="39"/>
      <c r="H112" s="39"/>
    </row>
    <row r="113" spans="1:8" ht="12.75">
      <c r="A113" s="39"/>
      <c r="B113" s="39"/>
      <c r="C113" s="39"/>
      <c r="D113" s="39"/>
      <c r="E113" s="39"/>
      <c r="F113" s="39"/>
      <c r="G113" s="39"/>
      <c r="H113" s="39"/>
    </row>
    <row r="114" spans="1:8" ht="12.75">
      <c r="A114" s="39"/>
      <c r="B114" s="39"/>
      <c r="C114" s="39"/>
      <c r="D114" s="39"/>
      <c r="E114" s="39"/>
      <c r="F114" s="39"/>
      <c r="G114" s="39"/>
      <c r="H114" s="39"/>
    </row>
    <row r="115" spans="1:8" ht="12.75">
      <c r="A115" s="39"/>
      <c r="B115" s="39"/>
      <c r="C115" s="39"/>
      <c r="D115" s="39"/>
      <c r="E115" s="39"/>
      <c r="F115" s="39"/>
      <c r="G115" s="39"/>
      <c r="H115" s="39"/>
    </row>
    <row r="116" spans="1:8" ht="12.75">
      <c r="A116" s="39"/>
      <c r="B116" s="39"/>
      <c r="C116" s="39"/>
      <c r="D116" s="39"/>
      <c r="E116" s="39"/>
      <c r="F116" s="39"/>
      <c r="G116" s="39"/>
      <c r="H116" s="39"/>
    </row>
    <row r="117" spans="1:8" ht="12.75">
      <c r="A117" s="39"/>
      <c r="B117" s="39"/>
      <c r="C117" s="39"/>
      <c r="D117" s="39"/>
      <c r="E117" s="39"/>
      <c r="F117" s="39"/>
      <c r="G117" s="39"/>
      <c r="H117" s="39"/>
    </row>
    <row r="118" spans="1:8" ht="12.75">
      <c r="A118" s="39"/>
      <c r="B118" s="39"/>
      <c r="C118" s="39"/>
      <c r="D118" s="39"/>
      <c r="E118" s="39"/>
      <c r="F118" s="39"/>
      <c r="G118" s="39"/>
      <c r="H118" s="39"/>
    </row>
    <row r="119" spans="1:8" ht="12.75">
      <c r="A119" s="39"/>
      <c r="B119" s="39"/>
      <c r="C119" s="39"/>
      <c r="D119" s="39"/>
      <c r="E119" s="39"/>
      <c r="F119" s="39"/>
      <c r="G119" s="39"/>
      <c r="H119" s="39"/>
    </row>
    <row r="120" spans="1:8" ht="12.75">
      <c r="A120" s="39"/>
      <c r="B120" s="39"/>
      <c r="C120" s="39"/>
      <c r="D120" s="39"/>
      <c r="E120" s="39"/>
      <c r="F120" s="39"/>
      <c r="G120" s="39"/>
      <c r="H120" s="39"/>
    </row>
    <row r="121" spans="1:8" ht="12.75">
      <c r="A121" s="39"/>
      <c r="B121" s="39"/>
      <c r="C121" s="39"/>
      <c r="D121" s="39"/>
      <c r="E121" s="39"/>
      <c r="F121" s="39"/>
      <c r="G121" s="39"/>
      <c r="H121" s="39"/>
    </row>
    <row r="122" spans="1:8" ht="12.75">
      <c r="A122" s="39"/>
      <c r="B122" s="39"/>
      <c r="C122" s="39"/>
      <c r="D122" s="39"/>
      <c r="E122" s="39"/>
      <c r="F122" s="39"/>
      <c r="G122" s="39"/>
      <c r="H122" s="39"/>
    </row>
    <row r="123" spans="1:8" ht="12.75">
      <c r="A123" s="39"/>
      <c r="B123" s="39"/>
      <c r="C123" s="39"/>
      <c r="D123" s="39"/>
      <c r="E123" s="39"/>
      <c r="F123" s="39"/>
      <c r="G123" s="39"/>
      <c r="H123" s="39"/>
    </row>
    <row r="124" spans="1:8" ht="12.75">
      <c r="A124" s="39"/>
      <c r="B124" s="39"/>
      <c r="C124" s="39"/>
      <c r="D124" s="39"/>
      <c r="E124" s="39"/>
      <c r="F124" s="39"/>
      <c r="G124" s="39"/>
      <c r="H124" s="39"/>
    </row>
    <row r="125" spans="1:8" ht="12.75">
      <c r="A125" s="39"/>
      <c r="B125" s="39"/>
      <c r="C125" s="39"/>
      <c r="D125" s="39"/>
      <c r="E125" s="39"/>
      <c r="F125" s="39"/>
      <c r="G125" s="39"/>
      <c r="H125" s="39"/>
    </row>
    <row r="126" spans="1:8" ht="12.75">
      <c r="A126" s="39"/>
      <c r="B126" s="39"/>
      <c r="C126" s="39"/>
      <c r="D126" s="39"/>
      <c r="E126" s="39"/>
      <c r="F126" s="39"/>
      <c r="G126" s="39"/>
      <c r="H126" s="39"/>
    </row>
    <row r="127" spans="1:8" ht="12.75">
      <c r="A127" s="39"/>
      <c r="B127" s="39"/>
      <c r="C127" s="39"/>
      <c r="D127" s="39"/>
      <c r="E127" s="39"/>
      <c r="F127" s="39"/>
      <c r="G127" s="39"/>
      <c r="H127" s="39"/>
    </row>
    <row r="128" spans="1:8" ht="12.75">
      <c r="A128" s="39"/>
      <c r="B128" s="39"/>
      <c r="C128" s="39"/>
      <c r="D128" s="39"/>
      <c r="E128" s="39"/>
      <c r="F128" s="39"/>
      <c r="G128" s="39"/>
      <c r="H128" s="39"/>
    </row>
    <row r="129" spans="1:8" ht="12.75">
      <c r="A129" s="39"/>
      <c r="B129" s="39"/>
      <c r="C129" s="39"/>
      <c r="D129" s="39"/>
      <c r="E129" s="39"/>
      <c r="F129" s="39"/>
      <c r="G129" s="39"/>
      <c r="H129" s="39"/>
    </row>
    <row r="130" spans="1:8" ht="12.75">
      <c r="A130" s="39"/>
      <c r="B130" s="39"/>
      <c r="C130" s="39"/>
      <c r="D130" s="39"/>
      <c r="E130" s="39"/>
      <c r="F130" s="39"/>
      <c r="G130" s="39"/>
      <c r="H130" s="39"/>
    </row>
    <row r="131" spans="1:8" ht="12.75">
      <c r="A131" s="39"/>
      <c r="B131" s="39"/>
      <c r="C131" s="39"/>
      <c r="D131" s="39"/>
      <c r="E131" s="39"/>
      <c r="F131" s="39"/>
      <c r="G131" s="39"/>
      <c r="H131" s="39"/>
    </row>
    <row r="132" spans="1:8" ht="12.75">
      <c r="A132" s="39"/>
      <c r="B132" s="39"/>
      <c r="C132" s="39"/>
      <c r="D132" s="39"/>
      <c r="E132" s="39"/>
      <c r="F132" s="39"/>
      <c r="G132" s="39"/>
      <c r="H132" s="39"/>
    </row>
    <row r="133" spans="1:8" ht="12.75">
      <c r="A133" s="39"/>
      <c r="B133" s="39"/>
      <c r="C133" s="39"/>
      <c r="D133" s="39"/>
      <c r="E133" s="39"/>
      <c r="F133" s="39"/>
      <c r="G133" s="39"/>
      <c r="H133" s="39"/>
    </row>
    <row r="134" spans="1:8" ht="12.75">
      <c r="A134" s="39"/>
      <c r="B134" s="39"/>
      <c r="C134" s="39"/>
      <c r="D134" s="39"/>
      <c r="E134" s="39"/>
      <c r="F134" s="39"/>
      <c r="G134" s="39"/>
      <c r="H134" s="39"/>
    </row>
    <row r="135" spans="1:8" ht="12.75">
      <c r="A135" s="39"/>
      <c r="B135" s="39"/>
      <c r="C135" s="39"/>
      <c r="D135" s="39"/>
      <c r="E135" s="39"/>
      <c r="F135" s="39"/>
      <c r="G135" s="39"/>
      <c r="H135" s="39"/>
    </row>
    <row r="136" spans="1:8" ht="12.75">
      <c r="A136" s="39"/>
      <c r="B136" s="39"/>
      <c r="C136" s="39"/>
      <c r="D136" s="39"/>
      <c r="E136" s="39"/>
      <c r="F136" s="39"/>
      <c r="G136" s="39"/>
      <c r="H136" s="39"/>
    </row>
    <row r="137" spans="1:8" ht="12.75">
      <c r="A137" s="39"/>
      <c r="B137" s="39"/>
      <c r="C137" s="39"/>
      <c r="D137" s="39"/>
      <c r="E137" s="39"/>
      <c r="F137" s="39"/>
      <c r="G137" s="39"/>
      <c r="H137" s="39"/>
    </row>
    <row r="138" spans="1:8" ht="12.75">
      <c r="A138" s="39"/>
      <c r="B138" s="39"/>
      <c r="C138" s="39"/>
      <c r="D138" s="39"/>
      <c r="E138" s="39"/>
      <c r="F138" s="39"/>
      <c r="G138" s="39"/>
      <c r="H138" s="39"/>
    </row>
    <row r="139" spans="1:8" ht="12.75">
      <c r="A139" s="39"/>
      <c r="B139" s="39"/>
      <c r="C139" s="39"/>
      <c r="D139" s="39"/>
      <c r="E139" s="39"/>
      <c r="F139" s="39"/>
      <c r="G139" s="39"/>
      <c r="H139" s="39"/>
    </row>
    <row r="140" spans="1:8" ht="12.75">
      <c r="A140" s="39"/>
      <c r="B140" s="39"/>
      <c r="C140" s="39"/>
      <c r="D140" s="39"/>
      <c r="E140" s="39"/>
      <c r="F140" s="39"/>
      <c r="G140" s="39"/>
      <c r="H140" s="39"/>
    </row>
    <row r="141" spans="1:8" ht="12.75">
      <c r="A141" s="39"/>
      <c r="B141" s="39"/>
      <c r="C141" s="39"/>
      <c r="D141" s="39"/>
      <c r="E141" s="39"/>
      <c r="F141" s="39"/>
      <c r="G141" s="39"/>
      <c r="H141" s="39"/>
    </row>
    <row r="142" spans="1:8" ht="12.75">
      <c r="A142" s="39"/>
      <c r="B142" s="39"/>
      <c r="C142" s="39"/>
      <c r="D142" s="39"/>
      <c r="E142" s="39"/>
      <c r="F142" s="39"/>
      <c r="G142" s="39"/>
      <c r="H142" s="39"/>
    </row>
    <row r="143" spans="1:8" ht="12.75">
      <c r="A143" s="39"/>
      <c r="B143" s="39"/>
      <c r="C143" s="39"/>
      <c r="D143" s="39"/>
      <c r="E143" s="39"/>
      <c r="F143" s="39"/>
      <c r="G143" s="39"/>
      <c r="H143" s="39"/>
    </row>
    <row r="144" spans="1:8" ht="12.75">
      <c r="A144" s="39"/>
      <c r="B144" s="39"/>
      <c r="C144" s="39"/>
      <c r="D144" s="39"/>
      <c r="E144" s="39"/>
      <c r="F144" s="39"/>
      <c r="G144" s="39"/>
      <c r="H144" s="39"/>
    </row>
    <row r="145" spans="1:8" ht="12.75">
      <c r="A145" s="39"/>
      <c r="B145" s="39"/>
      <c r="C145" s="39"/>
      <c r="D145" s="39"/>
      <c r="E145" s="39"/>
      <c r="F145" s="39"/>
      <c r="G145" s="39"/>
      <c r="H145" s="39"/>
    </row>
    <row r="146" spans="1:8" ht="12.75">
      <c r="A146" s="39"/>
      <c r="B146" s="39"/>
      <c r="C146" s="39"/>
      <c r="D146" s="39"/>
      <c r="E146" s="39"/>
      <c r="F146" s="39"/>
      <c r="G146" s="39"/>
      <c r="H146" s="39"/>
    </row>
    <row r="147" spans="1:8" ht="12.75">
      <c r="A147" s="39"/>
      <c r="B147" s="39"/>
      <c r="C147" s="39"/>
      <c r="D147" s="39"/>
      <c r="E147" s="39"/>
      <c r="F147" s="39"/>
      <c r="G147" s="39"/>
      <c r="H147" s="39"/>
    </row>
    <row r="148" spans="1:8" ht="12.75">
      <c r="A148" s="39"/>
      <c r="B148" s="39"/>
      <c r="C148" s="39"/>
      <c r="D148" s="39"/>
      <c r="E148" s="39"/>
      <c r="F148" s="39"/>
      <c r="G148" s="39"/>
      <c r="H148" s="39"/>
    </row>
    <row r="149" spans="1:8" ht="12.75">
      <c r="A149" s="39"/>
      <c r="B149" s="39"/>
      <c r="C149" s="39"/>
      <c r="D149" s="39"/>
      <c r="E149" s="39"/>
      <c r="F149" s="39"/>
      <c r="G149" s="39"/>
      <c r="H149" s="39"/>
    </row>
    <row r="150" spans="1:8" ht="12.75">
      <c r="A150" s="39"/>
      <c r="B150" s="39"/>
      <c r="C150" s="39"/>
      <c r="D150" s="39"/>
      <c r="E150" s="39"/>
      <c r="F150" s="39"/>
      <c r="G150" s="39"/>
      <c r="H150" s="39"/>
    </row>
    <row r="151" spans="1:8" ht="12.75">
      <c r="A151" s="39"/>
      <c r="B151" s="39"/>
      <c r="C151" s="39"/>
      <c r="D151" s="39"/>
      <c r="E151" s="39"/>
      <c r="F151" s="39"/>
      <c r="G151" s="39"/>
      <c r="H151" s="39"/>
    </row>
    <row r="152" spans="1:8" ht="12.75">
      <c r="A152" s="39"/>
      <c r="B152" s="39"/>
      <c r="C152" s="39"/>
      <c r="D152" s="39"/>
      <c r="E152" s="39"/>
      <c r="F152" s="39"/>
      <c r="G152" s="39"/>
      <c r="H152" s="39"/>
    </row>
    <row r="153" spans="1:8" ht="12.75">
      <c r="A153" s="39"/>
      <c r="B153" s="39"/>
      <c r="C153" s="39"/>
      <c r="D153" s="39"/>
      <c r="E153" s="39"/>
      <c r="F153" s="39"/>
      <c r="G153" s="39"/>
      <c r="H153" s="39"/>
    </row>
    <row r="154" spans="1:8" ht="12.75">
      <c r="A154" s="39"/>
      <c r="B154" s="39"/>
      <c r="C154" s="39"/>
      <c r="D154" s="39"/>
      <c r="E154" s="39"/>
      <c r="F154" s="39"/>
      <c r="G154" s="39"/>
      <c r="H154" s="39"/>
    </row>
    <row r="155" spans="1:8" ht="12.75">
      <c r="A155" s="39"/>
      <c r="B155" s="39"/>
      <c r="C155" s="39"/>
      <c r="D155" s="39"/>
      <c r="E155" s="39"/>
      <c r="F155" s="39"/>
      <c r="G155" s="39"/>
      <c r="H155" s="39"/>
    </row>
    <row r="156" spans="1:8" ht="12.75">
      <c r="A156" s="39"/>
      <c r="B156" s="39"/>
      <c r="C156" s="39"/>
      <c r="D156" s="39"/>
      <c r="E156" s="39"/>
      <c r="F156" s="39"/>
      <c r="G156" s="39"/>
      <c r="H156" s="39"/>
    </row>
    <row r="157" spans="1:8" ht="12.75">
      <c r="A157" s="39"/>
      <c r="B157" s="39"/>
      <c r="C157" s="39"/>
      <c r="D157" s="39"/>
      <c r="E157" s="39"/>
      <c r="F157" s="39"/>
      <c r="G157" s="39"/>
      <c r="H157" s="39"/>
    </row>
    <row r="158" spans="1:8" ht="12.75">
      <c r="A158" s="39"/>
      <c r="B158" s="39"/>
      <c r="C158" s="39"/>
      <c r="D158" s="39"/>
      <c r="E158" s="39"/>
      <c r="F158" s="39"/>
      <c r="G158" s="39"/>
      <c r="H158" s="39"/>
    </row>
    <row r="159" spans="1:8" ht="12.75">
      <c r="A159" s="39"/>
      <c r="B159" s="39"/>
      <c r="C159" s="39"/>
      <c r="D159" s="39"/>
      <c r="E159" s="39"/>
      <c r="F159" s="39"/>
      <c r="G159" s="39"/>
      <c r="H159" s="39"/>
    </row>
    <row r="160" spans="1:8" ht="12.75">
      <c r="A160" s="39"/>
      <c r="B160" s="39"/>
      <c r="C160" s="39"/>
      <c r="D160" s="39"/>
      <c r="E160" s="39"/>
      <c r="F160" s="39"/>
      <c r="G160" s="39"/>
      <c r="H160" s="39"/>
    </row>
    <row r="161" spans="1:8" ht="12.75">
      <c r="A161" s="39"/>
      <c r="B161" s="39"/>
      <c r="C161" s="39"/>
      <c r="D161" s="39"/>
      <c r="E161" s="39"/>
      <c r="F161" s="39"/>
      <c r="G161" s="39"/>
      <c r="H161" s="39"/>
    </row>
    <row r="162" spans="1:8" ht="12.75">
      <c r="A162" s="39"/>
      <c r="B162" s="39"/>
      <c r="C162" s="39"/>
      <c r="D162" s="39"/>
      <c r="E162" s="39"/>
      <c r="F162" s="39"/>
      <c r="G162" s="39"/>
      <c r="H162" s="39"/>
    </row>
  </sheetData>
  <sheetProtection selectLockedCells="1" selectUnlockedCells="1"/>
  <printOptions/>
  <pageMargins left="0.39375" right="0.39375" top="0.5118055555555555" bottom="0.5118055555555555" header="0.5118055555555555" footer="0.5118055555555555"/>
  <pageSetup horizontalDpi="300" verticalDpi="300" orientation="landscape" paperSize="9" scale="95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M36"/>
  <sheetViews>
    <sheetView workbookViewId="0" topLeftCell="A1">
      <selection activeCell="A1" sqref="A1"/>
    </sheetView>
  </sheetViews>
  <sheetFormatPr defaultColWidth="9.140625" defaultRowHeight="12.75"/>
  <cols>
    <col min="2" max="4" width="10.7109375" style="0" customWidth="1"/>
    <col min="5" max="5" width="16.28125" style="0" customWidth="1"/>
    <col min="6" max="6" width="0" style="0" hidden="1" customWidth="1"/>
    <col min="7" max="7" width="10.7109375" style="0" customWidth="1"/>
    <col min="8" max="8" width="11.8515625" style="0" customWidth="1"/>
    <col min="9" max="13" width="10.7109375" style="0" customWidth="1"/>
  </cols>
  <sheetData>
    <row r="2" spans="1:13" ht="12.75">
      <c r="A2" s="60" t="s">
        <v>642</v>
      </c>
      <c r="B2" s="81"/>
      <c r="C2" s="81"/>
      <c r="D2" s="81"/>
      <c r="E2" s="81"/>
      <c r="F2" s="81"/>
      <c r="G2" s="140"/>
      <c r="H2" s="81"/>
      <c r="I2" s="81"/>
      <c r="K2" s="81"/>
      <c r="L2" s="140"/>
      <c r="M2" s="19"/>
    </row>
    <row r="3" spans="1:13" ht="12.75">
      <c r="A3" s="19"/>
      <c r="B3" s="81"/>
      <c r="C3" s="81"/>
      <c r="D3" s="81"/>
      <c r="E3" s="81"/>
      <c r="F3" s="81"/>
      <c r="G3" s="140"/>
      <c r="H3" s="81"/>
      <c r="I3" s="81"/>
      <c r="K3" s="81"/>
      <c r="L3" s="140"/>
      <c r="M3" s="19"/>
    </row>
    <row r="4" spans="1:13" ht="12.75">
      <c r="A4" s="490"/>
      <c r="B4" s="491"/>
      <c r="C4" s="491"/>
      <c r="D4" s="491" t="s">
        <v>643</v>
      </c>
      <c r="E4" s="491"/>
      <c r="F4" s="491"/>
      <c r="G4" s="492"/>
      <c r="H4" s="491"/>
      <c r="I4" s="491" t="s">
        <v>644</v>
      </c>
      <c r="J4" s="390"/>
      <c r="K4" s="491"/>
      <c r="L4" s="492"/>
      <c r="M4" s="19"/>
    </row>
    <row r="5" spans="1:13" ht="12.75">
      <c r="A5" s="493" t="s">
        <v>645</v>
      </c>
      <c r="B5" s="494" t="s">
        <v>646</v>
      </c>
      <c r="C5" s="494" t="s">
        <v>647</v>
      </c>
      <c r="D5" s="494" t="s">
        <v>648</v>
      </c>
      <c r="E5" s="495" t="s">
        <v>649</v>
      </c>
      <c r="F5" s="496"/>
      <c r="G5" s="497" t="s">
        <v>650</v>
      </c>
      <c r="H5" s="494" t="s">
        <v>651</v>
      </c>
      <c r="I5" s="498" t="s">
        <v>652</v>
      </c>
      <c r="J5" s="16" t="s">
        <v>652</v>
      </c>
      <c r="K5" s="494" t="s">
        <v>653</v>
      </c>
      <c r="L5" s="497" t="s">
        <v>654</v>
      </c>
      <c r="M5" s="19"/>
    </row>
    <row r="6" spans="1:13" ht="12.75">
      <c r="A6" s="499"/>
      <c r="B6" s="500" t="s">
        <v>655</v>
      </c>
      <c r="C6" s="500"/>
      <c r="D6" s="500"/>
      <c r="E6" s="501" t="s">
        <v>656</v>
      </c>
      <c r="F6" s="501"/>
      <c r="G6" s="502" t="s">
        <v>657</v>
      </c>
      <c r="H6" s="500" t="s">
        <v>658</v>
      </c>
      <c r="I6" s="503"/>
      <c r="J6" s="380" t="s">
        <v>659</v>
      </c>
      <c r="K6" s="500"/>
      <c r="L6" s="502" t="s">
        <v>657</v>
      </c>
      <c r="M6" s="19"/>
    </row>
    <row r="7" spans="1:13" ht="12.75">
      <c r="A7" s="504"/>
      <c r="B7" s="505"/>
      <c r="C7" s="505"/>
      <c r="D7" s="505"/>
      <c r="E7" s="506"/>
      <c r="F7" s="507"/>
      <c r="G7" s="508"/>
      <c r="H7" s="505"/>
      <c r="I7" s="509"/>
      <c r="K7" s="505"/>
      <c r="L7" s="508"/>
      <c r="M7" s="19"/>
    </row>
    <row r="8" spans="1:13" ht="12.75">
      <c r="A8" s="510" t="s">
        <v>660</v>
      </c>
      <c r="B8" s="505">
        <f>SUM(B10-B9)</f>
        <v>1285774.93</v>
      </c>
      <c r="C8" s="505">
        <f>SUM(C10-C9)</f>
        <v>373.47</v>
      </c>
      <c r="D8" s="505">
        <f>SUM(D10-D9)</f>
        <v>443669.59</v>
      </c>
      <c r="E8" s="506">
        <v>214552.2</v>
      </c>
      <c r="F8" s="507"/>
      <c r="G8" s="508">
        <f>SUM(B8:F8)</f>
        <v>1944370.19</v>
      </c>
      <c r="H8" s="505">
        <f>SUM(H10-H9)</f>
        <v>1878815.93</v>
      </c>
      <c r="I8" s="511">
        <v>38734</v>
      </c>
      <c r="J8" s="160">
        <v>38734</v>
      </c>
      <c r="K8" s="505">
        <f>SUM(K10-K9)</f>
        <v>65554.26000000001</v>
      </c>
      <c r="L8" s="508">
        <f>SUM(H8+K8)</f>
        <v>1944370.19</v>
      </c>
      <c r="M8" s="19"/>
    </row>
    <row r="9" spans="1:13" ht="12.75">
      <c r="A9" s="510" t="s">
        <v>661</v>
      </c>
      <c r="B9" s="505">
        <v>0</v>
      </c>
      <c r="C9" s="505">
        <v>0</v>
      </c>
      <c r="D9" s="505">
        <v>45000.99</v>
      </c>
      <c r="E9" s="506">
        <v>11992.11</v>
      </c>
      <c r="F9" s="507">
        <v>0</v>
      </c>
      <c r="G9" s="508">
        <f>SUM(B9:F9)</f>
        <v>56993.1</v>
      </c>
      <c r="H9" s="505">
        <v>3700.84</v>
      </c>
      <c r="I9" s="511">
        <v>1144.07</v>
      </c>
      <c r="J9" s="160">
        <v>648.26</v>
      </c>
      <c r="K9" s="505">
        <v>53292.26</v>
      </c>
      <c r="L9" s="508">
        <f>SUM(H9+K9)</f>
        <v>56993.100000000006</v>
      </c>
      <c r="M9" s="19"/>
    </row>
    <row r="10" spans="1:13" ht="12.75">
      <c r="A10" s="512" t="s">
        <v>662</v>
      </c>
      <c r="B10" s="513">
        <v>1285774.93</v>
      </c>
      <c r="C10" s="513">
        <v>373.47</v>
      </c>
      <c r="D10" s="513">
        <v>488670.58</v>
      </c>
      <c r="E10" s="514">
        <v>226544.31</v>
      </c>
      <c r="F10" s="515"/>
      <c r="G10" s="516">
        <f>SUM(B10:F10)</f>
        <v>2001363.29</v>
      </c>
      <c r="H10" s="513">
        <v>1882516.77</v>
      </c>
      <c r="I10" s="517" t="s">
        <v>663</v>
      </c>
      <c r="J10" s="518" t="s">
        <v>663</v>
      </c>
      <c r="K10" s="513">
        <v>118846.52</v>
      </c>
      <c r="L10" s="516">
        <f>SUM(H10+K10)</f>
        <v>2001363.29</v>
      </c>
      <c r="M10" s="19"/>
    </row>
    <row r="12" ht="12.75" hidden="1">
      <c r="A12" s="44" t="s">
        <v>664</v>
      </c>
    </row>
    <row r="13" ht="12.75" hidden="1">
      <c r="A13" s="59" t="s">
        <v>665</v>
      </c>
    </row>
    <row r="14" spans="1:13" ht="12.75" hidden="1">
      <c r="A14" s="19" t="s">
        <v>646</v>
      </c>
      <c r="B14" s="19" t="s">
        <v>666</v>
      </c>
      <c r="C14" s="19" t="s">
        <v>667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2.75" hidden="1">
      <c r="A15" s="19" t="s">
        <v>647</v>
      </c>
      <c r="B15" s="19" t="s">
        <v>666</v>
      </c>
      <c r="C15" s="19" t="s">
        <v>668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2.75" hidden="1">
      <c r="A16" s="19" t="s">
        <v>648</v>
      </c>
      <c r="B16" s="19" t="s">
        <v>666</v>
      </c>
      <c r="C16" s="19" t="s">
        <v>669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2.75" hidden="1">
      <c r="A17" s="19"/>
      <c r="B17" s="19"/>
      <c r="C17" s="19" t="s">
        <v>670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2.75" hidden="1">
      <c r="A18" s="19"/>
      <c r="B18" s="19" t="s">
        <v>671</v>
      </c>
      <c r="C18" s="19" t="s">
        <v>672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2.75" hidden="1">
      <c r="A19" s="19" t="s">
        <v>673</v>
      </c>
      <c r="B19" s="19" t="s">
        <v>666</v>
      </c>
      <c r="C19" s="19" t="s">
        <v>674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3" ht="12.75" hidden="1">
      <c r="A20" s="19" t="s">
        <v>675</v>
      </c>
      <c r="C20" s="19" t="s">
        <v>676</v>
      </c>
    </row>
    <row r="21" spans="2:3" ht="12.75" hidden="1">
      <c r="B21" s="19" t="s">
        <v>677</v>
      </c>
      <c r="C21" s="19" t="s">
        <v>678</v>
      </c>
    </row>
    <row r="22" ht="12.75" hidden="1"/>
    <row r="23" ht="12.75" hidden="1">
      <c r="A23" s="59" t="s">
        <v>679</v>
      </c>
    </row>
    <row r="24" spans="1:12" ht="12.75" hidden="1">
      <c r="A24" s="19" t="s">
        <v>680</v>
      </c>
      <c r="B24" s="19"/>
      <c r="C24" s="19" t="s">
        <v>681</v>
      </c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12.75" hidden="1">
      <c r="A25" s="19" t="s">
        <v>682</v>
      </c>
      <c r="B25" s="19" t="s">
        <v>666</v>
      </c>
      <c r="C25" s="19" t="s">
        <v>683</v>
      </c>
      <c r="D25" s="19"/>
      <c r="E25" s="19"/>
      <c r="F25" s="19"/>
      <c r="G25" s="19"/>
      <c r="H25" s="19"/>
      <c r="I25" s="19"/>
      <c r="J25" s="19"/>
      <c r="K25" s="19"/>
      <c r="L25" s="19"/>
    </row>
    <row r="26" ht="12.75" hidden="1">
      <c r="C26" s="19" t="s">
        <v>684</v>
      </c>
    </row>
    <row r="27" spans="1:13" ht="12.75" hidden="1">
      <c r="A27" s="59"/>
      <c r="B27" s="19" t="s">
        <v>677</v>
      </c>
      <c r="C27" s="19" t="s">
        <v>685</v>
      </c>
      <c r="D27" s="59"/>
      <c r="E27" s="59"/>
      <c r="F27" s="59"/>
      <c r="G27" s="59"/>
      <c r="H27" s="59"/>
      <c r="I27" s="59"/>
      <c r="J27" s="59"/>
      <c r="K27" s="59"/>
      <c r="L27" s="59"/>
      <c r="M27" s="7"/>
    </row>
    <row r="28" ht="12.75" hidden="1"/>
    <row r="29" ht="12.75">
      <c r="A29" s="59" t="s">
        <v>686</v>
      </c>
    </row>
    <row r="30" spans="1:11" ht="12.75">
      <c r="A30" s="7"/>
      <c r="D30" s="19" t="s">
        <v>687</v>
      </c>
      <c r="E30" s="81">
        <v>437687317.83</v>
      </c>
      <c r="I30" s="16" t="s">
        <v>688</v>
      </c>
      <c r="J30" s="19" t="s">
        <v>689</v>
      </c>
      <c r="K30" s="81">
        <v>91754057.74</v>
      </c>
    </row>
    <row r="31" spans="4:11" ht="12.75">
      <c r="D31" s="19" t="s">
        <v>690</v>
      </c>
      <c r="E31" s="81">
        <v>398953313.49</v>
      </c>
      <c r="J31" s="19" t="s">
        <v>691</v>
      </c>
      <c r="K31" s="81">
        <v>114772962.08</v>
      </c>
    </row>
    <row r="32" spans="5:11" ht="12.75">
      <c r="E32" s="327">
        <f>SUM(E30-E31)</f>
        <v>38734004.339999974</v>
      </c>
      <c r="G32" s="19" t="s">
        <v>692</v>
      </c>
      <c r="K32" s="519">
        <f>SUM(K31-K30)</f>
        <v>23018904.340000004</v>
      </c>
    </row>
    <row r="33" spans="11:13" ht="12.75">
      <c r="K33" s="81">
        <v>15715100</v>
      </c>
      <c r="L33" s="120" t="s">
        <v>592</v>
      </c>
      <c r="M33" s="120"/>
    </row>
    <row r="34" spans="3:11" ht="12.75">
      <c r="C34" s="16"/>
      <c r="D34" s="19"/>
      <c r="E34" s="81"/>
      <c r="K34" s="327">
        <f>SUM(K32:K33)</f>
        <v>38734004.34</v>
      </c>
    </row>
    <row r="35" ht="12.75">
      <c r="A35" s="59" t="s">
        <v>693</v>
      </c>
    </row>
    <row r="36" spans="4:5" ht="12.75">
      <c r="D36" s="19" t="s">
        <v>694</v>
      </c>
      <c r="E36" s="294">
        <v>1144075.83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I24"/>
  <sheetViews>
    <sheetView workbookViewId="0" topLeftCell="A1">
      <selection activeCell="A4" sqref="A4"/>
    </sheetView>
  </sheetViews>
  <sheetFormatPr defaultColWidth="9.140625" defaultRowHeight="12.75"/>
  <cols>
    <col min="1" max="1" width="29.8515625" style="0" customWidth="1"/>
    <col min="2" max="2" width="14.00390625" style="0" customWidth="1"/>
    <col min="3" max="3" width="14.421875" style="0" customWidth="1"/>
    <col min="4" max="4" width="12.7109375" style="0" customWidth="1"/>
    <col min="5" max="5" width="15.421875" style="0" customWidth="1"/>
    <col min="6" max="6" width="13.140625" style="0" customWidth="1"/>
    <col min="7" max="7" width="12.28125" style="0" customWidth="1"/>
    <col min="8" max="8" width="11.421875" style="0" customWidth="1"/>
    <col min="9" max="9" width="13.00390625" style="0" customWidth="1"/>
  </cols>
  <sheetData>
    <row r="4" spans="1:2" ht="12.75">
      <c r="A4" s="450" t="s">
        <v>695</v>
      </c>
      <c r="B4" s="450"/>
    </row>
    <row r="6" spans="2:9" ht="12.75">
      <c r="B6" s="293" t="s">
        <v>696</v>
      </c>
      <c r="C6" s="302" t="s">
        <v>697</v>
      </c>
      <c r="D6" s="302" t="s">
        <v>698</v>
      </c>
      <c r="E6" s="302" t="s">
        <v>699</v>
      </c>
      <c r="F6" s="302" t="s">
        <v>700</v>
      </c>
      <c r="G6" s="302" t="s">
        <v>701</v>
      </c>
      <c r="H6" s="302" t="s">
        <v>702</v>
      </c>
      <c r="I6" s="302" t="s">
        <v>703</v>
      </c>
    </row>
    <row r="7" spans="3:8" ht="12.75">
      <c r="C7" s="302"/>
      <c r="D7" s="302"/>
      <c r="E7" s="302"/>
      <c r="F7" s="302"/>
      <c r="G7" s="302"/>
      <c r="H7" s="302"/>
    </row>
    <row r="8" spans="1:9" ht="12.75">
      <c r="A8" t="s">
        <v>704</v>
      </c>
      <c r="B8" s="75">
        <v>5251000</v>
      </c>
      <c r="C8" s="75">
        <v>-1756000</v>
      </c>
      <c r="D8" s="112">
        <v>-1756000</v>
      </c>
      <c r="E8" s="112">
        <v>-1739000</v>
      </c>
      <c r="I8">
        <v>0</v>
      </c>
    </row>
    <row r="9" spans="2:3" ht="12.75">
      <c r="B9" s="260"/>
      <c r="C9" s="260"/>
    </row>
    <row r="10" spans="1:9" ht="12.75">
      <c r="A10" t="s">
        <v>705</v>
      </c>
      <c r="B10" s="75">
        <v>8993906.27</v>
      </c>
      <c r="C10" s="75">
        <v>-404052</v>
      </c>
      <c r="D10" s="112">
        <v>-402000</v>
      </c>
      <c r="E10" s="112">
        <v>-420000</v>
      </c>
      <c r="F10" s="112">
        <v>-430000</v>
      </c>
      <c r="G10" s="112">
        <v>-440000</v>
      </c>
      <c r="H10" s="112">
        <v>-450000</v>
      </c>
      <c r="I10" s="112">
        <f>SUM(B10+C10+D10+E10+F10+G10+H10)</f>
        <v>6447854.27</v>
      </c>
    </row>
    <row r="11" spans="2:3" ht="12.75">
      <c r="B11" s="260"/>
      <c r="C11" s="260"/>
    </row>
    <row r="12" spans="1:9" ht="12.75">
      <c r="A12" t="s">
        <v>706</v>
      </c>
      <c r="B12" s="75">
        <v>466752</v>
      </c>
      <c r="C12" s="75">
        <v>851626</v>
      </c>
      <c r="D12" s="112">
        <v>-280000</v>
      </c>
      <c r="E12" s="112">
        <v>-280000</v>
      </c>
      <c r="F12" s="112">
        <v>-280000</v>
      </c>
      <c r="G12" s="112">
        <v>-280000</v>
      </c>
      <c r="H12" s="112">
        <v>-198378</v>
      </c>
      <c r="I12" s="15">
        <v>0</v>
      </c>
    </row>
    <row r="13" spans="2:3" ht="12.75">
      <c r="B13" s="260"/>
      <c r="C13" s="260"/>
    </row>
    <row r="14" spans="1:9" ht="12.75">
      <c r="A14" t="s">
        <v>707</v>
      </c>
      <c r="B14" s="75">
        <v>2000000</v>
      </c>
      <c r="C14" s="75">
        <v>-480000</v>
      </c>
      <c r="D14" s="112">
        <v>-480000</v>
      </c>
      <c r="E14" s="112">
        <v>-480000</v>
      </c>
      <c r="F14" s="112">
        <v>-480000</v>
      </c>
      <c r="G14" s="112">
        <v>-80000</v>
      </c>
      <c r="I14">
        <v>0</v>
      </c>
    </row>
    <row r="15" spans="2:3" ht="12.75">
      <c r="B15" s="260"/>
      <c r="C15" s="260"/>
    </row>
    <row r="16" spans="1:9" ht="12.75">
      <c r="A16" t="s">
        <v>707</v>
      </c>
      <c r="B16" s="75">
        <v>0</v>
      </c>
      <c r="C16" s="75">
        <v>500000</v>
      </c>
      <c r="I16">
        <v>0</v>
      </c>
    </row>
    <row r="17" spans="1:3" ht="12.75">
      <c r="A17" t="s">
        <v>708</v>
      </c>
      <c r="B17" s="75"/>
      <c r="C17" s="75">
        <v>-500000</v>
      </c>
    </row>
    <row r="18" spans="2:3" ht="12.75">
      <c r="B18" s="260"/>
      <c r="C18" s="260"/>
    </row>
    <row r="19" spans="1:9" ht="12.75">
      <c r="A19" t="s">
        <v>709</v>
      </c>
      <c r="B19" s="75">
        <v>727389</v>
      </c>
      <c r="C19" s="75">
        <v>-288000</v>
      </c>
      <c r="D19" s="112">
        <v>-288000</v>
      </c>
      <c r="E19" s="112">
        <v>151389</v>
      </c>
      <c r="F19" s="112"/>
      <c r="G19" s="112"/>
      <c r="H19" s="112"/>
      <c r="I19">
        <v>0</v>
      </c>
    </row>
    <row r="20" spans="2:3" ht="12.75">
      <c r="B20" s="260"/>
      <c r="C20" s="260"/>
    </row>
    <row r="21" spans="1:9" ht="12.75">
      <c r="A21" t="s">
        <v>710</v>
      </c>
      <c r="B21" s="75">
        <v>4217000</v>
      </c>
      <c r="C21" s="260">
        <v>0</v>
      </c>
      <c r="D21">
        <v>0</v>
      </c>
      <c r="E21" s="112">
        <v>-4217000</v>
      </c>
      <c r="I21">
        <v>0</v>
      </c>
    </row>
    <row r="22" spans="2:3" ht="12.75">
      <c r="B22" s="260"/>
      <c r="C22" s="260"/>
    </row>
    <row r="23" spans="1:9" ht="12.75">
      <c r="A23" s="7" t="s">
        <v>532</v>
      </c>
      <c r="B23" s="139">
        <f>SUM(B8:B22)</f>
        <v>21656047.27</v>
      </c>
      <c r="C23" s="139">
        <f>SUM(C8:C22)</f>
        <v>-2076426</v>
      </c>
      <c r="D23" s="139">
        <v>-3206000</v>
      </c>
      <c r="E23" s="139">
        <f>SUM(E8:E22)</f>
        <v>-6984611</v>
      </c>
      <c r="F23" s="139">
        <v>-1190000</v>
      </c>
      <c r="G23" s="139">
        <v>-800000</v>
      </c>
      <c r="H23" s="139">
        <v>-648378</v>
      </c>
      <c r="I23" s="139">
        <f>SUM(I6:I22)</f>
        <v>6447854.27</v>
      </c>
    </row>
    <row r="24" spans="2:3" ht="12.75">
      <c r="B24" s="260"/>
      <c r="C24" s="260"/>
    </row>
  </sheetData>
  <sheetProtection selectLockedCells="1" selectUnlockedCells="1"/>
  <printOptions/>
  <pageMargins left="0.4097222222222222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E33"/>
  <sheetViews>
    <sheetView workbookViewId="0" topLeftCell="A1">
      <selection activeCell="B29" sqref="B29"/>
    </sheetView>
  </sheetViews>
  <sheetFormatPr defaultColWidth="9.140625" defaultRowHeight="12.75"/>
  <cols>
    <col min="2" max="2" width="30.00390625" style="0" customWidth="1"/>
    <col min="3" max="4" width="20.00390625" style="0" customWidth="1"/>
    <col min="5" max="5" width="18.28125" style="0" customWidth="1"/>
  </cols>
  <sheetData>
    <row r="2" spans="2:3" ht="12.75">
      <c r="B2" s="450"/>
      <c r="C2" s="450"/>
    </row>
    <row r="3" spans="2:4" ht="12.75">
      <c r="B3" s="520" t="s">
        <v>711</v>
      </c>
      <c r="C3" s="520"/>
      <c r="D3" s="283"/>
    </row>
    <row r="5" spans="3:5" ht="12.75">
      <c r="C5" t="s">
        <v>712</v>
      </c>
      <c r="D5" t="s">
        <v>713</v>
      </c>
      <c r="E5" s="302" t="s">
        <v>714</v>
      </c>
    </row>
    <row r="7" spans="2:5" ht="12.75">
      <c r="B7" s="521" t="s">
        <v>715</v>
      </c>
      <c r="C7" s="522">
        <v>20400000</v>
      </c>
      <c r="D7" s="522">
        <v>17925398.32</v>
      </c>
      <c r="E7" s="522">
        <f>SUM(C7-D7)</f>
        <v>2474601.6799999997</v>
      </c>
    </row>
    <row r="8" spans="2:5" ht="12.75">
      <c r="B8" s="521" t="s">
        <v>716</v>
      </c>
      <c r="C8" s="522">
        <v>25000</v>
      </c>
      <c r="D8" s="522">
        <v>25000</v>
      </c>
      <c r="E8" s="522">
        <f>SUM(C8-D8)</f>
        <v>0</v>
      </c>
    </row>
    <row r="9" spans="2:5" ht="12.75">
      <c r="B9" s="521" t="s">
        <v>717</v>
      </c>
      <c r="C9" s="522">
        <v>3254200</v>
      </c>
      <c r="D9" s="522">
        <v>3254240</v>
      </c>
      <c r="E9" s="522">
        <f>SUM(C9-D9)</f>
        <v>-40</v>
      </c>
    </row>
    <row r="10" spans="3:5" ht="12.75">
      <c r="C10" s="112"/>
      <c r="D10" s="112"/>
      <c r="E10" s="112"/>
    </row>
    <row r="11" spans="3:5" ht="12.75">
      <c r="C11" s="112"/>
      <c r="D11" s="112"/>
      <c r="E11" s="112"/>
    </row>
    <row r="12" spans="2:5" ht="12.75">
      <c r="B12" s="523" t="s">
        <v>532</v>
      </c>
      <c r="C12" s="524">
        <f>SUM(C7:C11)</f>
        <v>23679200</v>
      </c>
      <c r="D12" s="524">
        <f>SUM(D7:D11)</f>
        <v>21204638.32</v>
      </c>
      <c r="E12" s="524">
        <f>SUM(E7:E11)</f>
        <v>2474561.6799999997</v>
      </c>
    </row>
    <row r="13" spans="3:5" ht="12.75">
      <c r="C13" s="112"/>
      <c r="D13" s="112"/>
      <c r="E13" s="112"/>
    </row>
    <row r="14" spans="3:5" ht="12.75">
      <c r="C14" s="112"/>
      <c r="D14" s="112"/>
      <c r="E14" s="112"/>
    </row>
    <row r="15" spans="3:5" ht="12.75">
      <c r="C15" s="112"/>
      <c r="D15" s="112"/>
      <c r="E15" s="112"/>
    </row>
    <row r="16" spans="2:5" ht="12.75">
      <c r="B16" s="520" t="s">
        <v>718</v>
      </c>
      <c r="C16" s="525"/>
      <c r="D16" s="526"/>
      <c r="E16" s="112"/>
    </row>
    <row r="17" spans="3:5" ht="12.75">
      <c r="C17" s="112"/>
      <c r="D17" s="112"/>
      <c r="E17" s="112"/>
    </row>
    <row r="18" spans="2:5" ht="12.75">
      <c r="B18" s="521" t="s">
        <v>719</v>
      </c>
      <c r="C18" s="522">
        <v>60200</v>
      </c>
      <c r="D18" s="522">
        <v>60200</v>
      </c>
      <c r="E18" s="522">
        <f>SUM(C18-D18)</f>
        <v>0</v>
      </c>
    </row>
    <row r="19" spans="2:5" ht="12.75">
      <c r="B19" s="521" t="s">
        <v>720</v>
      </c>
      <c r="C19" s="522">
        <v>154481</v>
      </c>
      <c r="D19" s="522">
        <v>154481</v>
      </c>
      <c r="E19" s="522">
        <f>SUM(C19-D19)</f>
        <v>0</v>
      </c>
    </row>
    <row r="20" spans="2:5" ht="12.75">
      <c r="B20" s="521" t="s">
        <v>721</v>
      </c>
      <c r="C20" s="522">
        <v>150000</v>
      </c>
      <c r="D20" s="522">
        <v>145853</v>
      </c>
      <c r="E20" s="522">
        <f>SUM(C20-D20)</f>
        <v>4147</v>
      </c>
    </row>
    <row r="21" spans="2:5" ht="12.75">
      <c r="B21" s="521" t="s">
        <v>722</v>
      </c>
      <c r="C21" s="522">
        <v>200000</v>
      </c>
      <c r="D21" s="522">
        <v>200000</v>
      </c>
      <c r="E21" s="522">
        <f>SUM(C21-D21)</f>
        <v>0</v>
      </c>
    </row>
    <row r="22" spans="3:5" ht="12.75">
      <c r="C22" s="112"/>
      <c r="D22" s="112"/>
      <c r="E22" s="112"/>
    </row>
    <row r="23" spans="2:5" ht="12.75">
      <c r="B23" s="523" t="s">
        <v>532</v>
      </c>
      <c r="C23" s="524">
        <f>SUM(C18:C22)</f>
        <v>564681</v>
      </c>
      <c r="D23" s="524">
        <f>SUM(D18:D22)</f>
        <v>560534</v>
      </c>
      <c r="E23" s="524">
        <f>SUM(E18:E22)</f>
        <v>4147</v>
      </c>
    </row>
    <row r="24" spans="3:5" ht="12.75">
      <c r="C24" s="112"/>
      <c r="D24" s="112"/>
      <c r="E24" s="112"/>
    </row>
    <row r="25" spans="3:5" ht="12.75">
      <c r="C25" s="112"/>
      <c r="D25" s="112"/>
      <c r="E25" s="112"/>
    </row>
    <row r="26" spans="3:5" ht="12.75">
      <c r="C26" s="112"/>
      <c r="D26" s="112"/>
      <c r="E26" s="112"/>
    </row>
    <row r="27" spans="3:5" ht="12.75">
      <c r="C27" s="112"/>
      <c r="D27" s="112"/>
      <c r="E27" s="112"/>
    </row>
    <row r="28" spans="3:5" ht="12.75">
      <c r="C28" s="112"/>
      <c r="D28" s="112"/>
      <c r="E28" s="112"/>
    </row>
    <row r="29" spans="3:5" ht="12.75">
      <c r="C29" s="112"/>
      <c r="D29" s="112"/>
      <c r="E29" s="112"/>
    </row>
    <row r="30" spans="3:5" ht="12.75">
      <c r="C30" s="112"/>
      <c r="D30" s="112"/>
      <c r="E30" s="112"/>
    </row>
    <row r="31" spans="3:5" ht="12.75">
      <c r="C31" s="112"/>
      <c r="D31" s="112"/>
      <c r="E31" s="112"/>
    </row>
    <row r="32" spans="3:5" ht="12.75">
      <c r="C32" s="112"/>
      <c r="D32" s="112"/>
      <c r="E32" s="112"/>
    </row>
    <row r="33" spans="3:5" ht="12.75">
      <c r="C33" s="112"/>
      <c r="D33" s="112"/>
      <c r="E33" s="11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D64"/>
  <sheetViews>
    <sheetView workbookViewId="0" topLeftCell="A1">
      <selection activeCell="B6" sqref="B6"/>
    </sheetView>
  </sheetViews>
  <sheetFormatPr defaultColWidth="9.140625" defaultRowHeight="12.75"/>
  <cols>
    <col min="2" max="2" width="45.00390625" style="0" customWidth="1"/>
    <col min="3" max="3" width="20.8515625" style="0" customWidth="1"/>
    <col min="4" max="4" width="18.140625" style="0" customWidth="1"/>
  </cols>
  <sheetData>
    <row r="3" spans="2:3" ht="12.75">
      <c r="B3" s="527" t="s">
        <v>723</v>
      </c>
      <c r="C3" s="527"/>
    </row>
    <row r="6" spans="2:4" ht="12.75">
      <c r="B6" s="528" t="s">
        <v>650</v>
      </c>
      <c r="C6" s="529">
        <v>38353</v>
      </c>
      <c r="D6" s="529">
        <v>38717</v>
      </c>
    </row>
    <row r="7" spans="2:4" ht="12.75">
      <c r="B7" s="530" t="s">
        <v>724</v>
      </c>
      <c r="C7" s="531">
        <v>514712.8</v>
      </c>
      <c r="D7" s="532">
        <v>657992.8</v>
      </c>
    </row>
    <row r="8" spans="2:4" ht="12.75">
      <c r="B8" s="530" t="s">
        <v>725</v>
      </c>
      <c r="C8" s="531">
        <v>358917557.15</v>
      </c>
      <c r="D8" s="532">
        <v>305216701.22</v>
      </c>
    </row>
    <row r="9" spans="2:4" ht="12.75">
      <c r="B9" s="530" t="s">
        <v>726</v>
      </c>
      <c r="C9" s="531">
        <v>96508914.756</v>
      </c>
      <c r="D9" s="532">
        <v>9645014.98</v>
      </c>
    </row>
    <row r="10" spans="2:4" ht="12.75">
      <c r="B10" s="533" t="s">
        <v>727</v>
      </c>
      <c r="C10" s="531">
        <v>10800</v>
      </c>
      <c r="D10" s="532">
        <v>10800</v>
      </c>
    </row>
    <row r="11" spans="2:4" ht="12.75">
      <c r="B11" s="530" t="s">
        <v>728</v>
      </c>
      <c r="C11" s="531">
        <v>247053849.45</v>
      </c>
      <c r="D11" s="532">
        <v>189367718.72</v>
      </c>
    </row>
    <row r="12" spans="2:4" ht="12.75">
      <c r="B12" s="530" t="s">
        <v>729</v>
      </c>
      <c r="C12" s="531">
        <v>5166697.8</v>
      </c>
      <c r="D12" s="532">
        <v>4766882.65</v>
      </c>
    </row>
    <row r="13" spans="2:4" ht="12.75">
      <c r="B13" s="530" t="s">
        <v>730</v>
      </c>
      <c r="C13" s="531">
        <v>4278747.03</v>
      </c>
      <c r="D13" s="532">
        <v>4557082.67</v>
      </c>
    </row>
    <row r="14" spans="2:4" ht="12.75">
      <c r="B14" s="530" t="s">
        <v>731</v>
      </c>
      <c r="C14" s="531">
        <v>5898548.11</v>
      </c>
      <c r="D14" s="532">
        <v>10064202.2</v>
      </c>
    </row>
    <row r="15" spans="2:4" ht="12.75">
      <c r="B15" s="530" t="s">
        <v>732</v>
      </c>
      <c r="C15" s="531">
        <v>983000</v>
      </c>
      <c r="D15" s="532">
        <v>1236987.47</v>
      </c>
    </row>
    <row r="16" spans="2:4" ht="12.75">
      <c r="B16" s="530" t="s">
        <v>733</v>
      </c>
      <c r="C16" s="531">
        <v>0</v>
      </c>
      <c r="D16" s="532">
        <v>21193.5</v>
      </c>
    </row>
    <row r="17" spans="2:4" ht="12.75">
      <c r="B17" s="530" t="s">
        <v>734</v>
      </c>
      <c r="C17" s="531">
        <v>12127.5</v>
      </c>
      <c r="D17" s="532">
        <v>22886.24</v>
      </c>
    </row>
    <row r="18" spans="2:4" ht="12.75">
      <c r="B18" s="530" t="s">
        <v>735</v>
      </c>
      <c r="C18" s="531">
        <v>494100.4</v>
      </c>
      <c r="D18" s="532">
        <v>727778</v>
      </c>
    </row>
    <row r="19" spans="2:4" ht="12.75">
      <c r="B19" s="530" t="s">
        <v>736</v>
      </c>
      <c r="C19" s="531">
        <v>1111440.6</v>
      </c>
      <c r="D19" s="532">
        <v>1012324.63</v>
      </c>
    </row>
    <row r="20" spans="2:4" ht="12.75">
      <c r="B20" s="530" t="s">
        <v>737</v>
      </c>
      <c r="C20" s="531">
        <v>2792037.55</v>
      </c>
      <c r="D20" s="532">
        <v>2159214.53</v>
      </c>
    </row>
    <row r="21" spans="2:4" ht="12.75">
      <c r="B21" s="530" t="s">
        <v>738</v>
      </c>
      <c r="C21" s="531">
        <v>0</v>
      </c>
      <c r="D21" s="532">
        <v>211342</v>
      </c>
    </row>
    <row r="22" spans="2:4" ht="12.75">
      <c r="B22" s="530" t="s">
        <v>739</v>
      </c>
      <c r="C22" s="531">
        <v>1230439.04</v>
      </c>
      <c r="D22" s="532">
        <v>122742</v>
      </c>
    </row>
    <row r="23" spans="2:4" ht="12.75">
      <c r="B23" s="530" t="s">
        <v>740</v>
      </c>
      <c r="C23" s="531">
        <v>59700</v>
      </c>
      <c r="D23" s="532">
        <v>76500</v>
      </c>
    </row>
    <row r="24" spans="2:4" ht="12.75">
      <c r="B24" s="530" t="s">
        <v>741</v>
      </c>
      <c r="C24" s="531">
        <v>13379394.45</v>
      </c>
      <c r="D24" s="532">
        <v>76716753.14</v>
      </c>
    </row>
    <row r="25" spans="2:4" ht="12.75">
      <c r="B25" s="530" t="s">
        <v>742</v>
      </c>
      <c r="C25" s="531">
        <v>516</v>
      </c>
      <c r="D25" s="532">
        <v>516</v>
      </c>
    </row>
    <row r="26" spans="2:4" ht="12.75">
      <c r="B26" s="530" t="s">
        <v>743</v>
      </c>
      <c r="C26" s="531">
        <v>1000.04</v>
      </c>
      <c r="D26" s="532">
        <v>715020.54</v>
      </c>
    </row>
    <row r="27" spans="2:4" ht="12.75">
      <c r="B27" s="530" t="s">
        <v>744</v>
      </c>
      <c r="C27" s="531">
        <v>809062.93</v>
      </c>
      <c r="D27" s="532">
        <v>949171.34</v>
      </c>
    </row>
    <row r="28" spans="2:4" ht="12.75">
      <c r="B28" s="530" t="s">
        <v>745</v>
      </c>
      <c r="C28" s="531">
        <v>6775541.33</v>
      </c>
      <c r="D28" s="532">
        <v>9587872.94</v>
      </c>
    </row>
    <row r="29" spans="2:4" ht="12.75">
      <c r="B29" s="530" t="s">
        <v>746</v>
      </c>
      <c r="C29" s="531">
        <v>2700946.01</v>
      </c>
      <c r="D29" s="532">
        <v>3969564.03</v>
      </c>
    </row>
    <row r="30" spans="2:4" ht="12.75">
      <c r="B30" s="530" t="s">
        <v>747</v>
      </c>
      <c r="C30" s="531">
        <v>4217000</v>
      </c>
      <c r="D30" s="532">
        <v>4217000</v>
      </c>
    </row>
    <row r="31" spans="2:4" ht="12.75">
      <c r="B31" s="530" t="s">
        <v>748</v>
      </c>
      <c r="C31" s="531">
        <v>2734988.5</v>
      </c>
      <c r="D31" s="532">
        <v>1569820.68</v>
      </c>
    </row>
    <row r="32" spans="2:4" ht="12.75">
      <c r="B32" s="534" t="s">
        <v>749</v>
      </c>
      <c r="C32" s="535">
        <v>0</v>
      </c>
      <c r="D32" s="536">
        <v>50749.8</v>
      </c>
    </row>
    <row r="33" spans="3:4" ht="12.75">
      <c r="C33" s="537"/>
      <c r="D33" s="537"/>
    </row>
    <row r="34" spans="2:4" ht="12.75">
      <c r="B34" s="538" t="s">
        <v>750</v>
      </c>
      <c r="C34" s="539">
        <f>SUM(C7+C8+C15+C16+C17+C18+C19+C20+C21+C22+C23+C24+C25+C26+C27+C28+C29+C30+C31+C32)</f>
        <v>396733564.3</v>
      </c>
      <c r="D34" s="539">
        <f>SUM(D7+D8+D15+D16+D17+D18+D19+D20+D21+D22+D23+D24+D25+D26+D27+D28+D29+D30+D31+D32)</f>
        <v>409242130.86</v>
      </c>
    </row>
    <row r="35" spans="3:4" ht="12.75">
      <c r="C35" s="537"/>
      <c r="D35" s="537"/>
    </row>
    <row r="36" spans="3:4" ht="12.75">
      <c r="C36" s="537"/>
      <c r="D36" s="537"/>
    </row>
    <row r="37" spans="2:4" ht="12.75">
      <c r="B37" s="540" t="s">
        <v>751</v>
      </c>
      <c r="C37" s="529">
        <v>38353</v>
      </c>
      <c r="D37" s="529">
        <v>38717</v>
      </c>
    </row>
    <row r="38" spans="2:4" ht="12.75">
      <c r="B38" s="530" t="s">
        <v>752</v>
      </c>
      <c r="C38" s="531">
        <v>372758374.61</v>
      </c>
      <c r="D38" s="532">
        <v>382331980.8</v>
      </c>
    </row>
    <row r="39" spans="2:4" ht="12.75">
      <c r="B39" s="530" t="s">
        <v>753</v>
      </c>
      <c r="C39" s="531">
        <v>535605.29</v>
      </c>
      <c r="D39" s="532">
        <v>535605.29</v>
      </c>
    </row>
    <row r="40" spans="2:4" ht="12.75">
      <c r="B40" s="530" t="s">
        <v>754</v>
      </c>
      <c r="C40" s="531"/>
      <c r="D40" s="532">
        <v>-55010</v>
      </c>
    </row>
    <row r="41" spans="2:4" ht="12.75">
      <c r="B41" s="530" t="s">
        <v>755</v>
      </c>
      <c r="C41" s="531">
        <v>5495634.51</v>
      </c>
      <c r="D41" s="532">
        <v>5615884.71</v>
      </c>
    </row>
    <row r="42" spans="2:4" ht="12.75">
      <c r="B42" s="530" t="s">
        <v>756</v>
      </c>
      <c r="C42" s="531">
        <v>9934752</v>
      </c>
      <c r="D42" s="532">
        <v>9030378</v>
      </c>
    </row>
    <row r="43" spans="2:4" ht="12.75">
      <c r="B43" s="530" t="s">
        <v>757</v>
      </c>
      <c r="C43" s="531">
        <v>0</v>
      </c>
      <c r="D43" s="532">
        <v>699121.5</v>
      </c>
    </row>
    <row r="44" spans="2:4" ht="12.75">
      <c r="B44" s="530" t="s">
        <v>758</v>
      </c>
      <c r="C44" s="531">
        <v>-601349.7</v>
      </c>
      <c r="D44" s="532">
        <v>-601349.66</v>
      </c>
    </row>
    <row r="45" spans="2:4" ht="12.75">
      <c r="B45" s="530" t="s">
        <v>759</v>
      </c>
      <c r="C45" s="531">
        <v>0.04</v>
      </c>
      <c r="D45" s="532">
        <v>0</v>
      </c>
    </row>
    <row r="46" spans="2:4" ht="12.75">
      <c r="B46" s="530" t="s">
        <v>760</v>
      </c>
      <c r="C46" s="531">
        <v>-11662610.94</v>
      </c>
      <c r="D46" s="532">
        <v>-6773853.33</v>
      </c>
    </row>
    <row r="47" spans="2:4" ht="12.75">
      <c r="B47" s="530" t="s">
        <v>761</v>
      </c>
      <c r="C47" s="531">
        <v>4253247.87</v>
      </c>
      <c r="D47" s="532">
        <v>5082957.13</v>
      </c>
    </row>
    <row r="48" spans="2:4" ht="12.75">
      <c r="B48" s="530" t="s">
        <v>762</v>
      </c>
      <c r="C48" s="531">
        <v>2047527.2</v>
      </c>
      <c r="D48" s="532">
        <v>-792085.39</v>
      </c>
    </row>
    <row r="49" spans="2:4" ht="12.75">
      <c r="B49" s="530" t="s">
        <v>763</v>
      </c>
      <c r="C49" s="531">
        <v>0</v>
      </c>
      <c r="D49" s="532">
        <v>506162</v>
      </c>
    </row>
    <row r="50" spans="2:4" ht="12.75">
      <c r="B50" s="530" t="s">
        <v>764</v>
      </c>
      <c r="C50" s="531">
        <v>27034</v>
      </c>
      <c r="D50" s="532">
        <v>27034</v>
      </c>
    </row>
    <row r="51" spans="2:4" ht="12.75">
      <c r="B51" s="530" t="s">
        <v>765</v>
      </c>
      <c r="C51" s="531">
        <v>61691.63</v>
      </c>
      <c r="D51" s="532">
        <v>145342.13</v>
      </c>
    </row>
    <row r="52" spans="2:4" ht="12.75">
      <c r="B52" s="530" t="s">
        <v>766</v>
      </c>
      <c r="C52" s="531">
        <v>407531.67</v>
      </c>
      <c r="D52" s="532">
        <v>488438</v>
      </c>
    </row>
    <row r="53" spans="2:4" ht="12.75">
      <c r="B53" s="530" t="s">
        <v>767</v>
      </c>
      <c r="C53" s="531">
        <v>-948.1</v>
      </c>
      <c r="D53" s="532">
        <v>31.9</v>
      </c>
    </row>
    <row r="54" spans="2:4" ht="12.75">
      <c r="B54" s="530" t="s">
        <v>768</v>
      </c>
      <c r="C54" s="531">
        <v>249698</v>
      </c>
      <c r="D54" s="532">
        <v>197169</v>
      </c>
    </row>
    <row r="55" spans="2:4" ht="12.75">
      <c r="B55" s="530" t="s">
        <v>769</v>
      </c>
      <c r="C55" s="531">
        <v>230563</v>
      </c>
      <c r="D55" s="532">
        <v>192069</v>
      </c>
    </row>
    <row r="56" spans="2:4" ht="12.75">
      <c r="B56" s="530" t="s">
        <v>770</v>
      </c>
      <c r="C56" s="531">
        <v>0</v>
      </c>
      <c r="D56" s="532">
        <v>575380</v>
      </c>
    </row>
    <row r="57" spans="2:4" ht="12.75">
      <c r="B57" s="530" t="s">
        <v>771</v>
      </c>
      <c r="C57" s="531">
        <v>76536</v>
      </c>
      <c r="D57" s="532">
        <v>68120</v>
      </c>
    </row>
    <row r="58" spans="2:4" ht="12.75">
      <c r="B58" s="530" t="s">
        <v>772</v>
      </c>
      <c r="C58" s="531">
        <v>3170</v>
      </c>
      <c r="D58" s="532">
        <v>3170</v>
      </c>
    </row>
    <row r="59" spans="2:4" ht="12.75">
      <c r="B59" s="530" t="s">
        <v>773</v>
      </c>
      <c r="C59" s="531">
        <v>1195811.95</v>
      </c>
      <c r="D59" s="532">
        <v>759190.87</v>
      </c>
    </row>
    <row r="60" spans="2:4" ht="12.75">
      <c r="B60" s="530" t="s">
        <v>774</v>
      </c>
      <c r="C60" s="531">
        <v>11721295.27</v>
      </c>
      <c r="D60" s="532">
        <v>10549243.27</v>
      </c>
    </row>
    <row r="61" spans="2:4" ht="12.75">
      <c r="B61" s="530" t="s">
        <v>775</v>
      </c>
      <c r="C61" s="531">
        <v>0</v>
      </c>
      <c r="D61" s="532">
        <v>14000</v>
      </c>
    </row>
    <row r="62" spans="2:4" ht="12.75">
      <c r="B62" s="534" t="s">
        <v>776</v>
      </c>
      <c r="C62" s="535">
        <v>0</v>
      </c>
      <c r="D62" s="536">
        <v>643151.64</v>
      </c>
    </row>
    <row r="63" spans="3:4" ht="12.75">
      <c r="C63" s="537"/>
      <c r="D63" s="537"/>
    </row>
    <row r="64" spans="2:4" ht="12.75">
      <c r="B64" s="538" t="s">
        <v>777</v>
      </c>
      <c r="C64" s="539">
        <f>SUM(C38:C63)</f>
        <v>396733564.3</v>
      </c>
      <c r="D64" s="539">
        <f>SUM(D38:D63)</f>
        <v>409242130.86</v>
      </c>
    </row>
  </sheetData>
  <sheetProtection selectLockedCells="1" selectUnlockedCells="1"/>
  <printOptions/>
  <pageMargins left="0.2701388888888889" right="0.7479166666666667" top="0.30972222222222223" bottom="0.17013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Vítězslav Daříček</cp:lastModifiedBy>
  <cp:lastPrinted>2006-05-11T05:37:22Z</cp:lastPrinted>
  <dcterms:modified xsi:type="dcterms:W3CDTF">2006-05-14T09:12:09Z</dcterms:modified>
  <cp:category/>
  <cp:version/>
  <cp:contentType/>
  <cp:contentStatus/>
</cp:coreProperties>
</file>