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komentář" sheetId="1" r:id="rId1"/>
    <sheet name="rozbory" sheetId="2" r:id="rId2"/>
    <sheet name="rekapi_výdaje" sheetId="3" r:id="rId3"/>
    <sheet name="fondy města" sheetId="4" r:id="rId4"/>
    <sheet name="Rozdělení zůstatku" sheetId="5" r:id="rId5"/>
    <sheet name="rozvaha město" sheetId="6" state="hidden" r:id="rId6"/>
    <sheet name="úvěry a půjčky" sheetId="7" r:id="rId7"/>
    <sheet name="fin_vypořádání" sheetId="8" r:id="rId8"/>
    <sheet name="rozvaha" sheetId="9" r:id="rId9"/>
    <sheet name="investiční výdaje" sheetId="10" r:id="rId10"/>
    <sheet name="pohledávky" sheetId="11" r:id="rId11"/>
    <sheet name="pohledávky rozpis" sheetId="12" r:id="rId12"/>
    <sheet name="rozpis" sheetId="13" r:id="rId13"/>
    <sheet name="plán HČ" sheetId="14" r:id="rId14"/>
    <sheet name="Hosp_ PO_SRO" sheetId="15" r:id="rId15"/>
    <sheet name="s_r_o_" sheetId="16" r:id="rId16"/>
    <sheet name="rozvahy PO" sheetId="17" r:id="rId17"/>
    <sheet name="HV PO" sheetId="18" r:id="rId18"/>
    <sheet name="občané" sheetId="19" r:id="rId19"/>
  </sheets>
  <definedNames>
    <definedName name="_xlnm.Print_Area" localSheetId="1">'rozbory'!$A$1:$BE$1129</definedName>
  </definedNames>
  <calcPr fullCalcOnLoad="1"/>
</workbook>
</file>

<file path=xl/sharedStrings.xml><?xml version="1.0" encoding="utf-8"?>
<sst xmlns="http://schemas.openxmlformats.org/spreadsheetml/2006/main" count="1961" uniqueCount="1254">
  <si>
    <t>Závěrečný účet města Město Albrechtice za rok 2006</t>
  </si>
  <si>
    <t>předložen ke schválení na ZM dne 28.6. 2007</t>
  </si>
  <si>
    <t>Rozbory hospodaření města Město Albrechtice</t>
  </si>
  <si>
    <t>peněžní fondy, finanční vypořádání, úvěry a půjčky, rozvaha</t>
  </si>
  <si>
    <t>Soupis pohledávek</t>
  </si>
  <si>
    <t xml:space="preserve">Informace o hospodářské činnosti města </t>
  </si>
  <si>
    <t xml:space="preserve">Hospodaření příspěvkových organizací založených městem </t>
  </si>
  <si>
    <t>a obchodních společností se 100% účastí města</t>
  </si>
  <si>
    <t>Zpráva o výsledku přezkoumání hospodaření obce Město Albrechtice</t>
  </si>
  <si>
    <t>za rok 2006</t>
  </si>
  <si>
    <t>Rozbor hospodaření města Město Albrechtice za rok 2006</t>
  </si>
  <si>
    <t>rozpočet v tis. Kč</t>
  </si>
  <si>
    <t>v Kč</t>
  </si>
  <si>
    <t>Běžné příjmy</t>
  </si>
  <si>
    <t>Schvál.</t>
  </si>
  <si>
    <t>úprava č.1</t>
  </si>
  <si>
    <t>úprava č.2</t>
  </si>
  <si>
    <t>úprava č.3</t>
  </si>
  <si>
    <t>úprava č.4</t>
  </si>
  <si>
    <t>úprava č.5</t>
  </si>
  <si>
    <t>úprava č.6</t>
  </si>
  <si>
    <t>úprava č.7</t>
  </si>
  <si>
    <t>rozpočet</t>
  </si>
  <si>
    <t>plnění</t>
  </si>
  <si>
    <t>ZM 15.12.05</t>
  </si>
  <si>
    <t>ZM 30.3.</t>
  </si>
  <si>
    <t>ZM 25.5.</t>
  </si>
  <si>
    <t>ZM 29.6.</t>
  </si>
  <si>
    <t>ZM 26.9.</t>
  </si>
  <si>
    <t>ZM 23.11.</t>
  </si>
  <si>
    <t>ZM 14.12.</t>
  </si>
  <si>
    <t>ZM 28.12.</t>
  </si>
  <si>
    <t>celkem</t>
  </si>
  <si>
    <t>k 31.12.</t>
  </si>
  <si>
    <t>komentář</t>
  </si>
  <si>
    <t>Daňové příjmy  a kapitál.výnosy</t>
  </si>
  <si>
    <t>daň z příjmu FO  ze záv. činnosti</t>
  </si>
  <si>
    <t>daň z příjmu FO podnikající</t>
  </si>
  <si>
    <t>daň z příjmu FO srážková sazba</t>
  </si>
  <si>
    <t>daň z příjmu PO</t>
  </si>
  <si>
    <t>,</t>
  </si>
  <si>
    <t>daň z přidané hodnoty</t>
  </si>
  <si>
    <t>daň z nemovitosti</t>
  </si>
  <si>
    <t>daň z příjmů obce</t>
  </si>
  <si>
    <t xml:space="preserve">Vyšší plnění v této oblasti je hlavně u sdílených daní, které jsou městu přerozdělovány v souladu se zákonem 243/2000 Sb. z hrubého výnosu daně vybrané správcem. Výběr daní byl celorepublikově  </t>
  </si>
  <si>
    <t>vyšší oproti předpokladu.</t>
  </si>
  <si>
    <t>Poplatky a daně</t>
  </si>
  <si>
    <t>správní poplatky</t>
  </si>
  <si>
    <t>poplatek ze psů</t>
  </si>
  <si>
    <t>poplatek z veřejného prostranství</t>
  </si>
  <si>
    <t>poplatek z ubytovací kapacity</t>
  </si>
  <si>
    <t>poplatek za provozovaný VHP</t>
  </si>
  <si>
    <t>poplatek ze vstupného</t>
  </si>
  <si>
    <t>poplatek za lázeňský pobyt</t>
  </si>
  <si>
    <t>výtěžek z provozovaných VHP</t>
  </si>
  <si>
    <t>odvody za odnětí půdy</t>
  </si>
  <si>
    <t>komunální odpad</t>
  </si>
  <si>
    <t>Daňové příjmy - úhrnem</t>
  </si>
  <si>
    <t>stavební odbor</t>
  </si>
  <si>
    <t xml:space="preserve">stavební povolení, územní rozhodnutí </t>
  </si>
  <si>
    <t>matrika</t>
  </si>
  <si>
    <t>výkon matriční agendy, ověřování listin a podpisů, evid. obyvatel</t>
  </si>
  <si>
    <t>výherní přístroje</t>
  </si>
  <si>
    <t xml:space="preserve">za VHP </t>
  </si>
  <si>
    <t>Nedańové příjmy -příjmy z vlastní činnosti</t>
  </si>
  <si>
    <t>silnice, chodníky</t>
  </si>
  <si>
    <t>příjmy z přefakturace výdajů</t>
  </si>
  <si>
    <t>vodní hospodářství</t>
  </si>
  <si>
    <t xml:space="preserve">příjmy za zhot.kanalizačních přípojek </t>
  </si>
  <si>
    <t>vzdělávání</t>
  </si>
  <si>
    <t>vratka z fin.vypořádání mateř.škola</t>
  </si>
  <si>
    <t>kultura, sdělovací prostředky</t>
  </si>
  <si>
    <t>tržby za promítání v kině</t>
  </si>
  <si>
    <t>knihovna poplatky za půjčování</t>
  </si>
  <si>
    <t>poplatky, instalace TKR (z dluhů)</t>
  </si>
  <si>
    <t>příjmy ze vstupného - zámek kultura</t>
  </si>
  <si>
    <t>prodej neinvestičního majetku-zámek</t>
  </si>
  <si>
    <t>tržba za vstupné na koncerty</t>
  </si>
  <si>
    <t>příjmy ze zámku - Interreg III A</t>
  </si>
  <si>
    <t>bydlení a komunál.sl.</t>
  </si>
  <si>
    <t>pronájem byty</t>
  </si>
  <si>
    <t>příjmy na služby v bytech</t>
  </si>
  <si>
    <t xml:space="preserve">ostatní příjem </t>
  </si>
  <si>
    <t>poplatek žádosti na byt</t>
  </si>
  <si>
    <t>pronájem nebytových prostor(z dluhů)</t>
  </si>
  <si>
    <t>příjem - výběr na služby nebytové prostory</t>
  </si>
  <si>
    <t>prodej neinvestičního majetku</t>
  </si>
  <si>
    <t xml:space="preserve">pohřebnictví - poplatky , nájem     </t>
  </si>
  <si>
    <t>pronájem pozemků z dluhů</t>
  </si>
  <si>
    <t>ostatní ned.příjmy</t>
  </si>
  <si>
    <t>veřejné osvětlení - příjem za prodej světel</t>
  </si>
  <si>
    <t>ochrana životního prostředí</t>
  </si>
  <si>
    <t>příjmy za třídění odpadu Ekokom</t>
  </si>
  <si>
    <t>poplatek za uložení inertního odpadu</t>
  </si>
  <si>
    <t>poplatek za umístění psa v útulku</t>
  </si>
  <si>
    <t>přijaté sakční platby - ochrana živ.prostr.</t>
  </si>
  <si>
    <t>sociální péče a pomoc</t>
  </si>
  <si>
    <t>pečovatelská služba - rozvoz obědů</t>
  </si>
  <si>
    <t>bezpečnost a veřejný pořádek</t>
  </si>
  <si>
    <t>přijaté sankční platky ( KPP)</t>
  </si>
  <si>
    <t>dobrovolní hasiči</t>
  </si>
  <si>
    <t>přijaté neinvestiční dary</t>
  </si>
  <si>
    <t>st.správa,územní samospr.</t>
  </si>
  <si>
    <t>ostatní příjem</t>
  </si>
  <si>
    <t>pronájem majetku</t>
  </si>
  <si>
    <t>prodej neivestičního majetku</t>
  </si>
  <si>
    <t>převod do fondu zaměstnanců</t>
  </si>
  <si>
    <t>přijaté sankční platby - pokuta živnost.(z dluhů)</t>
  </si>
  <si>
    <t>příjmy za exekuční výdaje</t>
  </si>
  <si>
    <t>příjmy za upomínky</t>
  </si>
  <si>
    <t>ostatní nedaňové příjmy</t>
  </si>
  <si>
    <t>ostatní neurčené příjmy</t>
  </si>
  <si>
    <t>finanční operace</t>
  </si>
  <si>
    <t>příjmy z úroků</t>
  </si>
  <si>
    <t>příjmy z úroků sociální fond</t>
  </si>
  <si>
    <t>příjmy z úroků z účtu půjček</t>
  </si>
  <si>
    <t>úroky z poskytných půjček FBV</t>
  </si>
  <si>
    <t xml:space="preserve">ostatní příjmy- DPH u došlých faktur </t>
  </si>
  <si>
    <t>ostatní příjmy - převod fin.pros. Z ÚSP</t>
  </si>
  <si>
    <t>ostatní činnosti</t>
  </si>
  <si>
    <t>příjmy z finančního vypořádání Sdružení Praděd</t>
  </si>
  <si>
    <t>vratka z depozitního účtu</t>
  </si>
  <si>
    <t>Přijaté  splátky půjček</t>
  </si>
  <si>
    <t>splátky půjček zaměstnanci</t>
  </si>
  <si>
    <t>splátky půjček od obyvatelů</t>
  </si>
  <si>
    <t>Přijaté dotace</t>
  </si>
  <si>
    <t xml:space="preserve">neinvestiční dotace ze všeob. pokladní správy </t>
  </si>
  <si>
    <t>dotace na volby</t>
  </si>
  <si>
    <t>UZ 98071</t>
  </si>
  <si>
    <t>UZ 98187</t>
  </si>
  <si>
    <t>neinvestiční dotace z SR</t>
  </si>
  <si>
    <t>výkon státní správy</t>
  </si>
  <si>
    <t>sociální dávky</t>
  </si>
  <si>
    <t>UZ 98072</t>
  </si>
  <si>
    <t>školství</t>
  </si>
  <si>
    <t>1221,-- Kč na žáka</t>
  </si>
  <si>
    <t>neinvestiční dotace od obcí</t>
  </si>
  <si>
    <t xml:space="preserve">příjmy ze školného </t>
  </si>
  <si>
    <t>ostatní příjmy od obcí</t>
  </si>
  <si>
    <t>neinvestiční přijaté dotace od krajů</t>
  </si>
  <si>
    <t>na výdaje pro jednotky JSDHO</t>
  </si>
  <si>
    <t>UZ 210</t>
  </si>
  <si>
    <t>dotace na lesy</t>
  </si>
  <si>
    <t>UZ 327</t>
  </si>
  <si>
    <t>Převody z vlastních fondů hospodářské činnosti</t>
  </si>
  <si>
    <t>Převod z hospodářské činnosti</t>
  </si>
  <si>
    <t>ostatní investiční dotace ze státního rozpočtu</t>
  </si>
  <si>
    <t>dotace na opravu zámku Linhartovy</t>
  </si>
  <si>
    <t>UZ  17720</t>
  </si>
  <si>
    <t>investiční přijaté dotace z krajů</t>
  </si>
  <si>
    <t>dotace na PD dokon.kanaliz.systému</t>
  </si>
  <si>
    <t>UZ 00326</t>
  </si>
  <si>
    <t>Neinvest. dotace ze SR - závazný finanční vztah - z těchto dotací podléhájí finančnímu vypořádání  dotace na ÚSP, sociální dávky</t>
  </si>
  <si>
    <t xml:space="preserve">Vratky nevyčerpaných dotací při finančním vypořádání: </t>
  </si>
  <si>
    <t>dotace na sociální dávky</t>
  </si>
  <si>
    <t xml:space="preserve">Celkem běžné příjmy </t>
  </si>
  <si>
    <t>Kapitálové příjmy</t>
  </si>
  <si>
    <t>úprava</t>
  </si>
  <si>
    <t xml:space="preserve">úprava </t>
  </si>
  <si>
    <t xml:space="preserve">ZM 29.6.  </t>
  </si>
  <si>
    <t>prodej pozemků</t>
  </si>
  <si>
    <t>prodej bytů</t>
  </si>
  <si>
    <t>prodej investičního majetku</t>
  </si>
  <si>
    <t>prodej nebytových prostor</t>
  </si>
  <si>
    <t>Celkem kapitálové příjmy</t>
  </si>
  <si>
    <t>Příjmy úhrnem</t>
  </si>
  <si>
    <t>Financování</t>
  </si>
  <si>
    <t>Návrh</t>
  </si>
  <si>
    <t>ZM 23.11</t>
  </si>
  <si>
    <t>vrácení povodňové půjčky MMR</t>
  </si>
  <si>
    <t>převod zůstatku ze  roku 2005</t>
  </si>
  <si>
    <t>Celkem financování</t>
  </si>
  <si>
    <t>Celkem příjmy + financování</t>
  </si>
  <si>
    <t xml:space="preserve">Běžné výdaje </t>
  </si>
  <si>
    <t>Funkční členění</t>
  </si>
  <si>
    <t>zeměd. a lesní hosp.</t>
  </si>
  <si>
    <t>pozem.</t>
  </si>
  <si>
    <t xml:space="preserve">nájemné </t>
  </si>
  <si>
    <t>revize, studie, posudky,</t>
  </si>
  <si>
    <t>nákup služeb</t>
  </si>
  <si>
    <t>nákup kolků</t>
  </si>
  <si>
    <t>platby daní a poplatků</t>
  </si>
  <si>
    <t>neinvestiční platby</t>
  </si>
  <si>
    <t>lesnictví</t>
  </si>
  <si>
    <t>převod dotace do hosp.činnosti</t>
  </si>
  <si>
    <t>průmysl,obch.,služby</t>
  </si>
  <si>
    <t>hraniční přechod</t>
  </si>
  <si>
    <t>opravy a údržování</t>
  </si>
  <si>
    <t>ostatní</t>
  </si>
  <si>
    <t>neinvestiční transfery obč.sdružením (kynologové)</t>
  </si>
  <si>
    <t>pohoštění, občerstvení</t>
  </si>
  <si>
    <t>doprava</t>
  </si>
  <si>
    <t>komunikace</t>
  </si>
  <si>
    <t>zimní údržba - nákup služeb,materiál</t>
  </si>
  <si>
    <t>zimní údržba -  údržování, služby</t>
  </si>
  <si>
    <t>nákup materiálu</t>
  </si>
  <si>
    <t>opravy po povodni</t>
  </si>
  <si>
    <t>neinvestiční příspěvky  I/57</t>
  </si>
  <si>
    <t>nákup služeb - čištění ulic</t>
  </si>
  <si>
    <t>autobusové zastávky, chodníky</t>
  </si>
  <si>
    <t>spotřeba elektrické energie</t>
  </si>
  <si>
    <t>chodníky - posyp - sůl</t>
  </si>
  <si>
    <t>opravy a udržování - chodníky</t>
  </si>
  <si>
    <t>nákup služeb - chodníky</t>
  </si>
  <si>
    <t>dopravní obslužnost</t>
  </si>
  <si>
    <t>příspěvek na systém ODIS</t>
  </si>
  <si>
    <t>vodní hosp.</t>
  </si>
  <si>
    <t>vodárna</t>
  </si>
  <si>
    <t>elektrická energie -vrty po povodni</t>
  </si>
  <si>
    <t>mzdové výdaje</t>
  </si>
  <si>
    <t>příspěvek na opravu studny u hřiště</t>
  </si>
  <si>
    <t>nákup ostatních služeb</t>
  </si>
  <si>
    <t>odkup pohledávky vody od s.r.o.</t>
  </si>
  <si>
    <t>kanalizace a ČOV</t>
  </si>
  <si>
    <t>vodní toky</t>
  </si>
  <si>
    <t>Předškolní zařízení</t>
  </si>
  <si>
    <t>pojištění budovy</t>
  </si>
  <si>
    <t>příspěvek na provoz</t>
  </si>
  <si>
    <t>věcné dary</t>
  </si>
  <si>
    <t>Základní škola</t>
  </si>
  <si>
    <t>pojištění</t>
  </si>
  <si>
    <t>neinvestiční příspěvek zřízeným PO</t>
  </si>
  <si>
    <t>znalecký posudek</t>
  </si>
  <si>
    <t>Základní umělecké školy</t>
  </si>
  <si>
    <t>příspěvek</t>
  </si>
  <si>
    <t>kultura, knihovna, kabel.televize</t>
  </si>
  <si>
    <t>Budova kina</t>
  </si>
  <si>
    <t>spotřeba vody</t>
  </si>
  <si>
    <t>revize, posudky</t>
  </si>
  <si>
    <t>spotřeba plynu</t>
  </si>
  <si>
    <t>nákup DDHM</t>
  </si>
  <si>
    <t>mzdové výdaje - úklid</t>
  </si>
  <si>
    <t>sociální a zdravotní pojištění</t>
  </si>
  <si>
    <t>Knihovna</t>
  </si>
  <si>
    <t>mzdové náklady</t>
  </si>
  <si>
    <t>sociální pojištění</t>
  </si>
  <si>
    <t>zdravotní pojištění</t>
  </si>
  <si>
    <t>časopisy,knihy</t>
  </si>
  <si>
    <t xml:space="preserve">nákup DDHM </t>
  </si>
  <si>
    <t>materiál</t>
  </si>
  <si>
    <t>teplá voda</t>
  </si>
  <si>
    <t>nákup tepla</t>
  </si>
  <si>
    <t>spotřeba el. energie</t>
  </si>
  <si>
    <t>služby pošt</t>
  </si>
  <si>
    <t>služby telekomunikací</t>
  </si>
  <si>
    <t>cestovné</t>
  </si>
  <si>
    <t>neinvestiční příspěvek Okresní knihovna</t>
  </si>
  <si>
    <t>revize has.přístrojů</t>
  </si>
  <si>
    <t>Ostatní kultura, videoklub</t>
  </si>
  <si>
    <t>mzdové náklady/úklid sálu Hynčice/</t>
  </si>
  <si>
    <t>koncerty ( služby,mzdové výdaje, věcné dary)</t>
  </si>
  <si>
    <t>koncerty - materiál</t>
  </si>
  <si>
    <t>koncerty - poplatek OSA</t>
  </si>
  <si>
    <t>koncerty z VHP ( na zámku)</t>
  </si>
  <si>
    <t>kronika - mzda, materiál.školení</t>
  </si>
  <si>
    <t xml:space="preserve">kladení věnců, </t>
  </si>
  <si>
    <t>kulturní činnosti -věcné dary</t>
  </si>
  <si>
    <t>kulturní činnosti -finanční dary</t>
  </si>
  <si>
    <t>ostatní kult.akce - infopanely</t>
  </si>
  <si>
    <t>opravy a údržování - informační tabule</t>
  </si>
  <si>
    <t>Zámek Linhartovy</t>
  </si>
  <si>
    <t>elektrická energie</t>
  </si>
  <si>
    <t>konzultace, studie, posudky</t>
  </si>
  <si>
    <t>telefonní hovory a popl.</t>
  </si>
  <si>
    <t>nákup vody</t>
  </si>
  <si>
    <t xml:space="preserve">opravy a údržování </t>
  </si>
  <si>
    <t>ostatní osobní výdaje - průvodcovství,otevření zámku</t>
  </si>
  <si>
    <t>materiál - provozování zámku</t>
  </si>
  <si>
    <t xml:space="preserve">nákup ostatních služeb   </t>
  </si>
  <si>
    <t xml:space="preserve">pohoštění - </t>
  </si>
  <si>
    <t>Linhartovské kulturní léto</t>
  </si>
  <si>
    <t>ostatní mzdové výdaje</t>
  </si>
  <si>
    <t>nákup drobného dlouhodobého majetku</t>
  </si>
  <si>
    <t>telefonní hovory</t>
  </si>
  <si>
    <t>pohoštění</t>
  </si>
  <si>
    <t>Park u zámku</t>
  </si>
  <si>
    <t>nákup služeb  - park sekání</t>
  </si>
  <si>
    <t>nákup PHM</t>
  </si>
  <si>
    <t>Ostatní památky, církev</t>
  </si>
  <si>
    <t>el.energie -hodiny na kostele</t>
  </si>
  <si>
    <t>neinvestiční dotace církvím / kaple DD/</t>
  </si>
  <si>
    <t>Kabelová televize</t>
  </si>
  <si>
    <t>ostatní výdaje - vratky přeplatků</t>
  </si>
  <si>
    <t>Zpravodaj města</t>
  </si>
  <si>
    <t>tisk zpravodaje</t>
  </si>
  <si>
    <t>SPOZ</t>
  </si>
  <si>
    <t>ošatné</t>
  </si>
  <si>
    <t>finanční dary - vítání občánků</t>
  </si>
  <si>
    <t>Dechový soubor Slezanka</t>
  </si>
  <si>
    <t>příspěvek - doprava</t>
  </si>
  <si>
    <t>tělovýchova a zajm.čin.</t>
  </si>
  <si>
    <t>Tělovýchova</t>
  </si>
  <si>
    <t>revize, posudky , konzultace</t>
  </si>
  <si>
    <t>neinvestiční dotace - připojení WC hřiště</t>
  </si>
  <si>
    <t>příspěvky TJ</t>
  </si>
  <si>
    <t xml:space="preserve">z toho: FK AVIZO M.Al-ce      </t>
  </si>
  <si>
    <t xml:space="preserve"> </t>
  </si>
  <si>
    <t xml:space="preserve">           Tatran Hynčice</t>
  </si>
  <si>
    <t xml:space="preserve">           TJ Město Albrechtice</t>
  </si>
  <si>
    <t xml:space="preserve">           Stolní tenis</t>
  </si>
  <si>
    <t>věcné dary Štít Albrechtic</t>
  </si>
  <si>
    <t>věcné dary z výtěžku na sportovní činnost</t>
  </si>
  <si>
    <t>nákup služeb z výtěžku</t>
  </si>
  <si>
    <t>použití výtěžku pro sportovní činnost Tatran Hynčice</t>
  </si>
  <si>
    <t>Využití volného času dětí a mládeže</t>
  </si>
  <si>
    <t>příspěvek SRPŠ</t>
  </si>
  <si>
    <t>příspěvek výtvarný obor - p- Hrubý</t>
  </si>
  <si>
    <t>ostatní příspěvky - Speciální škola-sdruž.rodičů</t>
  </si>
  <si>
    <t>poskytnutý krátkodobý grant</t>
  </si>
  <si>
    <t>dotace do hospodářské činnosti</t>
  </si>
  <si>
    <t>Bytové hospodářství</t>
  </si>
  <si>
    <t>revize, posudky, konzultace</t>
  </si>
  <si>
    <t>poskytnuté neinvestiční příspěvky- VS 2003</t>
  </si>
  <si>
    <t>ostatní výdaje - vrácená akontace na byty</t>
  </si>
  <si>
    <t>platy daní a poplatků</t>
  </si>
  <si>
    <t>Nebytové prostory</t>
  </si>
  <si>
    <t>vyúčtování služeb</t>
  </si>
  <si>
    <t>el.energie NP na zámku</t>
  </si>
  <si>
    <t>Dům s byty pro důchodce</t>
  </si>
  <si>
    <t>vrácené přeplatky vyúčtování služeb</t>
  </si>
  <si>
    <t>Společný fond Lázeňská 2</t>
  </si>
  <si>
    <t>ostatní osobní výdaje</t>
  </si>
  <si>
    <t>nákup ostatních služeb - za vedení RKK</t>
  </si>
  <si>
    <t>Pohřebnictví</t>
  </si>
  <si>
    <t>spotřeba vody- doúčt.min.léta</t>
  </si>
  <si>
    <t>neinvestiční příspěvky - pohřby</t>
  </si>
  <si>
    <t>Veřejné osvětlení</t>
  </si>
  <si>
    <t>Mezinárodní spolupráce /návštěva Italie/</t>
  </si>
  <si>
    <t xml:space="preserve">pohoštění </t>
  </si>
  <si>
    <t xml:space="preserve">věcné dary </t>
  </si>
  <si>
    <t>Hodiny na kostele</t>
  </si>
  <si>
    <t>spotřeba el.energie</t>
  </si>
  <si>
    <t>Ostatní činnost</t>
  </si>
  <si>
    <t>nákup materiálu - kapličky</t>
  </si>
  <si>
    <t>náhrada - zřízení věcného břemene</t>
  </si>
  <si>
    <t>životní prostředí</t>
  </si>
  <si>
    <t>Vývoz komunálního odpadu</t>
  </si>
  <si>
    <t>vývoz TKO z popelnic</t>
  </si>
  <si>
    <t>likvidace černých skládek</t>
  </si>
  <si>
    <t>vývoz plastů ze zvonů a od občanů</t>
  </si>
  <si>
    <t>vývoz velkoobjemového odpadu</t>
  </si>
  <si>
    <t>vývoz skla ze zvonů</t>
  </si>
  <si>
    <t>Vývoz kontjeneru chatoviště</t>
  </si>
  <si>
    <t>vývoz z chatovišť</t>
  </si>
  <si>
    <t>pronájem kontejneru</t>
  </si>
  <si>
    <t>Skládka odpadu</t>
  </si>
  <si>
    <t>příspěvek na sběrný dvůr</t>
  </si>
  <si>
    <t>Veřejná zeleň, prostranství</t>
  </si>
  <si>
    <t xml:space="preserve">nákup materiálu </t>
  </si>
  <si>
    <t>opravy a udržování</t>
  </si>
  <si>
    <t>vývoz košů a uklid zastávek</t>
  </si>
  <si>
    <t>údržba biokoridoru</t>
  </si>
  <si>
    <t>veřejné prostranství - nákup služeb,vánoční výzdoba</t>
  </si>
  <si>
    <t>nákup odpadkových košů</t>
  </si>
  <si>
    <t>Veřejná zeleň - park B.Smetany</t>
  </si>
  <si>
    <t>nákup služeb/sekání, vývoz kontejneru,ořez stromů/</t>
  </si>
  <si>
    <t>Psí útulek</t>
  </si>
  <si>
    <t>Protipovodňová opatření</t>
  </si>
  <si>
    <t>nákup DDHM - plnička pytlů</t>
  </si>
  <si>
    <t>nákup materiálu - pytle</t>
  </si>
  <si>
    <t>dávky sociální péče- péče o rodinu</t>
  </si>
  <si>
    <t>dávky sociální péče pro sociálně slabé</t>
  </si>
  <si>
    <t>dávky sociálné péče  o osobu blízkou</t>
  </si>
  <si>
    <t>dávky sociálné péče příspěvek na zvláštní pomůcky</t>
  </si>
  <si>
    <t>dávky sociální péče na individuální dopravu</t>
  </si>
  <si>
    <t xml:space="preserve">Dávky sociální péče jsou hrazeny z dotace státního rozpočtu. Přidělená částka ve výši 18 500 tis. Kč nebyla dočerpána a zůstatek ve výši 3 022 689,65 Kč </t>
  </si>
  <si>
    <t>bude vrácen do státního rozpočtu při finančním vypořádání</t>
  </si>
  <si>
    <t>sociální věci</t>
  </si>
  <si>
    <t>Ústav sociální péče</t>
  </si>
  <si>
    <t>poskytnutí příspěvku</t>
  </si>
  <si>
    <t>Pečovatelská služba starým občanům</t>
  </si>
  <si>
    <t>ostatní materiál</t>
  </si>
  <si>
    <t>spotřeba PHM</t>
  </si>
  <si>
    <t>neinvestiční dotace Help-in</t>
  </si>
  <si>
    <t>neinvestiční dotace Charita</t>
  </si>
  <si>
    <t>opravy a údržování ( auto)</t>
  </si>
  <si>
    <t>ostatní neinv.náklady - vrácení přeplatku</t>
  </si>
  <si>
    <t xml:space="preserve">Péče o důchodce </t>
  </si>
  <si>
    <t>grant Klub důchodců</t>
  </si>
  <si>
    <t>civilní ochrana</t>
  </si>
  <si>
    <t>ostatní správa v oblasti pro krizové stavy</t>
  </si>
  <si>
    <t>příspěvek postižené obci povodní</t>
  </si>
  <si>
    <t>požární ochrana</t>
  </si>
  <si>
    <t>mzdové výdaje pohotovosti z dotace</t>
  </si>
  <si>
    <t>refundace mzdy</t>
  </si>
  <si>
    <t>refundace mzdy z dotace</t>
  </si>
  <si>
    <t>pojištění z refundace mzdy</t>
  </si>
  <si>
    <t>pojištění z refundace mzdy z dotace</t>
  </si>
  <si>
    <t>ochranné prostředky</t>
  </si>
  <si>
    <t>nákup DDHM z dotace</t>
  </si>
  <si>
    <t>materiál z dotace</t>
  </si>
  <si>
    <t>spotřeba energie</t>
  </si>
  <si>
    <t>spotřeba PHM z dotace</t>
  </si>
  <si>
    <t>opravy a údržování z dotace</t>
  </si>
  <si>
    <t>nákup služeb z dotace</t>
  </si>
  <si>
    <t>studie, revize</t>
  </si>
  <si>
    <t>školení</t>
  </si>
  <si>
    <t xml:space="preserve">neinvestiční dotace </t>
  </si>
  <si>
    <t>činnost místní správy</t>
  </si>
  <si>
    <t>Zastupitelské orgány</t>
  </si>
  <si>
    <t>odměny - mzdové výdaje</t>
  </si>
  <si>
    <t>tisk, knihy, časopisy, publikace</t>
  </si>
  <si>
    <t>poštovné</t>
  </si>
  <si>
    <t>odměny zastupitelstvo  - členové</t>
  </si>
  <si>
    <t>rada obce - odměny</t>
  </si>
  <si>
    <t>komise, výbory - odměny</t>
  </si>
  <si>
    <t>komise - dary</t>
  </si>
  <si>
    <t>školení, semináře</t>
  </si>
  <si>
    <t>poplatky za konference</t>
  </si>
  <si>
    <t>ošatné - obřady</t>
  </si>
  <si>
    <t>odměny po skončení vol.období</t>
  </si>
  <si>
    <t>peněžní dary</t>
  </si>
  <si>
    <t>Volby do Parlamentu ČR</t>
  </si>
  <si>
    <t>refundace mezd</t>
  </si>
  <si>
    <t>pojištění k refundaci mezd</t>
  </si>
  <si>
    <t>ostatní osobní výdaje ( odměny komisí)</t>
  </si>
  <si>
    <t>nájemné</t>
  </si>
  <si>
    <t>stravování</t>
  </si>
  <si>
    <t>Volby do zastupitelstev ÚSC</t>
  </si>
  <si>
    <r>
      <t xml:space="preserve">Správní činnosti </t>
    </r>
    <r>
      <rPr>
        <sz val="10"/>
        <rFont val="Arial"/>
        <family val="2"/>
      </rPr>
      <t>/MěÚ/</t>
    </r>
  </si>
  <si>
    <t>ostatní osobní náklady / dohody/</t>
  </si>
  <si>
    <t xml:space="preserve">zákonné pojištění </t>
  </si>
  <si>
    <t>časopisy, knihy, tisk</t>
  </si>
  <si>
    <t>nákup materiálu /kancelářské potřeby, čistící prost./</t>
  </si>
  <si>
    <t>poštovné odeslání soc.dávek</t>
  </si>
  <si>
    <t>služby telekomunikací + internet</t>
  </si>
  <si>
    <t>pojištění majetku</t>
  </si>
  <si>
    <t>revize,posudky, konzultace</t>
  </si>
  <si>
    <t>školení, vzdělávání</t>
  </si>
  <si>
    <t>programové vybavení</t>
  </si>
  <si>
    <t>neinvestiční dotace / Svaz měst/</t>
  </si>
  <si>
    <t>neinvestiční transfery / DSO - Praděd, Mikroregion/</t>
  </si>
  <si>
    <t>neinvestiční transfer Euroregion</t>
  </si>
  <si>
    <t>neinvestiční transfer Mikroregion - vývěsky</t>
  </si>
  <si>
    <t>ostatní nákupy leasing</t>
  </si>
  <si>
    <t>ostatní neinvestiční transfery obyv.z FZ</t>
  </si>
  <si>
    <t>poskytnuté půjčky z FZ</t>
  </si>
  <si>
    <t>ostatní platby - čipová karta os.auto</t>
  </si>
  <si>
    <t>příspěvek z FZ na stravování</t>
  </si>
  <si>
    <t>ostatní náklady - příděl do FZ za 12/06</t>
  </si>
  <si>
    <t>Humánitární pomoc</t>
  </si>
  <si>
    <t>neinvestiční dotace obecně pros.společ.</t>
  </si>
  <si>
    <t>poplatky za vedení bankovních účtů a bank.operace</t>
  </si>
  <si>
    <t>daň placená obcí</t>
  </si>
  <si>
    <t>úroky z úvěru na kanalizaci a ČOV</t>
  </si>
  <si>
    <t>úroky z úvěru na stavbu bytů pro důchodce</t>
  </si>
  <si>
    <t>úroky z úvěru na opravu zámku</t>
  </si>
  <si>
    <t>úroky z úvěru na velkou kanalizaci</t>
  </si>
  <si>
    <t>úroky z půjčky na kanalizaci KČ</t>
  </si>
  <si>
    <t>platba daní - DPH</t>
  </si>
  <si>
    <t>ostatní činnost</t>
  </si>
  <si>
    <t>finanční vypořádání za rok 2005</t>
  </si>
  <si>
    <t>odkup pohledávky za vodu</t>
  </si>
  <si>
    <t>ochranné prostředky - ptačí chřipka</t>
  </si>
  <si>
    <t xml:space="preserve">příspěvek na opravu mostu </t>
  </si>
  <si>
    <t>ostatní příspěvky, nákupy</t>
  </si>
  <si>
    <t>Běžné výdaje celkem</t>
  </si>
  <si>
    <t>Kapitálové výdaje</t>
  </si>
  <si>
    <t>v tis. Kč</t>
  </si>
  <si>
    <t>funkční členění</t>
  </si>
  <si>
    <t>zemědělství a lesní hosp.</t>
  </si>
  <si>
    <t>nákup pozemků</t>
  </si>
  <si>
    <t>pořízovací náklady na chatu Anna</t>
  </si>
  <si>
    <t>průmysl. staveb., obchod, služby</t>
  </si>
  <si>
    <t>hraniční přechod Linhartovy</t>
  </si>
  <si>
    <t>projektová dokumentace rek.komunikace</t>
  </si>
  <si>
    <t>výstavba chodníků</t>
  </si>
  <si>
    <t>výstava nových autobusových zastávek</t>
  </si>
  <si>
    <t>Vodárna</t>
  </si>
  <si>
    <t>prodloužení vodovodu na Celní ulici</t>
  </si>
  <si>
    <t>dálkové ovládání vrtu</t>
  </si>
  <si>
    <t>dovybavení ATS v Hynčicích</t>
  </si>
  <si>
    <t>zdroje pitné vody - vlastní podíl</t>
  </si>
  <si>
    <t xml:space="preserve">Kanalizace </t>
  </si>
  <si>
    <t>velká kanalizace - ost. Investiční transfery</t>
  </si>
  <si>
    <t>projektová dokumentace - podíl z dotace</t>
  </si>
  <si>
    <t>projektová dokumentace - vlastní podíl</t>
  </si>
  <si>
    <t>vzdělání</t>
  </si>
  <si>
    <t>investiční výdaje MŠ M.Al-ce</t>
  </si>
  <si>
    <t>investiční příspěvek ZŠ Město Albrechtice</t>
  </si>
  <si>
    <t>kultura, církve, sděl. prostředky</t>
  </si>
  <si>
    <t>Zámek Linhartovy - rekonstrukce zámku z dotace</t>
  </si>
  <si>
    <t xml:space="preserve">          - rekonstrukce vlastní podíl </t>
  </si>
  <si>
    <t>kabelová televize - rozšíření rozvodů</t>
  </si>
  <si>
    <t>tělovýchova a zájm. činnost</t>
  </si>
  <si>
    <t>výstavba dětských prolézaček</t>
  </si>
  <si>
    <t>výstavba šaten na hřišti - PD</t>
  </si>
  <si>
    <t>bydlení a komunál. služby</t>
  </si>
  <si>
    <t>rekonstrukce bytů</t>
  </si>
  <si>
    <t>dostavba 6 bytů v domě Nemocniční 6</t>
  </si>
  <si>
    <t>Územní plánování</t>
  </si>
  <si>
    <t>změna územního plánu</t>
  </si>
  <si>
    <t>investiční výdaje</t>
  </si>
  <si>
    <t>Parky</t>
  </si>
  <si>
    <t>výstavba dětského hřiště</t>
  </si>
  <si>
    <t>Sběrný dvůr</t>
  </si>
  <si>
    <t>příspěvek Mikroregionu</t>
  </si>
  <si>
    <t>požární ochrana a integrov.systém</t>
  </si>
  <si>
    <t>státní správa a územní samospráva</t>
  </si>
  <si>
    <t>Ostatní činnosti</t>
  </si>
  <si>
    <t>majetkové podíly - příplatek do s.r.o.</t>
  </si>
  <si>
    <t>rezerva na investiční výdaje</t>
  </si>
  <si>
    <t>Kapitálové výdaje úhrnem</t>
  </si>
  <si>
    <t>Výdaje celkem:</t>
  </si>
  <si>
    <t>Kapitálové výdaje celkem</t>
  </si>
  <si>
    <t>Celkem:</t>
  </si>
  <si>
    <t>splátky půjčky SFŽP - kanalizace a ČOV</t>
  </si>
  <si>
    <t>splátky úvěru ČMHB - byty pro důchodce</t>
  </si>
  <si>
    <t>splátka úvěru na zámek v Linhartově</t>
  </si>
  <si>
    <t>splátka úvěru na kanalizace</t>
  </si>
  <si>
    <t>splátka půjčky SFŽP na kanalizaci ul. Karla Čapka</t>
  </si>
  <si>
    <t>Celkem výdaje +financování</t>
  </si>
  <si>
    <t>R e k a p i t u l a c e   výdajů - rok 2006</t>
  </si>
  <si>
    <t>schválený</t>
  </si>
  <si>
    <t>upravený</t>
  </si>
  <si>
    <t>k  31.12.</t>
  </si>
  <si>
    <t>Běžný R 2006</t>
  </si>
  <si>
    <t>úprava R</t>
  </si>
  <si>
    <t>plnění k 31.12.</t>
  </si>
  <si>
    <t>Kapitál. R 2006</t>
  </si>
  <si>
    <t>R celkem 2006</t>
  </si>
  <si>
    <t>plnění celkem</t>
  </si>
  <si>
    <t>zeměděl. a lesní hosp.</t>
  </si>
  <si>
    <t>průmysl,staveb.obchod,služby</t>
  </si>
  <si>
    <t>vodní hospod.</t>
  </si>
  <si>
    <t>vzdělávání (ZŠ,MŠ, )</t>
  </si>
  <si>
    <t>základní umělecké školy</t>
  </si>
  <si>
    <t>kultura,církve a sděl.pr.</t>
  </si>
  <si>
    <t>tělovýchova a záj.činn.</t>
  </si>
  <si>
    <t>zdravotnictví</t>
  </si>
  <si>
    <t>bydlení, komun.služby a úz.roz.</t>
  </si>
  <si>
    <t>dávky a podpory v soc.zabezp.</t>
  </si>
  <si>
    <t>sociální věci (ÚSP+peč.služ)</t>
  </si>
  <si>
    <t>bezpečnost a veř.pořádek</t>
  </si>
  <si>
    <t xml:space="preserve">požární ochrana a integr. </t>
  </si>
  <si>
    <t>státní spr. a územ.samospr.</t>
  </si>
  <si>
    <t>humanitární pomoc, mezin.spol.</t>
  </si>
  <si>
    <t>ostatní výdaje</t>
  </si>
  <si>
    <t xml:space="preserve">Celkem výdaje </t>
  </si>
  <si>
    <t>úprava bez fondů</t>
  </si>
  <si>
    <t>výdaje fondy</t>
  </si>
  <si>
    <t>Výdaje úhrnem</t>
  </si>
  <si>
    <t>úprava ZM</t>
  </si>
  <si>
    <t>Rozpočet</t>
  </si>
  <si>
    <t>schválený  ZM 15.12.05</t>
  </si>
  <si>
    <t>úprava ZM 30.3.</t>
  </si>
  <si>
    <t xml:space="preserve">úprava ZM </t>
  </si>
  <si>
    <t xml:space="preserve">úpreava ZM </t>
  </si>
  <si>
    <t>úprava ZM 25.5.</t>
  </si>
  <si>
    <t>úprava ZM 29.6.</t>
  </si>
  <si>
    <t>úprava ZM 26.9.</t>
  </si>
  <si>
    <t>úprava ZM 23.11.</t>
  </si>
  <si>
    <t>úprava ZM 14.12.</t>
  </si>
  <si>
    <t>úprava ZM 28.12.</t>
  </si>
  <si>
    <t>Rozpočet výdaje úhrnem</t>
  </si>
  <si>
    <t>V Městě Albrechticích 2.4.2007</t>
  </si>
  <si>
    <t xml:space="preserve">        Bodnárová Alena</t>
  </si>
  <si>
    <t>Bodnárová Alena</t>
  </si>
  <si>
    <t>Zpracovala: Bodnárová A.</t>
  </si>
  <si>
    <t xml:space="preserve">             vedoucí odboru finančního a plánovacího</t>
  </si>
  <si>
    <t>Penežní fondy města</t>
  </si>
  <si>
    <t>pohyb peněžních prostředků</t>
  </si>
  <si>
    <r>
      <t xml:space="preserve">Fond bytové výstavby </t>
    </r>
    <r>
      <rPr>
        <b/>
        <sz val="10"/>
        <rFont val="Arial"/>
        <family val="2"/>
      </rPr>
      <t>/ poskytování půjček občanům/</t>
    </r>
  </si>
  <si>
    <t>Zůstatek k 1.1.2006</t>
  </si>
  <si>
    <t>příjmy :</t>
  </si>
  <si>
    <t>splátky půjček</t>
  </si>
  <si>
    <t>úroky z půjček</t>
  </si>
  <si>
    <t>poplatek za smlouvu</t>
  </si>
  <si>
    <t>úroky</t>
  </si>
  <si>
    <t>převody mezi účty</t>
  </si>
  <si>
    <t>výdaje:</t>
  </si>
  <si>
    <t>poskytnutí úvěru</t>
  </si>
  <si>
    <t>poplatky bance</t>
  </si>
  <si>
    <t>vrácení úvěrů</t>
  </si>
  <si>
    <t>Zůstatek k 31.12.2006</t>
  </si>
  <si>
    <t>Sociální fond</t>
  </si>
  <si>
    <t>Zůstatek k 1.1. 2006</t>
  </si>
  <si>
    <t>příjmy:</t>
  </si>
  <si>
    <t>příspěvky 2% z mezd</t>
  </si>
  <si>
    <t xml:space="preserve">úroky </t>
  </si>
  <si>
    <t>příspěvek na stravné</t>
  </si>
  <si>
    <t>ošatné obřady</t>
  </si>
  <si>
    <t>masáže, rehabilitace</t>
  </si>
  <si>
    <t>sociální výpomoc</t>
  </si>
  <si>
    <t>kulturní představení</t>
  </si>
  <si>
    <t>dary - výročí pracovní,životní,</t>
  </si>
  <si>
    <t>pronájem tělocvičny, fitness</t>
  </si>
  <si>
    <t>nákup vitamínových balíčků</t>
  </si>
  <si>
    <t>poskytnuté půjčky /5 smluv/</t>
  </si>
  <si>
    <t>poplatky za vedení účtu</t>
  </si>
  <si>
    <t>rekreace dětí</t>
  </si>
  <si>
    <t>Tvorba a čerpání fondu se řídí samostatnou směrnici.</t>
  </si>
  <si>
    <t>Zůstatky na bankovních účtech - k 31.12.2006</t>
  </si>
  <si>
    <t>Komerční banka a.s.</t>
  </si>
  <si>
    <t>ČMHB a.s.</t>
  </si>
  <si>
    <t>ČSOB a.s.</t>
  </si>
  <si>
    <t>Základní běžný účet</t>
  </si>
  <si>
    <t>Fond bytové výstavby</t>
  </si>
  <si>
    <t>Účelové fondy celkem</t>
  </si>
  <si>
    <t>Depozitní účet</t>
  </si>
  <si>
    <t>cizí prostředky</t>
  </si>
  <si>
    <t>převedené zaúčtované mzdy za prosinec</t>
  </si>
  <si>
    <t>peněžní prostředky společný účet Lázeňská 2</t>
  </si>
  <si>
    <t>Běžný účet ostatní - hosp.činnost</t>
  </si>
  <si>
    <t>ČSOB a.s. - účet města</t>
  </si>
  <si>
    <t>ČSOB a.s. - účet bytové hospod.</t>
  </si>
  <si>
    <t>KB a.s. - účet rezerv na les.hosp.</t>
  </si>
  <si>
    <t>Přerozdělení zůstatku finančních prostředků města Město Albrechtice k 31.12.2006 - ZBÚ</t>
  </si>
  <si>
    <t>zůstatek ZBÚ k 31.12.</t>
  </si>
  <si>
    <t>vratka dotací - finanční vypořání</t>
  </si>
  <si>
    <t>převod do roku 2007</t>
  </si>
  <si>
    <t>Zůstatek peněžních prostředků - bude postupně zapojováno do rozpočtu formou rozpočtových opatření.</t>
  </si>
  <si>
    <t xml:space="preserve">Finanční hospodaření města Krnova  k  31.12.2002   </t>
  </si>
  <si>
    <t xml:space="preserve">                   AKTIVA</t>
  </si>
  <si>
    <t xml:space="preserve">                        PASÍVA</t>
  </si>
  <si>
    <t>Organizace</t>
  </si>
  <si>
    <t>Stálá aktiva</t>
  </si>
  <si>
    <t>Zásoby</t>
  </si>
  <si>
    <t>Pohledávky</t>
  </si>
  <si>
    <t xml:space="preserve">Finanční maj.+ prostř. </t>
  </si>
  <si>
    <t>AKTIVA</t>
  </si>
  <si>
    <t>Vlast.zdroj.krytí</t>
  </si>
  <si>
    <t>HV</t>
  </si>
  <si>
    <t>Cizí zdroje</t>
  </si>
  <si>
    <t>PASÍVA</t>
  </si>
  <si>
    <t>majetek</t>
  </si>
  <si>
    <t>rozpočt. hospodař.</t>
  </si>
  <si>
    <t>CELKEM</t>
  </si>
  <si>
    <t>Fondy</t>
  </si>
  <si>
    <t>po zdanění</t>
  </si>
  <si>
    <t>město bez hosp. činnosti</t>
  </si>
  <si>
    <t>hosp. činnost - RK, 36 b.j., zdraví Zdraví</t>
  </si>
  <si>
    <t>město Krnov celkem</t>
  </si>
  <si>
    <t>--</t>
  </si>
  <si>
    <t>Komentář</t>
  </si>
  <si>
    <t>Aktiva</t>
  </si>
  <si>
    <t>město -</t>
  </si>
  <si>
    <t>dlouhodobý nehmotný majetek 4.738,45 tis. Kč, dlouhodobý hmotný majetek 1.279.436,48 tis. Kč, dlouhodobý finanční majetek 1.600,00 tis. Kč</t>
  </si>
  <si>
    <t>materiál na skladě - kancelářské potřeby, propagační materiál, PHM /zůstatek v nábrži aut/</t>
  </si>
  <si>
    <t>zálohové faktury/ 5.966,13 tis. Kč/, pohledávky z pronájmů, z prodejů, z místních poplatků, pokut, pohl. za zaměstnanci,</t>
  </si>
  <si>
    <t>pronajatý majetek / MST, KVAK/  407.754,25 tis. Kč, ap.</t>
  </si>
  <si>
    <t>hosp. činnost-</t>
  </si>
  <si>
    <t>nájem a služby byty a služby NP -14.166,86 tis. Kč, teplo  vyúčt. 2002 / 26.234,50 tis. Kč/, pohledávka z RK Apex, / 3.572 tis. Kč/, ost. pohl.</t>
  </si>
  <si>
    <t xml:space="preserve">Fin. majetek a </t>
  </si>
  <si>
    <t>zůstatky na účtech - ZBÚ, fondy, depozitní účet, ceniny, půjčky do FRB /39.573 tis. Kč/ půjčky z FRB org. /9.397,20 tis. Kč/</t>
  </si>
  <si>
    <t>pr. rozp. hosp.</t>
  </si>
  <si>
    <t>poskyt. půjčky fyzickým osobám / 21.131,93 tis. Kč</t>
  </si>
  <si>
    <t>hosp. činnost -</t>
  </si>
  <si>
    <t>zůstatek na účtech - 11.992,11 tis. Kč</t>
  </si>
  <si>
    <t>Pasiva</t>
  </si>
  <si>
    <t>Vl. zdroje krytí</t>
  </si>
  <si>
    <t>fondy +  město - zůstatek přijaté návratné výpomoci 68.654,79 tis. Kč / přijaté půjčky ze SR/</t>
  </si>
  <si>
    <t>Cizí zdroje krytí</t>
  </si>
  <si>
    <t>nezapl. faktury 267 tis. Kč, depozitní úšet / 9.953,75 tis. Kč/, zálohy na budoucí prodej bytů Albrech. 39 E,F,G,I / 9.114 tis. Kč/, zůstatek</t>
  </si>
  <si>
    <t>půjčky od Dalkia Morava a.s. 18.500 tis. Kč, ostatní úvěry 23.460,7 tis. Kč z KB, mzdy za XII, aj.</t>
  </si>
  <si>
    <t>nezapl. faktury 3.768,54 tis. Kč, zálohy na služby  37.144,9 tis. Kč, ost. závazky - půjčky povodňové /8.542,18 tis. Kč/- vůči městu, aj.</t>
  </si>
  <si>
    <t>Hospodářský výsledek města</t>
  </si>
  <si>
    <t>účet   217</t>
  </si>
  <si>
    <t>ZBÚ</t>
  </si>
  <si>
    <t>k 1.1.2002</t>
  </si>
  <si>
    <t>účet   218</t>
  </si>
  <si>
    <t>k 31.12.2002</t>
  </si>
  <si>
    <t>Kč</t>
  </si>
  <si>
    <t>Hospodářský výsledek hosp. činnost</t>
  </si>
  <si>
    <t>účet  963</t>
  </si>
  <si>
    <t>Přehled splátek na půjčky a úvěry:</t>
  </si>
  <si>
    <t>k 1.1.2005</t>
  </si>
  <si>
    <t>rok 2005</t>
  </si>
  <si>
    <t>rok 2006</t>
  </si>
  <si>
    <t>rok 2007</t>
  </si>
  <si>
    <t>rok  2008</t>
  </si>
  <si>
    <t>rok 2009</t>
  </si>
  <si>
    <t>rok 2010</t>
  </si>
  <si>
    <t>další roky</t>
  </si>
  <si>
    <t>Půjčka SFŽP -kanalizace a ČOV</t>
  </si>
  <si>
    <t xml:space="preserve">Úvěr na byty pro důchoce </t>
  </si>
  <si>
    <t>Půjčka ze SFŽP - kanalizace KČ</t>
  </si>
  <si>
    <t>Úvěr z KB - velká kanalizace</t>
  </si>
  <si>
    <t>(krátkodobý úvěr)</t>
  </si>
  <si>
    <t>Úvěr z KB - zámek Linhartovy</t>
  </si>
  <si>
    <t>Půjčka z MMR - povodňové půjčky</t>
  </si>
  <si>
    <t>Finanční vypořádání se státním rozpočtem za rok 2006</t>
  </si>
  <si>
    <t>poskytnuto</t>
  </si>
  <si>
    <t>čerpáno</t>
  </si>
  <si>
    <t>vratka/doplatek</t>
  </si>
  <si>
    <t>Dotace na sociální dávky</t>
  </si>
  <si>
    <t>Dotace na volby do Posl.směn. Parlamentu ČR</t>
  </si>
  <si>
    <t>Dotace na volby do obecních zastupitelstev</t>
  </si>
  <si>
    <t>Finanční vypořádání s rozpočtem kraje za rok 2006</t>
  </si>
  <si>
    <t>Dotace na výdaje na činnost jednotky SDH</t>
  </si>
  <si>
    <t>Dotace na hospodaření v lesích</t>
  </si>
  <si>
    <t>Investiční dotace - dostavba kanalizačního syst.</t>
  </si>
  <si>
    <t>Město Město Albrechtice - Rozvaha sestavená k 31.12.2006</t>
  </si>
  <si>
    <t>Dlouhodobý nehmotný majetek</t>
  </si>
  <si>
    <t>Dlouhodobý hmotný majetek</t>
  </si>
  <si>
    <t xml:space="preserve">  z toho : pozemky  / 031/</t>
  </si>
  <si>
    <t xml:space="preserve">              umělecká dílá a předměty /032/</t>
  </si>
  <si>
    <t xml:space="preserve">              stavby /021/</t>
  </si>
  <si>
    <t xml:space="preserve">              samostatné movité věci /022/</t>
  </si>
  <si>
    <t xml:space="preserve">              drobný dlouhodobý hmotný majetek /028/</t>
  </si>
  <si>
    <t xml:space="preserve">              pořízení dlouhodobého HM /042/</t>
  </si>
  <si>
    <t>Dlouhodobý finanční majetek /061,069/</t>
  </si>
  <si>
    <t>Materiál na skladě /112/</t>
  </si>
  <si>
    <t>Zboží na skladě /132/</t>
  </si>
  <si>
    <t>Odběratelé  /311/</t>
  </si>
  <si>
    <t>Poskytnuté provozní zálohy /314/</t>
  </si>
  <si>
    <t>Pohledávky za rozpočtovými příjmy /315/</t>
  </si>
  <si>
    <t>Ostatní pohledávky /316/</t>
  </si>
  <si>
    <t>Daň z přidané hodnoty /343/</t>
  </si>
  <si>
    <t>Pohledávky za zaměstnanci /335/</t>
  </si>
  <si>
    <t>Jiné pohledávky  /378/</t>
  </si>
  <si>
    <t>Ceniny  /263/</t>
  </si>
  <si>
    <t>Běžný účet HČ /241/</t>
  </si>
  <si>
    <t>Ostatní běžný účet /245/</t>
  </si>
  <si>
    <t>Základní běžný účet /231/</t>
  </si>
  <si>
    <t>Běžné účty peněžních fondů /236/</t>
  </si>
  <si>
    <t>Poskytnuté návratné finanční výpomoci /271/</t>
  </si>
  <si>
    <t>Poskytnuté přechodné výpomoci fyz.osobám /277/</t>
  </si>
  <si>
    <t>Náklady příštích období</t>
  </si>
  <si>
    <t>Dohadné účty aktivní /388/</t>
  </si>
  <si>
    <t>Úhrn aktiv</t>
  </si>
  <si>
    <t>PASIVA</t>
  </si>
  <si>
    <t>Fond dlouhodobého majetku /901/</t>
  </si>
  <si>
    <t>Fond oběžných aktiv / 902/</t>
  </si>
  <si>
    <t>Fond hospodářské činnosti /903/</t>
  </si>
  <si>
    <t>Peněžní fondy /917/</t>
  </si>
  <si>
    <t>Přijaté návratné finanční výpomoci /272/</t>
  </si>
  <si>
    <t>Výsledek hospodaření běžného účetního období /963/</t>
  </si>
  <si>
    <t>Nerozdělený zisk, neuhrazená ztráta minulých let /932/</t>
  </si>
  <si>
    <t>Výsledek hospodaření ve schvalovacím řízení   /931/</t>
  </si>
  <si>
    <t>Převod zúčtování příjmů a výdajů z min. let    /933/</t>
  </si>
  <si>
    <t>Saldo výdajů a nákladů  /964/</t>
  </si>
  <si>
    <t>Saldo příjmů a výnosů  /965/</t>
  </si>
  <si>
    <t>Rezervy zákonné  /941/</t>
  </si>
  <si>
    <t>Ostatní dlouhodobé závazky  /959/</t>
  </si>
  <si>
    <t>Dodavatelé  /321/</t>
  </si>
  <si>
    <t>Přijaté zálohy  /324/</t>
  </si>
  <si>
    <t>Ostatní závazky  /325/</t>
  </si>
  <si>
    <t>Zaměstnanci  /331/</t>
  </si>
  <si>
    <t>Závazky ze sociálního a zdravotního pojištění  /336/</t>
  </si>
  <si>
    <t>Daň z příjmu   /341/</t>
  </si>
  <si>
    <t>Ostatní přímé daně  /342/</t>
  </si>
  <si>
    <t>Ostatní daně a poplatky /345/</t>
  </si>
  <si>
    <t>Vypořádání přeplatků dotaci /347/</t>
  </si>
  <si>
    <t>Jiné závazky  /379/</t>
  </si>
  <si>
    <t>Dlouhodobé bankovní úvěry  /951/</t>
  </si>
  <si>
    <t>Výnosy příštích období /384/</t>
  </si>
  <si>
    <t>Dohadné účty pasivní /389/</t>
  </si>
  <si>
    <t>Úhrn pasiv</t>
  </si>
  <si>
    <t>Přehled investičních výdajů za rok 2006</t>
  </si>
  <si>
    <t>Parag.</t>
  </si>
  <si>
    <t>poskytnutá dotace</t>
  </si>
  <si>
    <t>přijaté úvěry a půjčky</t>
  </si>
  <si>
    <t>Prodloužení vodovodu ulice Celní</t>
  </si>
  <si>
    <t>ATS Hynčice - dovybavení vrtu</t>
  </si>
  <si>
    <t>Dálkové ovládání vrtu</t>
  </si>
  <si>
    <t>Zdroje pitné vody - doplatek faktur z r.05</t>
  </si>
  <si>
    <t>Projektová dokumentace dostavba kanalizace</t>
  </si>
  <si>
    <t>Dokončení rekonstrukce zámku v Linhartově</t>
  </si>
  <si>
    <t>Aktualizace projektové dokumentace šatny hřiště</t>
  </si>
  <si>
    <t>Dětské hřiště - 2 ks skluzavek</t>
  </si>
  <si>
    <t>Rekonstrukce bytu na nám. ČSA 20</t>
  </si>
  <si>
    <t>Plynofikace části domu nám. ČS 18</t>
  </si>
  <si>
    <t>Energetický autdit veřejné osvětlení</t>
  </si>
  <si>
    <t>Rozšíření veřejného osvětlení Hynčice</t>
  </si>
  <si>
    <t>Rekonstrukce veřejného osvětlení</t>
  </si>
  <si>
    <t>Chodník u Nemocnice a u Základní školy</t>
  </si>
  <si>
    <t>Zhotovení 3 ks autobusových zastávek</t>
  </si>
  <si>
    <t>Náklady na pořízení  pozemku chata Anna</t>
  </si>
  <si>
    <t>Nákup pozemku v Linhartově od p. Varechy</t>
  </si>
  <si>
    <t>Nákup pozemku lokalita Karla Čapka 1.splátka</t>
  </si>
  <si>
    <t>Projektová dokumentace byty Nemocniční 6</t>
  </si>
  <si>
    <t>Ostatní investiční výdaje</t>
  </si>
  <si>
    <t>Změna územního plánu</t>
  </si>
  <si>
    <t>Příplatek k základnímu jmění s.r.o.</t>
  </si>
  <si>
    <t>Investiční transfer Sdružení Praděd - stavba velké</t>
  </si>
  <si>
    <t>kanalizace</t>
  </si>
  <si>
    <t>Investiční příspěvek Mateřská škola M.Alce</t>
  </si>
  <si>
    <t>Investiční příspěvek Základní škola M.Alce</t>
  </si>
  <si>
    <t>Investiční transfer Mikroregion Krnovsko -</t>
  </si>
  <si>
    <t>sběrný dvůr</t>
  </si>
  <si>
    <t>Celkem investiční výdaje roku 2006</t>
  </si>
  <si>
    <t>Soupis pohledávek k 31.12.2006</t>
  </si>
  <si>
    <t>311 - Odběratele</t>
  </si>
  <si>
    <t>314 - Poskytnuté provozní zálohy</t>
  </si>
  <si>
    <t>315 - Pohledávky za rozpočtovými příjmy</t>
  </si>
  <si>
    <t>316 - Ostatní pohledávky</t>
  </si>
  <si>
    <t>335- Pohledávky za zaměstnanci ( půjčky z FZ)</t>
  </si>
  <si>
    <t>343 - Daň z přidané hodnoty</t>
  </si>
  <si>
    <t>378 - Jiné pohledávky</t>
  </si>
  <si>
    <t>Rozpis účtu 316 – ostatní pohledávky  -  k 31. 12. 2006</t>
  </si>
  <si>
    <t>Název účtu</t>
  </si>
  <si>
    <t>Číslo účtu</t>
  </si>
  <si>
    <t>Celkem Kč</t>
  </si>
  <si>
    <t>Pohledávky po lhůtě splatnosti</t>
  </si>
  <si>
    <t>Poznámky</t>
  </si>
  <si>
    <t>Upomenuto</t>
  </si>
  <si>
    <t>Vymáháno</t>
  </si>
  <si>
    <t>Pronájem pozemků rok 2006</t>
  </si>
  <si>
    <t>316 03</t>
  </si>
  <si>
    <t>org. 2006</t>
  </si>
  <si>
    <t>viz rozpis – inventury</t>
  </si>
  <si>
    <t>Nájemné BH rok 2005</t>
  </si>
  <si>
    <t>316 05</t>
  </si>
  <si>
    <t>org. 2005</t>
  </si>
  <si>
    <t>Nájemné BH rok 2006</t>
  </si>
  <si>
    <t>Nájemné DD rok 2005</t>
  </si>
  <si>
    <t>org. 4316</t>
  </si>
  <si>
    <t>Provozní poplatky TKR rok 2005</t>
  </si>
  <si>
    <t>316 24</t>
  </si>
  <si>
    <t>org. č. popl.</t>
  </si>
  <si>
    <t>Instalace TKR DD</t>
  </si>
  <si>
    <t>Upomínky TKR</t>
  </si>
  <si>
    <t>316 25</t>
  </si>
  <si>
    <t>Přepis smluv TKR</t>
  </si>
  <si>
    <t>316 27</t>
  </si>
  <si>
    <t>org. 0001</t>
  </si>
  <si>
    <t xml:space="preserve">Instalace TKR   </t>
  </si>
  <si>
    <t>org. 0002</t>
  </si>
  <si>
    <t>Provozní poplatky rok TKR 2006</t>
  </si>
  <si>
    <t>Penále TKR</t>
  </si>
  <si>
    <t>316 28</t>
  </si>
  <si>
    <t>Vyúčtování služeb BH rok 2004</t>
  </si>
  <si>
    <t>316 42</t>
  </si>
  <si>
    <t>Penále NP</t>
  </si>
  <si>
    <t>316 43</t>
  </si>
  <si>
    <t xml:space="preserve">Účet 316 ..  </t>
  </si>
  <si>
    <t>Rozpis účtu 335 – pohledávky za zaměstnanci -  k 31. 12. 2006</t>
  </si>
  <si>
    <t>Poskytnuté půjčky z FZ</t>
  </si>
  <si>
    <t>335 20</t>
  </si>
  <si>
    <t>org. 52-62</t>
  </si>
  <si>
    <t xml:space="preserve">Účet 335 ..  </t>
  </si>
  <si>
    <t>Rozpis účtu 343 – daň z přidané hodnoty  -  k 31. 12. 2006</t>
  </si>
  <si>
    <t>nadměrný odpočet 11/06</t>
  </si>
  <si>
    <t>343 40</t>
  </si>
  <si>
    <t>org. 0000</t>
  </si>
  <si>
    <t>vlastní daňová povinnost 12/06</t>
  </si>
  <si>
    <t xml:space="preserve">Účet 343 ..  </t>
  </si>
  <si>
    <t>Rozpis účtu 378 – jiné pohledávky  -  k 31. 12. 2006</t>
  </si>
  <si>
    <t>Vystavené faktury</t>
  </si>
  <si>
    <t>378 00</t>
  </si>
  <si>
    <t>org. dle fa</t>
  </si>
  <si>
    <t>Jiné pohledávky</t>
  </si>
  <si>
    <t>org. .......</t>
  </si>
  <si>
    <t>Jiné pohledávky – vratka zálohy židle matrika</t>
  </si>
  <si>
    <t>378 01</t>
  </si>
  <si>
    <t>org. 6171</t>
  </si>
  <si>
    <t>Vyúčtování služeb NP rok 1998</t>
  </si>
  <si>
    <t>378 05</t>
  </si>
  <si>
    <t>org. 44</t>
  </si>
  <si>
    <t>Nepřevedené úroky depozitní účet</t>
  </si>
  <si>
    <t>378 40</t>
  </si>
  <si>
    <t>org. 1</t>
  </si>
  <si>
    <t xml:space="preserve">Účet 378 ..  </t>
  </si>
  <si>
    <t>Rozpis účtu 311 – odběratelé -  k 31. 12. 2006</t>
  </si>
  <si>
    <t>Nájemné BH rok 1999</t>
  </si>
  <si>
    <t>311 03</t>
  </si>
  <si>
    <t>org.  9</t>
  </si>
  <si>
    <t>Nájemné BH rok 1998</t>
  </si>
  <si>
    <t>org. 98</t>
  </si>
  <si>
    <t>org. 99</t>
  </si>
  <si>
    <t>Vystavené faktury rok 1998, 1999</t>
  </si>
  <si>
    <t>311 07</t>
  </si>
  <si>
    <t>org. viz fa</t>
  </si>
  <si>
    <t>Vystavené faktury rok 2005</t>
  </si>
  <si>
    <t>311 10</t>
  </si>
  <si>
    <t xml:space="preserve">Vystavené faktury rok 2003, 4, 5 </t>
  </si>
  <si>
    <t>311 20</t>
  </si>
  <si>
    <t>Vyúčtování služeb BH rok 1999</t>
  </si>
  <si>
    <t>311 99</t>
  </si>
  <si>
    <t xml:space="preserve">Účet 311 ..  </t>
  </si>
  <si>
    <t>Rozpis účtu 314 – poskytnuté provozní zálohy -  k 31. 12. 2006</t>
  </si>
  <si>
    <t>Česká pošta – záloha na služby</t>
  </si>
  <si>
    <t>314 10</t>
  </si>
  <si>
    <t>Předplatné Sbírka zákonů rok 2006</t>
  </si>
  <si>
    <t>314 22</t>
  </si>
  <si>
    <t>Předplatné Sbírka zákonů rok 2007</t>
  </si>
  <si>
    <t>org. 2007</t>
  </si>
  <si>
    <t>Předplatné FZ, Věstník rok 2006</t>
  </si>
  <si>
    <t>314 30</t>
  </si>
  <si>
    <t>Předplatné FZ, Věstník rok 2007</t>
  </si>
  <si>
    <t xml:space="preserve">314 30 </t>
  </si>
  <si>
    <t>Zálohy elektrická energie</t>
  </si>
  <si>
    <t>314 50</t>
  </si>
  <si>
    <t>org. viz elek.</t>
  </si>
  <si>
    <t>Zálohy teplo DD Nemocniční 6</t>
  </si>
  <si>
    <t>314 51</t>
  </si>
  <si>
    <t>org. 0006</t>
  </si>
  <si>
    <t>Zálohy na plyn</t>
  </si>
  <si>
    <t>org. viz plyn.</t>
  </si>
  <si>
    <t>Záloha BH opravy střech</t>
  </si>
  <si>
    <t>314 53</t>
  </si>
  <si>
    <t>Předplatné Odpady rok 2006</t>
  </si>
  <si>
    <t>314 76</t>
  </si>
  <si>
    <t>Předplatné Odpady rok 2007</t>
  </si>
  <si>
    <t>Předplatné Moderní obec 2006</t>
  </si>
  <si>
    <t>314 77</t>
  </si>
  <si>
    <t>Předplatné Moderní obec 2007</t>
  </si>
  <si>
    <t>Záloh na odvoz KO</t>
  </si>
  <si>
    <t>314 84</t>
  </si>
  <si>
    <t>Záloha fond Lázeňská 2</t>
  </si>
  <si>
    <t>314 99</t>
  </si>
  <si>
    <t>org. 0013</t>
  </si>
  <si>
    <t>Přeplatné účetnictví</t>
  </si>
  <si>
    <t xml:space="preserve">314 99 </t>
  </si>
  <si>
    <t>org. 29</t>
  </si>
  <si>
    <t xml:space="preserve">Účet 314 ..  </t>
  </si>
  <si>
    <t>Rozpis účtu 315 – pohledávky za rozpočtové příjmy -  k 31. 12. 2006</t>
  </si>
  <si>
    <t>str. 1</t>
  </si>
  <si>
    <t>Kupní smlouva Služby obce s.r.o.</t>
  </si>
  <si>
    <t>315 00</t>
  </si>
  <si>
    <t>org.    30</t>
  </si>
  <si>
    <t>Poplatek ze vstupného</t>
  </si>
  <si>
    <t>org. 1344</t>
  </si>
  <si>
    <t>Poplatek z ubytovací kapacity</t>
  </si>
  <si>
    <t>org. 1345</t>
  </si>
  <si>
    <t>Prodej majetku</t>
  </si>
  <si>
    <t>315 02</t>
  </si>
  <si>
    <t>org. 2310</t>
  </si>
  <si>
    <t>Pronájem pozemků rok 1999</t>
  </si>
  <si>
    <t>315 03</t>
  </si>
  <si>
    <t>org. 0099</t>
  </si>
  <si>
    <t>Pronájem nebytových prostor</t>
  </si>
  <si>
    <t>315 04</t>
  </si>
  <si>
    <t>org. ......</t>
  </si>
  <si>
    <t>Pronájem bytů rok 2000</t>
  </si>
  <si>
    <t xml:space="preserve">315 05 </t>
  </si>
  <si>
    <t>org. 2000</t>
  </si>
  <si>
    <t>Pronájem bytů rok 2001</t>
  </si>
  <si>
    <t>org. 2001</t>
  </si>
  <si>
    <t>Pronájem bytů rok 2002</t>
  </si>
  <si>
    <t>org. 2002</t>
  </si>
  <si>
    <t>Pronájem bytů rok 2003</t>
  </si>
  <si>
    <t>org. 2003</t>
  </si>
  <si>
    <t>Pronájem bytů rok 2004</t>
  </si>
  <si>
    <t>org. 2004</t>
  </si>
  <si>
    <t>Místní poplatek psi rok 1999</t>
  </si>
  <si>
    <t>315 13</t>
  </si>
  <si>
    <t>Místní poplatek psi rok 2001</t>
  </si>
  <si>
    <t xml:space="preserve">315 13 </t>
  </si>
  <si>
    <t>Místní poplatek psi rok 2002</t>
  </si>
  <si>
    <t>Místní poplatek psi rok 2003</t>
  </si>
  <si>
    <t>Místní poplatek psi rok 2004</t>
  </si>
  <si>
    <t>Místní poplatek psi rok 2005</t>
  </si>
  <si>
    <t>Místní poplatek psi rok 2006</t>
  </si>
  <si>
    <t>Místní poplatky zábor veřejné prostranst.</t>
  </si>
  <si>
    <t>315 14</t>
  </si>
  <si>
    <t>Pronájem hrobových míst</t>
  </si>
  <si>
    <t>315 16</t>
  </si>
  <si>
    <t>org. č. hrob</t>
  </si>
  <si>
    <t>Instalace TKR</t>
  </si>
  <si>
    <t>315 17</t>
  </si>
  <si>
    <t>Provozní poplatky TKR rok 1999</t>
  </si>
  <si>
    <t>org. 0042</t>
  </si>
  <si>
    <t>Provozní poplatky TKR rok 2000</t>
  </si>
  <si>
    <t>org. č. lidí</t>
  </si>
  <si>
    <t>Provozní poplatky TKR rok 2001</t>
  </si>
  <si>
    <t>315 18</t>
  </si>
  <si>
    <t>Poplatek školné družina ZŠ</t>
  </si>
  <si>
    <t>315 19</t>
  </si>
  <si>
    <t>org. 0003</t>
  </si>
  <si>
    <t>Provozní poplatky TKR rok 2002</t>
  </si>
  <si>
    <t>315 20</t>
  </si>
  <si>
    <t>org. 0526</t>
  </si>
  <si>
    <t>Místní poplatek odpad rok 2002</t>
  </si>
  <si>
    <t>315 21</t>
  </si>
  <si>
    <t>str. 2</t>
  </si>
  <si>
    <t>Místní poplatek odpad rok 2003 navýšení</t>
  </si>
  <si>
    <t>Místní poplatek odpad rok 2004 navýšení</t>
  </si>
  <si>
    <t>org. 0004</t>
  </si>
  <si>
    <t>Místní poplatek odpad rok 2005 navýšení</t>
  </si>
  <si>
    <t>org. 0005</t>
  </si>
  <si>
    <t>Místní poplatek odpad rok 2006 navýšení</t>
  </si>
  <si>
    <t xml:space="preserve">Místní poplatek odpad rok 2003 </t>
  </si>
  <si>
    <t xml:space="preserve">Místní poplatek odpad rok 2004 </t>
  </si>
  <si>
    <t>Místní poplatek odpad rok 2005</t>
  </si>
  <si>
    <t xml:space="preserve">Místní poplatek odpad rok 2006 </t>
  </si>
  <si>
    <t>Provozní poplatky TKR rok 2003</t>
  </si>
  <si>
    <t>315 22</t>
  </si>
  <si>
    <t>Provozní poplatky TKR rok 2004</t>
  </si>
  <si>
    <t>315 23</t>
  </si>
  <si>
    <t>Přeplatky sociálních dávek</t>
  </si>
  <si>
    <t>315 28</t>
  </si>
  <si>
    <t xml:space="preserve">315 28 </t>
  </si>
  <si>
    <t>Pečovatelská služba rok 2006</t>
  </si>
  <si>
    <t>org. 4175</t>
  </si>
  <si>
    <t>Exekuční náklady</t>
  </si>
  <si>
    <t>315 30</t>
  </si>
  <si>
    <t>org. 2003, 4</t>
  </si>
  <si>
    <t>Vyúčtování služeb NP rok 2000</t>
  </si>
  <si>
    <t>315 35</t>
  </si>
  <si>
    <t>Vyúčtování služeb BH rok 2000, 1, 2</t>
  </si>
  <si>
    <t>315 36</t>
  </si>
  <si>
    <t>org. rok</t>
  </si>
  <si>
    <t>Vyúčtování služeb BH rok 2003</t>
  </si>
  <si>
    <t>315 42</t>
  </si>
  <si>
    <t>Soudní výlohy BH</t>
  </si>
  <si>
    <t>315 45</t>
  </si>
  <si>
    <t>org. 36-97</t>
  </si>
  <si>
    <t>Správní poplatky stavební</t>
  </si>
  <si>
    <t>315 51</t>
  </si>
  <si>
    <t xml:space="preserve">Pokuta živnostenské </t>
  </si>
  <si>
    <t>315 52</t>
  </si>
  <si>
    <t>Pokuty přestupková komise</t>
  </si>
  <si>
    <t>315 54</t>
  </si>
  <si>
    <t>Poplatky výherní přístroje</t>
  </si>
  <si>
    <t>315 56</t>
  </si>
  <si>
    <t>Odvod výtěžku za VHP</t>
  </si>
  <si>
    <t>org. 2329</t>
  </si>
  <si>
    <t>Pokutové bloky</t>
  </si>
  <si>
    <t>315 58</t>
  </si>
  <si>
    <t>org. 0001, 2</t>
  </si>
  <si>
    <t xml:space="preserve">Vystavené faktury </t>
  </si>
  <si>
    <t>315 62</t>
  </si>
  <si>
    <t>org. č. fa</t>
  </si>
  <si>
    <t>str. 3</t>
  </si>
  <si>
    <t>Kanalizační přípojky</t>
  </si>
  <si>
    <t>315 69</t>
  </si>
  <si>
    <t>Náhrada škody park Linhartovy</t>
  </si>
  <si>
    <t>315 73</t>
  </si>
  <si>
    <t>org. 3321</t>
  </si>
  <si>
    <t>Náhrada škody na bytech</t>
  </si>
  <si>
    <t>org. 3612</t>
  </si>
  <si>
    <t>Prodej bytů</t>
  </si>
  <si>
    <t>315 79</t>
  </si>
  <si>
    <t xml:space="preserve">org. č.   </t>
  </si>
  <si>
    <t xml:space="preserve">Účet 315 ..  </t>
  </si>
  <si>
    <t xml:space="preserve">                       Informace o hospodařské činnosti města</t>
  </si>
  <si>
    <t>k   31. 12. 2006</t>
  </si>
  <si>
    <t>Rozpis nákladů a výnosů hospodářské činnosti za rok 2006</t>
  </si>
  <si>
    <t>Náklady</t>
  </si>
  <si>
    <t xml:space="preserve">Výnosy </t>
  </si>
  <si>
    <t>plán</t>
  </si>
  <si>
    <t>skutečnost</t>
  </si>
  <si>
    <t>spotřeba el.energie byty</t>
  </si>
  <si>
    <t>tržby - služby</t>
  </si>
  <si>
    <t>tržby - čistý nájem</t>
  </si>
  <si>
    <t>vyúčtování služeb rok 2005</t>
  </si>
  <si>
    <t>spotřeba materiálu</t>
  </si>
  <si>
    <t>úroky z bankovního účtu</t>
  </si>
  <si>
    <t>ostatní služby - komíny</t>
  </si>
  <si>
    <t>ostatní služby - vývoz jímek</t>
  </si>
  <si>
    <t>ostatní služby - správa byt.fondu</t>
  </si>
  <si>
    <t>odpis pohledávek</t>
  </si>
  <si>
    <t>účetní odpisy</t>
  </si>
  <si>
    <t xml:space="preserve">ostatní služby </t>
  </si>
  <si>
    <t>ostatní služby - poplatky BH</t>
  </si>
  <si>
    <t>ostatní náklady - pojištění</t>
  </si>
  <si>
    <t>ostatní náklady -poplatky za SIPO</t>
  </si>
  <si>
    <t>ostatní náklady - poštovné</t>
  </si>
  <si>
    <t>jiné náklady - zaokrouhlování</t>
  </si>
  <si>
    <t>Celkem bytové:</t>
  </si>
  <si>
    <t>Byty pro důchodce</t>
  </si>
  <si>
    <t>spotřeba materiálu, DDHM</t>
  </si>
  <si>
    <t>ostatní služby</t>
  </si>
  <si>
    <t>ostatní náklady - servis výtah</t>
  </si>
  <si>
    <t>ostatní náklady - telefony</t>
  </si>
  <si>
    <t>ostatní náklady - nájemné za pozemek</t>
  </si>
  <si>
    <t>ostatní náklady - revize</t>
  </si>
  <si>
    <t>ostatní náklady - správa bytů (dle sml.)</t>
  </si>
  <si>
    <t>mzdové náklady - odměna správce</t>
  </si>
  <si>
    <t>Celkem byty Nemoc. 6</t>
  </si>
  <si>
    <t>spotřeba DDHM</t>
  </si>
  <si>
    <t xml:space="preserve">tržby z čistého  nájemného </t>
  </si>
  <si>
    <t>tržby ze služeb - paušály</t>
  </si>
  <si>
    <t>ostatní výnosy - zaokrouhlení u fa</t>
  </si>
  <si>
    <t>spotřeba tepla</t>
  </si>
  <si>
    <t>zaplacené upomínky</t>
  </si>
  <si>
    <t>penále za pozdní úhrady</t>
  </si>
  <si>
    <t>spotřeba teplé vody</t>
  </si>
  <si>
    <t xml:space="preserve">přeúčtování el.energie </t>
  </si>
  <si>
    <t>ostatní služby - pojištění</t>
  </si>
  <si>
    <t>ostatní služby - revize</t>
  </si>
  <si>
    <t>ostatní služny - vývoz jímek</t>
  </si>
  <si>
    <t>jiné náklady - zaokrouhlení</t>
  </si>
  <si>
    <t>tržby za provozní poplatky</t>
  </si>
  <si>
    <t>instalace kabel.televize přípojky</t>
  </si>
  <si>
    <t>instalace kabel.televize měsíční</t>
  </si>
  <si>
    <t>reklamy</t>
  </si>
  <si>
    <t>přepisy smluv</t>
  </si>
  <si>
    <t>ostatní náklady - provozní poplatky</t>
  </si>
  <si>
    <t>znovuzapojení kabel. televize</t>
  </si>
  <si>
    <t>ostatní práce na kabel. Televizi</t>
  </si>
  <si>
    <t>tržby za provozování Holčovice</t>
  </si>
  <si>
    <t xml:space="preserve">za upomínky </t>
  </si>
  <si>
    <t>za penále za pozdní úhrady</t>
  </si>
  <si>
    <t>ostatní výnosy - zaokrouhlování</t>
  </si>
  <si>
    <t>pojistné plnění za škody</t>
  </si>
  <si>
    <t>správní poplatky (licence)</t>
  </si>
  <si>
    <t>prodej materiálu</t>
  </si>
  <si>
    <t>odpis pohledávky</t>
  </si>
  <si>
    <t>kurzové rozdíly ztráty</t>
  </si>
  <si>
    <t>prodaný materiál</t>
  </si>
  <si>
    <t>jiné náklady , zaokrouhlení</t>
  </si>
  <si>
    <t>pronájem hrobových míst</t>
  </si>
  <si>
    <t>ostatní služby - správa, úklid</t>
  </si>
  <si>
    <t>ostatní služby - zaokrouhlení</t>
  </si>
  <si>
    <t>Kopírka</t>
  </si>
  <si>
    <t>tržby za kopírování</t>
  </si>
  <si>
    <t>Skládka</t>
  </si>
  <si>
    <t>manipul. poplatek za inertní odpad</t>
  </si>
  <si>
    <t>ostatní náklady - uhrnutí, rozbory</t>
  </si>
  <si>
    <t>zaokrouhlení u fa, upomínky</t>
  </si>
  <si>
    <t xml:space="preserve">mzdové náklady </t>
  </si>
  <si>
    <t>Lesní hospodářství</t>
  </si>
  <si>
    <t>tržba z prodeje dřeva</t>
  </si>
  <si>
    <t>smluvní pokuty z prodlení</t>
  </si>
  <si>
    <t>ostatní náklady - běžná činnost</t>
  </si>
  <si>
    <t>dotace na pěstební činnost</t>
  </si>
  <si>
    <t>pronájem honitby</t>
  </si>
  <si>
    <t>zaokrouhlení u fa</t>
  </si>
  <si>
    <t>ostatní náklady - přísp. SVOL</t>
  </si>
  <si>
    <t>úroky - účet rezev na lesy</t>
  </si>
  <si>
    <t>ostatní náklady, zaokrouhlení</t>
  </si>
  <si>
    <t>náhrada škod na produkční funkci</t>
  </si>
  <si>
    <t>tvorba zákonných rezerv</t>
  </si>
  <si>
    <t>lesů</t>
  </si>
  <si>
    <t>Videoklub</t>
  </si>
  <si>
    <t>pronájem videoklubu</t>
  </si>
  <si>
    <t>revize</t>
  </si>
  <si>
    <t>mzdové náklady - úklid</t>
  </si>
  <si>
    <t>Pozemky</t>
  </si>
  <si>
    <t>pronáj. pozemků, upomínky 420,-</t>
  </si>
  <si>
    <t>Veřejné WC</t>
  </si>
  <si>
    <t>poplatek za užívání WC</t>
  </si>
  <si>
    <t>tržby za čistý nájem</t>
  </si>
  <si>
    <t>tržby za služby</t>
  </si>
  <si>
    <t>Koupaliště</t>
  </si>
  <si>
    <t>spotřeba materiálu - chemikálie</t>
  </si>
  <si>
    <t>pronájem koupaliště</t>
  </si>
  <si>
    <t xml:space="preserve">nákup DDHM  </t>
  </si>
  <si>
    <t>zaokrouhlení u faktur</t>
  </si>
  <si>
    <t>ostatní výnosy- prodej žel.šrotu</t>
  </si>
  <si>
    <t>ostatní služby - kontr.vývozy, dopravné, ..</t>
  </si>
  <si>
    <t>ostatní služby - rozbory vody</t>
  </si>
  <si>
    <t>ostatní náklady - zaokrouhlení</t>
  </si>
  <si>
    <t>Pronájem vodárny</t>
  </si>
  <si>
    <t>pronájem VAK a ČOV, kanalizace</t>
  </si>
  <si>
    <t>opravy a údržování (čerp.,dálkové ovl.vrtu)</t>
  </si>
  <si>
    <t>Pronájem parku</t>
  </si>
  <si>
    <t>spotřeba el.energie, opravy a údrž.</t>
  </si>
  <si>
    <t>pronájem parku, za spotř.elektriku</t>
  </si>
  <si>
    <t>Ostatní</t>
  </si>
  <si>
    <t>faxování</t>
  </si>
  <si>
    <t xml:space="preserve">spotřeba materiálu </t>
  </si>
  <si>
    <t>tržba z faxování</t>
  </si>
  <si>
    <t>internet</t>
  </si>
  <si>
    <t>tržba za internet</t>
  </si>
  <si>
    <t>poplatek za pračku</t>
  </si>
  <si>
    <t>poplatek za užívání pračky</t>
  </si>
  <si>
    <t>Režie</t>
  </si>
  <si>
    <t>úroky z účtu</t>
  </si>
  <si>
    <t>za umístění reklam</t>
  </si>
  <si>
    <t>dotace z rozpočtu</t>
  </si>
  <si>
    <t>správní poplatky - nový živnosten.list</t>
  </si>
  <si>
    <t>jiné náklady</t>
  </si>
  <si>
    <t>nájem NP na zámku</t>
  </si>
  <si>
    <t>Nebytový prostor</t>
  </si>
  <si>
    <t>opravy a údržování (opr.obkladů)</t>
  </si>
  <si>
    <t>ostatní služby (montáž vodoměru)</t>
  </si>
  <si>
    <t>Lázeňská 2</t>
  </si>
  <si>
    <t>Zrušení PO - ÚSP</t>
  </si>
  <si>
    <t>bankovní poplatky , pojištění</t>
  </si>
  <si>
    <t>úroky,ostatní výnosy</t>
  </si>
  <si>
    <t>Prodeje</t>
  </si>
  <si>
    <t>nákupy zboží k prodeji</t>
  </si>
  <si>
    <t>tržba za prodané zboží</t>
  </si>
  <si>
    <t>Společné náklady:</t>
  </si>
  <si>
    <t>daň z příjmu</t>
  </si>
  <si>
    <t>Celkem :</t>
  </si>
  <si>
    <t>Hospodářský výsledek:</t>
  </si>
  <si>
    <t>výnosy</t>
  </si>
  <si>
    <t>náklady</t>
  </si>
  <si>
    <t>zisk</t>
  </si>
  <si>
    <t>Rekapitulace:</t>
  </si>
  <si>
    <t xml:space="preserve">náklady </t>
  </si>
  <si>
    <t>zisk/ztráta</t>
  </si>
  <si>
    <t>NP zámek Linhartovy</t>
  </si>
  <si>
    <t>Pronájem vod. a ČOV</t>
  </si>
  <si>
    <t>Ostatní - faxování</t>
  </si>
  <si>
    <t xml:space="preserve">           - internet</t>
  </si>
  <si>
    <t xml:space="preserve">           - pračka</t>
  </si>
  <si>
    <t>Společné náklady</t>
  </si>
  <si>
    <t xml:space="preserve">Hospodaření příspěvkových organizací založených městem  </t>
  </si>
  <si>
    <t>Hospodaření založených obchodních společností - Služby obce s.r.o. Město Albrechtice</t>
  </si>
  <si>
    <t>Rozvaha s.r.o.</t>
  </si>
  <si>
    <t>v tis Kč</t>
  </si>
  <si>
    <t>Krátkodobé pohledávky</t>
  </si>
  <si>
    <t>Krátkodobý finanční majetek</t>
  </si>
  <si>
    <t>Základní kapitál</t>
  </si>
  <si>
    <t>Kapitálové fondy</t>
  </si>
  <si>
    <t>Rezervní fondy</t>
  </si>
  <si>
    <t>Výsledek hospodaření minulých let</t>
  </si>
  <si>
    <t>Výsledek hospodaření běžného účetního období</t>
  </si>
  <si>
    <t>Dlouhodobé závazky</t>
  </si>
  <si>
    <t>Krátkodobé závazky</t>
  </si>
  <si>
    <t>Bankovní úvěry a výpomoci</t>
  </si>
  <si>
    <t>Časové rozlišení</t>
  </si>
  <si>
    <t>Výkaz zisku a ztrát s.r.o.</t>
  </si>
  <si>
    <t>v tis. Kč.</t>
  </si>
  <si>
    <t>Tržby za prodej zboží</t>
  </si>
  <si>
    <t>Náklady na vynaložené zboží</t>
  </si>
  <si>
    <t>Obchodní marže</t>
  </si>
  <si>
    <t>Výkony</t>
  </si>
  <si>
    <t>Výkonová spotřeba</t>
  </si>
  <si>
    <t>Přidaná hodnota</t>
  </si>
  <si>
    <t>Osobní náklady</t>
  </si>
  <si>
    <t>Daně a poplatky</t>
  </si>
  <si>
    <t>Odpisy dlouhodobého hmotného a nehmot.majet</t>
  </si>
  <si>
    <t>Tržby z dlouhodobého majetku a materiálu</t>
  </si>
  <si>
    <t>Změna stavu rezerv a opr.položek</t>
  </si>
  <si>
    <t>Ostatní provozní výnosy</t>
  </si>
  <si>
    <t>Ostatní provozní náklady</t>
  </si>
  <si>
    <t>Výnosové úroky</t>
  </si>
  <si>
    <t>Nákladové úroky</t>
  </si>
  <si>
    <t>Ostatní finanční náklady</t>
  </si>
  <si>
    <t>Finanční výsledek hospodaření</t>
  </si>
  <si>
    <t>Daň z příjmu za běžnou činnost</t>
  </si>
  <si>
    <t>Výsledek hospodaření za běžnou činnost</t>
  </si>
  <si>
    <t>Mimořadné výnosy</t>
  </si>
  <si>
    <t>Mimořadné náklady</t>
  </si>
  <si>
    <t>Mimořádný výsledek hospodaření</t>
  </si>
  <si>
    <t>Výsledek hospodaření za účetní období</t>
  </si>
  <si>
    <t>Výsledek hospodaření před zdaněním</t>
  </si>
  <si>
    <t xml:space="preserve">Finanční hospodaření PO k 31. 12.2006  </t>
  </si>
  <si>
    <t>(Výpis z výkazu Rozvaha)</t>
  </si>
  <si>
    <t>Finanční maj.</t>
  </si>
  <si>
    <t>Přech.účty akt.</t>
  </si>
  <si>
    <t>z toho HV</t>
  </si>
  <si>
    <t>maj.vč.oprávek</t>
  </si>
  <si>
    <t>+přech. účty pas.</t>
  </si>
  <si>
    <t>Mateřská škola</t>
  </si>
  <si>
    <t>Přerozdělení výsledků hospodaření příspěvkových organizací za rok 2006</t>
  </si>
  <si>
    <t>Po ukončení hospodářského roku je zřizovatel povinen dle vyhl. MF ČR č. 250/2000 Sb.</t>
  </si>
  <si>
    <t>§ 30, §31, §32 odsouhlasit a potvrdit přerozdělení výsledků hospodařní do fondů</t>
  </si>
  <si>
    <t>jednotlivých</t>
  </si>
  <si>
    <t>ch  organizací.</t>
  </si>
  <si>
    <t>Schváleno radou města dne 8.3.2007 - usnesení č. 6/07/22/e, 607/22/f</t>
  </si>
  <si>
    <t>stav k 31.12.2006</t>
  </si>
  <si>
    <t>hospod. výsledek</t>
  </si>
  <si>
    <t>stav po přerozděl.</t>
  </si>
  <si>
    <t xml:space="preserve">  Fond odměn</t>
  </si>
  <si>
    <t xml:space="preserve">  Fond reprodukce</t>
  </si>
  <si>
    <t xml:space="preserve">  Fond rezervní</t>
  </si>
  <si>
    <t xml:space="preserve">  Celkem</t>
  </si>
  <si>
    <t>Hospodářský výsledek rok 2006</t>
  </si>
  <si>
    <t>Mateřská škola Město Albrechtice</t>
  </si>
  <si>
    <t>Hospodářský výsledek za rok 2006</t>
  </si>
  <si>
    <t xml:space="preserve">V souladu se  zákonem  O obcích č. 128/2000 Sb.,  § 16, odst. 2, písmeno d,  a  zákonem  O rozpočtových </t>
  </si>
  <si>
    <t xml:space="preserve">pravidlech územních rozpočtů č. 250/2000 Sb., §17, odst. 6 mohou občané své připomínky k závěrečnému </t>
  </si>
  <si>
    <t xml:space="preserve">účtu uplatnit   p í s e m n ě   do  27.června 2007 na MěÚ město Město Albrechtice odbor finanční a plánovací  </t>
  </si>
  <si>
    <t>nebo ústně na zastupitelstvu města dne 28.června 2007</t>
  </si>
  <si>
    <t>Závěrečný účet města Město Albrechtice je zveřejněn na webových stránkách města.</t>
  </si>
  <si>
    <t>Podrobný rozpis závěrečného účtu a všechny přílohy jsou založeny na finančním a plánovacím odboru MěÚ Město Albrechtice.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</si>
</sst>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0"/>
    <numFmt numFmtId="166" formatCode="#,##0"/>
    <numFmt numFmtId="167" formatCode="#,##0.00"/>
    <numFmt numFmtId="168" formatCode="0.00%"/>
    <numFmt numFmtId="169" formatCode="D/M/YYYY"/>
    <numFmt numFmtId="170" formatCode="#,##0.00\ [$Kč-405];[RED]\-#,##0.00\ [$Kč-405]"/>
    <numFmt numFmtId="171" formatCode="0"/>
    <numFmt numFmtId="172" formatCode="0.00"/>
  </numFmts>
  <fonts count="36">
    <font>
      <sz val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u val="single"/>
      <sz val="8"/>
      <name val="Arial"/>
      <family val="2"/>
    </font>
    <font>
      <i/>
      <u val="single"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/>
    </xf>
    <xf numFmtId="165" fontId="6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6" fillId="3" borderId="0" xfId="0" applyNumberFormat="1" applyFont="1" applyFill="1" applyAlignment="1">
      <alignment/>
    </xf>
    <xf numFmtId="165" fontId="6" fillId="2" borderId="0" xfId="0" applyNumberFormat="1" applyFont="1" applyFill="1" applyAlignment="1">
      <alignment horizontal="right"/>
    </xf>
    <xf numFmtId="166" fontId="6" fillId="0" borderId="0" xfId="0" applyNumberFormat="1" applyFont="1" applyAlignment="1">
      <alignment/>
    </xf>
    <xf numFmtId="165" fontId="0" fillId="2" borderId="0" xfId="0" applyNumberFormat="1" applyFill="1" applyAlignment="1">
      <alignment/>
    </xf>
    <xf numFmtId="164" fontId="6" fillId="0" borderId="0" xfId="0" applyFont="1" applyAlignment="1">
      <alignment horizontal="center"/>
    </xf>
    <xf numFmtId="167" fontId="0" fillId="2" borderId="0" xfId="0" applyNumberFormat="1" applyFill="1" applyAlignment="1">
      <alignment/>
    </xf>
    <xf numFmtId="164" fontId="7" fillId="0" borderId="0" xfId="0" applyFont="1" applyAlignment="1">
      <alignment horizontal="center"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5" fontId="11" fillId="2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165" fontId="12" fillId="2" borderId="0" xfId="0" applyNumberFormat="1" applyFont="1" applyFill="1" applyAlignment="1">
      <alignment/>
    </xf>
    <xf numFmtId="165" fontId="12" fillId="0" borderId="0" xfId="0" applyNumberFormat="1" applyFont="1" applyAlignment="1">
      <alignment/>
    </xf>
    <xf numFmtId="165" fontId="3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164" fontId="13" fillId="0" borderId="0" xfId="0" applyFont="1" applyAlignment="1">
      <alignment/>
    </xf>
    <xf numFmtId="166" fontId="7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 horizontal="center"/>
    </xf>
    <xf numFmtId="167" fontId="0" fillId="2" borderId="0" xfId="0" applyNumberFormat="1" applyFont="1" applyFill="1" applyAlignment="1">
      <alignment horizontal="center"/>
    </xf>
    <xf numFmtId="164" fontId="10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167" fontId="7" fillId="2" borderId="0" xfId="0" applyNumberFormat="1" applyFont="1" applyFill="1" applyAlignment="1">
      <alignment horizontal="center"/>
    </xf>
    <xf numFmtId="164" fontId="8" fillId="0" borderId="0" xfId="0" applyFont="1" applyBorder="1" applyAlignment="1">
      <alignment horizontal="left"/>
    </xf>
    <xf numFmtId="164" fontId="13" fillId="0" borderId="0" xfId="0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11" fillId="0" borderId="0" xfId="0" applyFont="1" applyAlignment="1">
      <alignment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6" fontId="7" fillId="0" borderId="1" xfId="0" applyNumberFormat="1" applyFont="1" applyBorder="1" applyAlignment="1">
      <alignment horizontal="right"/>
    </xf>
    <xf numFmtId="164" fontId="1" fillId="2" borderId="1" xfId="0" applyFont="1" applyFill="1" applyBorder="1" applyAlignment="1">
      <alignment/>
    </xf>
    <xf numFmtId="166" fontId="14" fillId="0" borderId="1" xfId="0" applyNumberFormat="1" applyFont="1" applyBorder="1" applyAlignment="1">
      <alignment/>
    </xf>
    <xf numFmtId="165" fontId="15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65" fontId="7" fillId="2" borderId="1" xfId="0" applyNumberFormat="1" applyFont="1" applyFill="1" applyBorder="1" applyAlignment="1">
      <alignment horizontal="right"/>
    </xf>
    <xf numFmtId="166" fontId="7" fillId="0" borderId="1" xfId="0" applyNumberFormat="1" applyFont="1" applyBorder="1" applyAlignment="1">
      <alignment/>
    </xf>
    <xf numFmtId="165" fontId="5" fillId="2" borderId="1" xfId="0" applyNumberFormat="1" applyFont="1" applyFill="1" applyBorder="1" applyAlignment="1">
      <alignment/>
    </xf>
    <xf numFmtId="164" fontId="7" fillId="0" borderId="1" xfId="0" applyFont="1" applyBorder="1" applyAlignment="1">
      <alignment horizontal="center"/>
    </xf>
    <xf numFmtId="167" fontId="5" fillId="2" borderId="1" xfId="0" applyNumberFormat="1" applyFont="1" applyFill="1" applyBorder="1" applyAlignment="1">
      <alignment/>
    </xf>
    <xf numFmtId="168" fontId="15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1" fillId="0" borderId="0" xfId="0" applyFont="1" applyAlignment="1">
      <alignment/>
    </xf>
    <xf numFmtId="164" fontId="16" fillId="0" borderId="0" xfId="0" applyFont="1" applyAlignment="1">
      <alignment/>
    </xf>
    <xf numFmtId="166" fontId="0" fillId="0" borderId="0" xfId="0" applyNumberFormat="1" applyAlignment="1">
      <alignment horizontal="right"/>
    </xf>
    <xf numFmtId="164" fontId="13" fillId="2" borderId="0" xfId="0" applyFont="1" applyFill="1" applyAlignment="1">
      <alignment/>
    </xf>
    <xf numFmtId="166" fontId="16" fillId="0" borderId="0" xfId="0" applyNumberFormat="1" applyFont="1" applyAlignment="1">
      <alignment/>
    </xf>
    <xf numFmtId="165" fontId="15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168" fontId="17" fillId="0" borderId="0" xfId="0" applyNumberFormat="1" applyFont="1" applyAlignment="1">
      <alignment/>
    </xf>
    <xf numFmtId="165" fontId="7" fillId="2" borderId="0" xfId="0" applyNumberFormat="1" applyFont="1" applyFill="1" applyAlignment="1">
      <alignment/>
    </xf>
    <xf numFmtId="166" fontId="6" fillId="0" borderId="0" xfId="0" applyNumberFormat="1" applyFont="1" applyAlignment="1">
      <alignment horizontal="center"/>
    </xf>
    <xf numFmtId="165" fontId="17" fillId="2" borderId="0" xfId="0" applyNumberFormat="1" applyFont="1" applyFill="1" applyAlignment="1">
      <alignment/>
    </xf>
    <xf numFmtId="166" fontId="1" fillId="0" borderId="1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/>
    </xf>
    <xf numFmtId="166" fontId="16" fillId="0" borderId="0" xfId="0" applyNumberFormat="1" applyFont="1" applyAlignment="1">
      <alignment horizontal="right"/>
    </xf>
    <xf numFmtId="165" fontId="15" fillId="2" borderId="0" xfId="0" applyNumberFormat="1" applyFont="1" applyFill="1" applyAlignment="1">
      <alignment horizontal="right"/>
    </xf>
    <xf numFmtId="167" fontId="6" fillId="0" borderId="0" xfId="0" applyNumberFormat="1" applyFont="1" applyAlignment="1">
      <alignment/>
    </xf>
    <xf numFmtId="164" fontId="5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13" fillId="2" borderId="2" xfId="0" applyFont="1" applyFill="1" applyBorder="1" applyAlignment="1">
      <alignment/>
    </xf>
    <xf numFmtId="166" fontId="16" fillId="0" borderId="2" xfId="0" applyNumberFormat="1" applyFont="1" applyBorder="1" applyAlignment="1">
      <alignment/>
    </xf>
    <xf numFmtId="165" fontId="15" fillId="2" borderId="2" xfId="0" applyNumberFormat="1" applyFont="1" applyFill="1" applyBorder="1" applyAlignment="1">
      <alignment/>
    </xf>
    <xf numFmtId="165" fontId="5" fillId="0" borderId="2" xfId="0" applyNumberFormat="1" applyFont="1" applyBorder="1" applyAlignment="1">
      <alignment/>
    </xf>
    <xf numFmtId="165" fontId="7" fillId="2" borderId="2" xfId="0" applyNumberFormat="1" applyFont="1" applyFill="1" applyBorder="1" applyAlignment="1">
      <alignment/>
    </xf>
    <xf numFmtId="165" fontId="7" fillId="0" borderId="2" xfId="0" applyNumberFormat="1" applyFont="1" applyBorder="1" applyAlignment="1">
      <alignment/>
    </xf>
    <xf numFmtId="165" fontId="7" fillId="2" borderId="2" xfId="0" applyNumberFormat="1" applyFont="1" applyFill="1" applyBorder="1" applyAlignment="1">
      <alignment horizontal="right"/>
    </xf>
    <xf numFmtId="166" fontId="7" fillId="0" borderId="2" xfId="0" applyNumberFormat="1" applyFont="1" applyBorder="1" applyAlignment="1">
      <alignment/>
    </xf>
    <xf numFmtId="165" fontId="18" fillId="2" borderId="2" xfId="0" applyNumberFormat="1" applyFont="1" applyFill="1" applyBorder="1" applyAlignment="1">
      <alignment/>
    </xf>
    <xf numFmtId="164" fontId="6" fillId="0" borderId="2" xfId="0" applyFont="1" applyBorder="1" applyAlignment="1">
      <alignment horizontal="center"/>
    </xf>
    <xf numFmtId="167" fontId="5" fillId="2" borderId="2" xfId="0" applyNumberFormat="1" applyFont="1" applyFill="1" applyBorder="1" applyAlignment="1">
      <alignment/>
    </xf>
    <xf numFmtId="165" fontId="0" fillId="2" borderId="0" xfId="0" applyNumberFormat="1" applyFill="1" applyAlignment="1">
      <alignment horizontal="right"/>
    </xf>
    <xf numFmtId="167" fontId="6" fillId="2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5" fontId="7" fillId="2" borderId="3" xfId="0" applyNumberFormat="1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164" fontId="0" fillId="0" borderId="1" xfId="0" applyBorder="1" applyAlignment="1">
      <alignment/>
    </xf>
    <xf numFmtId="164" fontId="1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6" fillId="0" borderId="1" xfId="0" applyFont="1" applyBorder="1" applyAlignment="1">
      <alignment horizontal="center"/>
    </xf>
    <xf numFmtId="164" fontId="5" fillId="0" borderId="0" xfId="0" applyFont="1" applyAlignment="1">
      <alignment horizontal="left"/>
    </xf>
    <xf numFmtId="165" fontId="17" fillId="2" borderId="0" xfId="0" applyNumberFormat="1" applyFont="1" applyFill="1" applyAlignment="1">
      <alignment horizontal="right"/>
    </xf>
    <xf numFmtId="166" fontId="5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1" fillId="2" borderId="0" xfId="0" applyFont="1" applyFill="1" applyAlignment="1">
      <alignment horizontal="center"/>
    </xf>
    <xf numFmtId="166" fontId="18" fillId="0" borderId="0" xfId="0" applyNumberFormat="1" applyFont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5" fillId="2" borderId="0" xfId="0" applyNumberFormat="1" applyFont="1" applyFill="1" applyAlignment="1">
      <alignment horizontal="center"/>
    </xf>
    <xf numFmtId="164" fontId="6" fillId="2" borderId="0" xfId="0" applyFont="1" applyFill="1" applyAlignment="1">
      <alignment horizontal="right"/>
    </xf>
    <xf numFmtId="167" fontId="5" fillId="2" borderId="0" xfId="0" applyNumberFormat="1" applyFont="1" applyFill="1" applyAlignment="1">
      <alignment/>
    </xf>
    <xf numFmtId="166" fontId="19" fillId="0" borderId="0" xfId="0" applyNumberFormat="1" applyFont="1" applyAlignment="1">
      <alignment/>
    </xf>
    <xf numFmtId="164" fontId="7" fillId="2" borderId="0" xfId="0" applyFont="1" applyFill="1" applyAlignment="1">
      <alignment/>
    </xf>
    <xf numFmtId="166" fontId="18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6" fillId="2" borderId="0" xfId="0" applyFont="1" applyFill="1" applyAlignment="1">
      <alignment/>
    </xf>
    <xf numFmtId="165" fontId="13" fillId="0" borderId="1" xfId="0" applyNumberFormat="1" applyFont="1" applyBorder="1" applyAlignment="1">
      <alignment/>
    </xf>
    <xf numFmtId="164" fontId="10" fillId="0" borderId="1" xfId="0" applyFont="1" applyBorder="1" applyAlignment="1">
      <alignment/>
    </xf>
    <xf numFmtId="166" fontId="11" fillId="0" borderId="1" xfId="0" applyNumberFormat="1" applyFont="1" applyBorder="1" applyAlignment="1">
      <alignment horizontal="right"/>
    </xf>
    <xf numFmtId="165" fontId="18" fillId="2" borderId="1" xfId="0" applyNumberFormat="1" applyFont="1" applyFill="1" applyBorder="1" applyAlignment="1">
      <alignment/>
    </xf>
    <xf numFmtId="165" fontId="15" fillId="2" borderId="1" xfId="0" applyNumberFormat="1" applyFont="1" applyFill="1" applyBorder="1" applyAlignment="1">
      <alignment horizontal="right"/>
    </xf>
    <xf numFmtId="167" fontId="15" fillId="2" borderId="1" xfId="0" applyNumberFormat="1" applyFont="1" applyFill="1" applyBorder="1" applyAlignment="1">
      <alignment/>
    </xf>
    <xf numFmtId="167" fontId="7" fillId="2" borderId="0" xfId="0" applyNumberFormat="1" applyFont="1" applyFill="1" applyAlignment="1">
      <alignment/>
    </xf>
    <xf numFmtId="166" fontId="17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5" fillId="2" borderId="0" xfId="0" applyNumberFormat="1" applyFont="1" applyFill="1" applyAlignment="1">
      <alignment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7" fontId="6" fillId="0" borderId="0" xfId="0" applyNumberFormat="1" applyFont="1" applyAlignment="1">
      <alignment horizontal="center"/>
    </xf>
    <xf numFmtId="165" fontId="6" fillId="2" borderId="0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/>
    </xf>
    <xf numFmtId="164" fontId="1" fillId="0" borderId="5" xfId="0" applyFont="1" applyBorder="1" applyAlignment="1">
      <alignment horizontal="left"/>
    </xf>
    <xf numFmtId="164" fontId="13" fillId="0" borderId="6" xfId="0" applyFont="1" applyBorder="1" applyAlignment="1">
      <alignment/>
    </xf>
    <xf numFmtId="166" fontId="13" fillId="0" borderId="6" xfId="0" applyNumberFormat="1" applyFont="1" applyBorder="1" applyAlignment="1">
      <alignment horizontal="right"/>
    </xf>
    <xf numFmtId="164" fontId="1" fillId="2" borderId="6" xfId="0" applyFont="1" applyFill="1" applyBorder="1" applyAlignment="1">
      <alignment/>
    </xf>
    <xf numFmtId="167" fontId="14" fillId="0" borderId="6" xfId="0" applyNumberFormat="1" applyFont="1" applyBorder="1" applyAlignment="1">
      <alignment horizontal="right"/>
    </xf>
    <xf numFmtId="165" fontId="15" fillId="2" borderId="6" xfId="0" applyNumberFormat="1" applyFont="1" applyFill="1" applyBorder="1" applyAlignment="1">
      <alignment horizontal="right"/>
    </xf>
    <xf numFmtId="165" fontId="18" fillId="2" borderId="6" xfId="0" applyNumberFormat="1" applyFont="1" applyFill="1" applyBorder="1" applyAlignment="1">
      <alignment horizontal="right"/>
    </xf>
    <xf numFmtId="166" fontId="15" fillId="2" borderId="6" xfId="0" applyNumberFormat="1" applyFont="1" applyFill="1" applyBorder="1" applyAlignment="1">
      <alignment horizontal="right"/>
    </xf>
    <xf numFmtId="167" fontId="15" fillId="2" borderId="6" xfId="0" applyNumberFormat="1" applyFont="1" applyFill="1" applyBorder="1" applyAlignment="1">
      <alignment horizontal="center"/>
    </xf>
    <xf numFmtId="167" fontId="18" fillId="2" borderId="6" xfId="0" applyNumberFormat="1" applyFont="1" applyFill="1" applyBorder="1" applyAlignment="1">
      <alignment horizontal="right"/>
    </xf>
    <xf numFmtId="164" fontId="7" fillId="0" borderId="6" xfId="0" applyFont="1" applyBorder="1" applyAlignment="1">
      <alignment horizontal="center"/>
    </xf>
    <xf numFmtId="168" fontId="15" fillId="0" borderId="7" xfId="0" applyNumberFormat="1" applyFont="1" applyBorder="1" applyAlignment="1">
      <alignment/>
    </xf>
    <xf numFmtId="164" fontId="1" fillId="0" borderId="0" xfId="0" applyFont="1" applyBorder="1" applyAlignment="1">
      <alignment horizontal="left"/>
    </xf>
    <xf numFmtId="166" fontId="13" fillId="0" borderId="0" xfId="0" applyNumberFormat="1" applyFont="1" applyBorder="1" applyAlignment="1">
      <alignment horizontal="right"/>
    </xf>
    <xf numFmtId="164" fontId="1" fillId="2" borderId="0" xfId="0" applyFont="1" applyFill="1" applyBorder="1" applyAlignment="1">
      <alignment/>
    </xf>
    <xf numFmtId="167" fontId="14" fillId="0" borderId="0" xfId="0" applyNumberFormat="1" applyFont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18" fillId="2" borderId="0" xfId="0" applyNumberFormat="1" applyFont="1" applyFill="1" applyBorder="1" applyAlignment="1">
      <alignment horizontal="right"/>
    </xf>
    <xf numFmtId="166" fontId="15" fillId="2" borderId="0" xfId="0" applyNumberFormat="1" applyFont="1" applyFill="1" applyBorder="1" applyAlignment="1">
      <alignment horizontal="right"/>
    </xf>
    <xf numFmtId="167" fontId="15" fillId="2" borderId="0" xfId="0" applyNumberFormat="1" applyFont="1" applyFill="1" applyBorder="1" applyAlignment="1">
      <alignment horizontal="center"/>
    </xf>
    <xf numFmtId="167" fontId="18" fillId="2" borderId="0" xfId="0" applyNumberFormat="1" applyFont="1" applyFill="1" applyBorder="1" applyAlignment="1">
      <alignment horizontal="right"/>
    </xf>
    <xf numFmtId="168" fontId="20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4" fontId="21" fillId="0" borderId="0" xfId="0" applyFont="1" applyAlignment="1">
      <alignment horizontal="center"/>
    </xf>
    <xf numFmtId="164" fontId="1" fillId="0" borderId="6" xfId="0" applyFont="1" applyBorder="1" applyAlignment="1">
      <alignment horizontal="left"/>
    </xf>
    <xf numFmtId="164" fontId="1" fillId="0" borderId="6" xfId="0" applyFont="1" applyBorder="1" applyAlignment="1">
      <alignment/>
    </xf>
    <xf numFmtId="166" fontId="1" fillId="0" borderId="6" xfId="0" applyNumberFormat="1" applyFont="1" applyBorder="1" applyAlignment="1">
      <alignment/>
    </xf>
    <xf numFmtId="165" fontId="7" fillId="2" borderId="6" xfId="0" applyNumberFormat="1" applyFont="1" applyFill="1" applyBorder="1" applyAlignment="1">
      <alignment/>
    </xf>
    <xf numFmtId="165" fontId="5" fillId="2" borderId="6" xfId="0" applyNumberFormat="1" applyFont="1" applyFill="1" applyBorder="1" applyAlignment="1">
      <alignment/>
    </xf>
    <xf numFmtId="165" fontId="7" fillId="2" borderId="6" xfId="0" applyNumberFormat="1" applyFont="1" applyFill="1" applyBorder="1" applyAlignment="1">
      <alignment horizontal="right"/>
    </xf>
    <xf numFmtId="166" fontId="7" fillId="2" borderId="6" xfId="0" applyNumberFormat="1" applyFont="1" applyFill="1" applyBorder="1" applyAlignment="1">
      <alignment/>
    </xf>
    <xf numFmtId="166" fontId="6" fillId="2" borderId="6" xfId="0" applyNumberFormat="1" applyFont="1" applyFill="1" applyBorder="1" applyAlignment="1">
      <alignment horizontal="center"/>
    </xf>
    <xf numFmtId="167" fontId="5" fillId="2" borderId="6" xfId="0" applyNumberFormat="1" applyFont="1" applyFill="1" applyBorder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/>
    </xf>
    <xf numFmtId="166" fontId="14" fillId="2" borderId="1" xfId="0" applyNumberFormat="1" applyFont="1" applyFill="1" applyBorder="1" applyAlignment="1">
      <alignment/>
    </xf>
    <xf numFmtId="166" fontId="15" fillId="2" borderId="1" xfId="0" applyNumberFormat="1" applyFont="1" applyFill="1" applyBorder="1" applyAlignment="1">
      <alignment/>
    </xf>
    <xf numFmtId="166" fontId="15" fillId="2" borderId="1" xfId="0" applyNumberFormat="1" applyFont="1" applyFill="1" applyBorder="1" applyAlignment="1">
      <alignment horizontal="center"/>
    </xf>
    <xf numFmtId="167" fontId="18" fillId="2" borderId="1" xfId="0" applyNumberFormat="1" applyFont="1" applyFill="1" applyBorder="1" applyAlignment="1">
      <alignment/>
    </xf>
    <xf numFmtId="164" fontId="1" fillId="2" borderId="0" xfId="0" applyFont="1" applyFill="1" applyAlignment="1">
      <alignment/>
    </xf>
    <xf numFmtId="168" fontId="17" fillId="2" borderId="0" xfId="0" applyNumberFormat="1" applyFont="1" applyFill="1" applyAlignment="1">
      <alignment/>
    </xf>
    <xf numFmtId="164" fontId="4" fillId="0" borderId="6" xfId="0" applyFont="1" applyBorder="1" applyAlignment="1">
      <alignment horizontal="left"/>
    </xf>
    <xf numFmtId="164" fontId="4" fillId="0" borderId="6" xfId="0" applyFont="1" applyBorder="1" applyAlignment="1">
      <alignment/>
    </xf>
    <xf numFmtId="166" fontId="4" fillId="0" borderId="6" xfId="0" applyNumberFormat="1" applyFont="1" applyBorder="1" applyAlignment="1">
      <alignment horizontal="right"/>
    </xf>
    <xf numFmtId="165" fontId="1" fillId="2" borderId="6" xfId="0" applyNumberFormat="1" applyFont="1" applyFill="1" applyBorder="1" applyAlignment="1">
      <alignment/>
    </xf>
    <xf numFmtId="164" fontId="1" fillId="2" borderId="5" xfId="0" applyFont="1" applyFill="1" applyBorder="1" applyAlignment="1">
      <alignment horizontal="left"/>
    </xf>
    <xf numFmtId="164" fontId="0" fillId="2" borderId="6" xfId="0" applyFill="1" applyBorder="1" applyAlignment="1">
      <alignment/>
    </xf>
    <xf numFmtId="164" fontId="13" fillId="2" borderId="6" xfId="0" applyFont="1" applyFill="1" applyBorder="1" applyAlignment="1">
      <alignment/>
    </xf>
    <xf numFmtId="166" fontId="7" fillId="2" borderId="6" xfId="0" applyNumberFormat="1" applyFont="1" applyFill="1" applyBorder="1" applyAlignment="1">
      <alignment horizontal="right"/>
    </xf>
    <xf numFmtId="164" fontId="4" fillId="2" borderId="6" xfId="0" applyFont="1" applyFill="1" applyBorder="1" applyAlignment="1">
      <alignment/>
    </xf>
    <xf numFmtId="166" fontId="1" fillId="2" borderId="6" xfId="0" applyNumberFormat="1" applyFont="1" applyFill="1" applyBorder="1" applyAlignment="1">
      <alignment/>
    </xf>
    <xf numFmtId="166" fontId="7" fillId="2" borderId="6" xfId="0" applyNumberFormat="1" applyFont="1" applyFill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1" fillId="2" borderId="0" xfId="0" applyFont="1" applyFill="1" applyBorder="1" applyAlignment="1">
      <alignment horizontal="left"/>
    </xf>
    <xf numFmtId="164" fontId="0" fillId="2" borderId="0" xfId="0" applyFill="1" applyBorder="1" applyAlignment="1">
      <alignment/>
    </xf>
    <xf numFmtId="164" fontId="13" fillId="2" borderId="0" xfId="0" applyFont="1" applyFill="1" applyBorder="1" applyAlignment="1">
      <alignment/>
    </xf>
    <xf numFmtId="166" fontId="7" fillId="2" borderId="0" xfId="0" applyNumberFormat="1" applyFont="1" applyFill="1" applyBorder="1" applyAlignment="1">
      <alignment horizontal="right"/>
    </xf>
    <xf numFmtId="164" fontId="4" fillId="2" borderId="0" xfId="0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7" fillId="2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6" fontId="7" fillId="2" borderId="0" xfId="0" applyNumberFormat="1" applyFont="1" applyFill="1" applyBorder="1" applyAlignment="1">
      <alignment horizontal="center"/>
    </xf>
    <xf numFmtId="167" fontId="5" fillId="2" borderId="0" xfId="0" applyNumberFormat="1" applyFont="1" applyFill="1" applyBorder="1" applyAlignment="1">
      <alignment/>
    </xf>
    <xf numFmtId="164" fontId="5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7" fontId="7" fillId="2" borderId="0" xfId="0" applyNumberFormat="1" applyFont="1" applyFill="1" applyBorder="1" applyAlignment="1">
      <alignment/>
    </xf>
    <xf numFmtId="168" fontId="7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4" fontId="7" fillId="2" borderId="0" xfId="0" applyFont="1" applyFill="1" applyBorder="1" applyAlignment="1">
      <alignment horizontal="center"/>
    </xf>
    <xf numFmtId="164" fontId="7" fillId="2" borderId="0" xfId="0" applyFont="1" applyFill="1" applyAlignment="1">
      <alignment horizontal="center"/>
    </xf>
    <xf numFmtId="164" fontId="22" fillId="0" borderId="0" xfId="0" applyFont="1" applyAlignment="1">
      <alignment horizontal="left"/>
    </xf>
    <xf numFmtId="167" fontId="0" fillId="2" borderId="0" xfId="0" applyNumberFormat="1" applyFont="1" applyFill="1" applyBorder="1" applyAlignment="1">
      <alignment/>
    </xf>
    <xf numFmtId="167" fontId="6" fillId="2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6" fillId="0" borderId="0" xfId="0" applyFont="1" applyBorder="1" applyAlignment="1">
      <alignment/>
    </xf>
    <xf numFmtId="165" fontId="0" fillId="2" borderId="0" xfId="0" applyNumberForma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7" fontId="0" fillId="2" borderId="0" xfId="0" applyNumberFormat="1" applyFont="1" applyFill="1" applyAlignment="1">
      <alignment horizontal="right"/>
    </xf>
    <xf numFmtId="167" fontId="7" fillId="2" borderId="0" xfId="0" applyNumberFormat="1" applyFont="1" applyFill="1" applyBorder="1" applyAlignment="1">
      <alignment horizontal="left"/>
    </xf>
    <xf numFmtId="164" fontId="6" fillId="2" borderId="0" xfId="0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5" fontId="5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7" fontId="5" fillId="2" borderId="1" xfId="0" applyNumberFormat="1" applyFont="1" applyFill="1" applyBorder="1" applyAlignment="1">
      <alignment horizontal="right"/>
    </xf>
    <xf numFmtId="164" fontId="7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165" fontId="6" fillId="2" borderId="0" xfId="0" applyNumberFormat="1" applyFont="1" applyFill="1" applyAlignment="1">
      <alignment/>
    </xf>
    <xf numFmtId="165" fontId="6" fillId="0" borderId="0" xfId="0" applyNumberFormat="1" applyFont="1" applyAlignment="1">
      <alignment horizontal="left"/>
    </xf>
    <xf numFmtId="165" fontId="6" fillId="2" borderId="0" xfId="0" applyNumberFormat="1" applyFont="1" applyFill="1" applyAlignment="1">
      <alignment horizontal="left"/>
    </xf>
    <xf numFmtId="166" fontId="7" fillId="0" borderId="0" xfId="0" applyNumberFormat="1" applyFont="1" applyAlignment="1">
      <alignment horizontal="center"/>
    </xf>
    <xf numFmtId="165" fontId="0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/>
    </xf>
    <xf numFmtId="164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/>
    </xf>
    <xf numFmtId="165" fontId="7" fillId="2" borderId="1" xfId="0" applyNumberFormat="1" applyFont="1" applyFill="1" applyBorder="1" applyAlignment="1">
      <alignment/>
    </xf>
    <xf numFmtId="164" fontId="11" fillId="0" borderId="0" xfId="0" applyFont="1" applyAlignment="1">
      <alignment horizontal="left"/>
    </xf>
    <xf numFmtId="166" fontId="5" fillId="2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/>
    </xf>
    <xf numFmtId="165" fontId="5" fillId="2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4" fontId="7" fillId="0" borderId="3" xfId="0" applyFont="1" applyBorder="1" applyAlignment="1">
      <alignment/>
    </xf>
    <xf numFmtId="165" fontId="5" fillId="2" borderId="3" xfId="0" applyNumberFormat="1" applyFont="1" applyFill="1" applyBorder="1" applyAlignment="1">
      <alignment/>
    </xf>
    <xf numFmtId="166" fontId="7" fillId="0" borderId="3" xfId="0" applyNumberFormat="1" applyFont="1" applyBorder="1" applyAlignment="1">
      <alignment/>
    </xf>
    <xf numFmtId="165" fontId="6" fillId="2" borderId="3" xfId="0" applyNumberFormat="1" applyFont="1" applyFill="1" applyBorder="1" applyAlignment="1">
      <alignment/>
    </xf>
    <xf numFmtId="165" fontId="0" fillId="0" borderId="3" xfId="0" applyNumberFormat="1" applyBorder="1" applyAlignment="1">
      <alignment/>
    </xf>
    <xf numFmtId="167" fontId="7" fillId="2" borderId="1" xfId="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/>
    </xf>
    <xf numFmtId="166" fontId="0" fillId="0" borderId="0" xfId="0" applyNumberFormat="1" applyAlignment="1" applyProtection="1">
      <alignment horizontal="right" wrapText="1"/>
      <protection locked="0"/>
    </xf>
    <xf numFmtId="165" fontId="7" fillId="2" borderId="0" xfId="0" applyNumberFormat="1" applyFont="1" applyFill="1" applyAlignment="1" applyProtection="1">
      <alignment horizontal="right" wrapText="1"/>
      <protection locked="0"/>
    </xf>
    <xf numFmtId="168" fontId="6" fillId="0" borderId="0" xfId="0" applyNumberFormat="1" applyFont="1" applyAlignment="1">
      <alignment/>
    </xf>
    <xf numFmtId="166" fontId="0" fillId="2" borderId="0" xfId="0" applyNumberFormat="1" applyFont="1" applyFill="1" applyAlignment="1">
      <alignment horizontal="center"/>
    </xf>
    <xf numFmtId="164" fontId="0" fillId="0" borderId="0" xfId="0" applyFont="1" applyAlignment="1">
      <alignment horizontal="left"/>
    </xf>
    <xf numFmtId="164" fontId="23" fillId="0" borderId="0" xfId="0" applyFont="1" applyAlignment="1">
      <alignment/>
    </xf>
    <xf numFmtId="165" fontId="6" fillId="2" borderId="0" xfId="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4" fontId="5" fillId="0" borderId="1" xfId="0" applyFont="1" applyBorder="1" applyAlignment="1">
      <alignment horizontal="left"/>
    </xf>
    <xf numFmtId="164" fontId="0" fillId="0" borderId="0" xfId="0" applyAlignment="1">
      <alignment horizontal="right"/>
    </xf>
    <xf numFmtId="164" fontId="6" fillId="0" borderId="0" xfId="0" applyFont="1" applyBorder="1" applyAlignment="1">
      <alignment horizontal="right"/>
    </xf>
    <xf numFmtId="164" fontId="7" fillId="0" borderId="0" xfId="0" applyFont="1" applyBorder="1" applyAlignment="1">
      <alignment horizontal="right"/>
    </xf>
    <xf numFmtId="165" fontId="6" fillId="0" borderId="1" xfId="0" applyNumberFormat="1" applyFont="1" applyBorder="1" applyAlignment="1">
      <alignment/>
    </xf>
    <xf numFmtId="167" fontId="6" fillId="0" borderId="1" xfId="0" applyNumberFormat="1" applyFont="1" applyBorder="1" applyAlignment="1">
      <alignment/>
    </xf>
    <xf numFmtId="166" fontId="0" fillId="0" borderId="0" xfId="0" applyNumberFormat="1" applyAlignment="1">
      <alignment horizontal="right" wrapText="1"/>
    </xf>
    <xf numFmtId="165" fontId="7" fillId="2" borderId="0" xfId="0" applyNumberFormat="1" applyFont="1" applyFill="1" applyAlignment="1">
      <alignment horizontal="right" wrapText="1"/>
    </xf>
    <xf numFmtId="164" fontId="0" fillId="0" borderId="0" xfId="0" applyBorder="1" applyAlignment="1">
      <alignment horizontal="right"/>
    </xf>
    <xf numFmtId="166" fontId="6" fillId="0" borderId="0" xfId="0" applyNumberFormat="1" applyFont="1" applyBorder="1" applyAlignment="1">
      <alignment/>
    </xf>
    <xf numFmtId="167" fontId="0" fillId="2" borderId="0" xfId="0" applyNumberFormat="1" applyFill="1" applyBorder="1" applyAlignment="1">
      <alignment/>
    </xf>
    <xf numFmtId="166" fontId="7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166" fontId="5" fillId="0" borderId="1" xfId="0" applyNumberFormat="1" applyFont="1" applyBorder="1" applyAlignment="1">
      <alignment horizontal="right" wrapText="1"/>
    </xf>
    <xf numFmtId="164" fontId="24" fillId="0" borderId="0" xfId="0" applyFont="1" applyAlignment="1">
      <alignment horizontal="left"/>
    </xf>
    <xf numFmtId="166" fontId="6" fillId="0" borderId="0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wrapText="1"/>
    </xf>
    <xf numFmtId="165" fontId="21" fillId="2" borderId="0" xfId="0" applyNumberFormat="1" applyFont="1" applyFill="1" applyBorder="1" applyAlignment="1">
      <alignment/>
    </xf>
    <xf numFmtId="165" fontId="21" fillId="2" borderId="0" xfId="0" applyNumberFormat="1" applyFont="1" applyFill="1" applyAlignment="1">
      <alignment/>
    </xf>
    <xf numFmtId="166" fontId="7" fillId="0" borderId="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6" fontId="0" fillId="0" borderId="0" xfId="0" applyNumberFormat="1" applyBorder="1" applyAlignment="1">
      <alignment horizontal="right"/>
    </xf>
    <xf numFmtId="167" fontId="6" fillId="2" borderId="0" xfId="0" applyNumberFormat="1" applyFont="1" applyFill="1" applyAlignment="1">
      <alignment horizontal="left"/>
    </xf>
    <xf numFmtId="167" fontId="6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right"/>
    </xf>
    <xf numFmtId="167" fontId="6" fillId="2" borderId="0" xfId="0" applyNumberFormat="1" applyFont="1" applyFill="1" applyAlignment="1">
      <alignment horizontal="right"/>
    </xf>
    <xf numFmtId="164" fontId="5" fillId="2" borderId="0" xfId="0" applyFont="1" applyFill="1" applyAlignment="1">
      <alignment/>
    </xf>
    <xf numFmtId="165" fontId="0" fillId="0" borderId="0" xfId="0" applyNumberFormat="1" applyFont="1" applyBorder="1" applyAlignment="1">
      <alignment/>
    </xf>
    <xf numFmtId="164" fontId="25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6" fontId="17" fillId="0" borderId="0" xfId="0" applyNumberFormat="1" applyFont="1" applyAlignment="1">
      <alignment horizontal="left"/>
    </xf>
    <xf numFmtId="165" fontId="21" fillId="2" borderId="0" xfId="0" applyNumberFormat="1" applyFont="1" applyFill="1" applyBorder="1" applyAlignment="1">
      <alignment horizontal="right"/>
    </xf>
    <xf numFmtId="164" fontId="7" fillId="0" borderId="3" xfId="0" applyFont="1" applyBorder="1" applyAlignment="1">
      <alignment horizontal="right"/>
    </xf>
    <xf numFmtId="164" fontId="0" fillId="0" borderId="0" xfId="0" applyNumberFormat="1" applyAlignment="1">
      <alignment/>
    </xf>
    <xf numFmtId="164" fontId="13" fillId="2" borderId="1" xfId="0" applyFont="1" applyFill="1" applyBorder="1" applyAlignment="1">
      <alignment/>
    </xf>
    <xf numFmtId="166" fontId="6" fillId="0" borderId="0" xfId="0" applyNumberFormat="1" applyFont="1" applyAlignment="1">
      <alignment/>
    </xf>
    <xf numFmtId="164" fontId="24" fillId="0" borderId="0" xfId="0" applyFont="1" applyAlignment="1">
      <alignment/>
    </xf>
    <xf numFmtId="164" fontId="5" fillId="0" borderId="6" xfId="0" applyFont="1" applyBorder="1" applyAlignment="1">
      <alignment horizontal="left"/>
    </xf>
    <xf numFmtId="164" fontId="0" fillId="0" borderId="6" xfId="0" applyFont="1" applyBorder="1" applyAlignment="1">
      <alignment/>
    </xf>
    <xf numFmtId="166" fontId="5" fillId="0" borderId="6" xfId="0" applyNumberFormat="1" applyFont="1" applyBorder="1" applyAlignment="1">
      <alignment/>
    </xf>
    <xf numFmtId="164" fontId="5" fillId="2" borderId="6" xfId="0" applyFont="1" applyFill="1" applyBorder="1" applyAlignment="1">
      <alignment/>
    </xf>
    <xf numFmtId="166" fontId="5" fillId="0" borderId="6" xfId="0" applyNumberFormat="1" applyFont="1" applyBorder="1" applyAlignment="1">
      <alignment horizontal="right"/>
    </xf>
    <xf numFmtId="165" fontId="5" fillId="2" borderId="6" xfId="0" applyNumberFormat="1" applyFont="1" applyFill="1" applyBorder="1" applyAlignment="1">
      <alignment horizontal="right"/>
    </xf>
    <xf numFmtId="166" fontId="5" fillId="2" borderId="6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/>
    </xf>
    <xf numFmtId="166" fontId="8" fillId="0" borderId="0" xfId="0" applyNumberFormat="1" applyFont="1" applyAlignment="1">
      <alignment horizontal="left"/>
    </xf>
    <xf numFmtId="164" fontId="9" fillId="0" borderId="0" xfId="0" applyFont="1" applyAlignment="1">
      <alignment horizontal="right"/>
    </xf>
    <xf numFmtId="165" fontId="12" fillId="2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4" fontId="12" fillId="0" borderId="0" xfId="0" applyFont="1" applyAlignment="1">
      <alignment/>
    </xf>
    <xf numFmtId="164" fontId="0" fillId="0" borderId="1" xfId="0" applyBorder="1" applyAlignment="1">
      <alignment horizontal="right"/>
    </xf>
    <xf numFmtId="167" fontId="7" fillId="2" borderId="1" xfId="0" applyNumberFormat="1" applyFont="1" applyFill="1" applyBorder="1" applyAlignment="1">
      <alignment/>
    </xf>
    <xf numFmtId="164" fontId="5" fillId="0" borderId="1" xfId="0" applyFont="1" applyBorder="1" applyAlignment="1">
      <alignment horizontal="right"/>
    </xf>
    <xf numFmtId="164" fontId="0" fillId="0" borderId="0" xfId="0" applyFont="1" applyBorder="1" applyAlignment="1">
      <alignment/>
    </xf>
    <xf numFmtId="166" fontId="6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167" fontId="6" fillId="2" borderId="1" xfId="0" applyNumberFormat="1" applyFont="1" applyFill="1" applyBorder="1" applyAlignment="1">
      <alignment/>
    </xf>
    <xf numFmtId="166" fontId="6" fillId="2" borderId="1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/>
    </xf>
    <xf numFmtId="164" fontId="6" fillId="0" borderId="1" xfId="0" applyFont="1" applyBorder="1" applyAlignment="1">
      <alignment/>
    </xf>
    <xf numFmtId="165" fontId="6" fillId="2" borderId="1" xfId="0" applyNumberFormat="1" applyFont="1" applyFill="1" applyBorder="1" applyAlignment="1">
      <alignment horizontal="right"/>
    </xf>
    <xf numFmtId="164" fontId="1" fillId="2" borderId="6" xfId="0" applyFont="1" applyFill="1" applyBorder="1" applyAlignment="1">
      <alignment horizontal="left"/>
    </xf>
    <xf numFmtId="164" fontId="0" fillId="2" borderId="6" xfId="0" applyFill="1" applyBorder="1" applyAlignment="1">
      <alignment horizontal="right"/>
    </xf>
    <xf numFmtId="167" fontId="7" fillId="2" borderId="6" xfId="0" applyNumberFormat="1" applyFont="1" applyFill="1" applyBorder="1" applyAlignment="1">
      <alignment/>
    </xf>
    <xf numFmtId="165" fontId="26" fillId="2" borderId="0" xfId="0" applyNumberFormat="1" applyFont="1" applyFill="1" applyAlignment="1">
      <alignment/>
    </xf>
    <xf numFmtId="167" fontId="25" fillId="2" borderId="0" xfId="0" applyNumberFormat="1" applyFont="1" applyFill="1" applyAlignment="1">
      <alignment/>
    </xf>
    <xf numFmtId="164" fontId="0" fillId="0" borderId="6" xfId="0" applyBorder="1" applyAlignment="1">
      <alignment/>
    </xf>
    <xf numFmtId="164" fontId="6" fillId="0" borderId="6" xfId="0" applyFont="1" applyBorder="1" applyAlignment="1">
      <alignment/>
    </xf>
    <xf numFmtId="164" fontId="0" fillId="0" borderId="6" xfId="0" applyBorder="1" applyAlignment="1">
      <alignment horizontal="right"/>
    </xf>
    <xf numFmtId="165" fontId="27" fillId="0" borderId="6" xfId="0" applyNumberFormat="1" applyFont="1" applyBorder="1" applyAlignment="1">
      <alignment/>
    </xf>
    <xf numFmtId="165" fontId="27" fillId="2" borderId="6" xfId="0" applyNumberFormat="1" applyFont="1" applyFill="1" applyBorder="1" applyAlignment="1">
      <alignment/>
    </xf>
    <xf numFmtId="167" fontId="5" fillId="0" borderId="6" xfId="0" applyNumberFormat="1" applyFont="1" applyBorder="1" applyAlignment="1">
      <alignment/>
    </xf>
    <xf numFmtId="164" fontId="5" fillId="0" borderId="6" xfId="0" applyFont="1" applyBorder="1" applyAlignment="1">
      <alignment horizontal="center"/>
    </xf>
    <xf numFmtId="165" fontId="0" fillId="0" borderId="6" xfId="0" applyNumberFormat="1" applyBorder="1" applyAlignment="1">
      <alignment/>
    </xf>
    <xf numFmtId="165" fontId="6" fillId="2" borderId="6" xfId="0" applyNumberFormat="1" applyFont="1" applyFill="1" applyBorder="1" applyAlignment="1">
      <alignment/>
    </xf>
    <xf numFmtId="165" fontId="6" fillId="0" borderId="6" xfId="0" applyNumberFormat="1" applyFont="1" applyBorder="1" applyAlignment="1">
      <alignment/>
    </xf>
    <xf numFmtId="165" fontId="6" fillId="2" borderId="6" xfId="0" applyNumberFormat="1" applyFont="1" applyFill="1" applyBorder="1" applyAlignment="1">
      <alignment horizontal="right"/>
    </xf>
    <xf numFmtId="167" fontId="6" fillId="0" borderId="6" xfId="0" applyNumberFormat="1" applyFont="1" applyBorder="1" applyAlignment="1">
      <alignment/>
    </xf>
    <xf numFmtId="165" fontId="0" fillId="2" borderId="6" xfId="0" applyNumberFormat="1" applyFill="1" applyBorder="1" applyAlignment="1">
      <alignment/>
    </xf>
    <xf numFmtId="164" fontId="6" fillId="0" borderId="6" xfId="0" applyFont="1" applyBorder="1" applyAlignment="1">
      <alignment horizontal="center"/>
    </xf>
    <xf numFmtId="167" fontId="0" fillId="2" borderId="7" xfId="0" applyNumberFormat="1" applyFill="1" applyBorder="1" applyAlignment="1">
      <alignment/>
    </xf>
    <xf numFmtId="165" fontId="7" fillId="2" borderId="6" xfId="0" applyNumberFormat="1" applyFont="1" applyFill="1" applyBorder="1" applyAlignment="1">
      <alignment horizontal="center"/>
    </xf>
    <xf numFmtId="167" fontId="5" fillId="2" borderId="7" xfId="0" applyNumberFormat="1" applyFont="1" applyFill="1" applyBorder="1" applyAlignment="1">
      <alignment/>
    </xf>
    <xf numFmtId="164" fontId="13" fillId="0" borderId="0" xfId="0" applyFont="1" applyAlignment="1">
      <alignment horizontal="right"/>
    </xf>
    <xf numFmtId="165" fontId="13" fillId="0" borderId="0" xfId="0" applyNumberFormat="1" applyFont="1" applyAlignment="1">
      <alignment/>
    </xf>
    <xf numFmtId="165" fontId="13" fillId="2" borderId="0" xfId="0" applyNumberFormat="1" applyFont="1" applyFill="1" applyAlignment="1">
      <alignment/>
    </xf>
    <xf numFmtId="167" fontId="13" fillId="2" borderId="0" xfId="0" applyNumberFormat="1" applyFont="1" applyFill="1" applyAlignment="1">
      <alignment/>
    </xf>
    <xf numFmtId="164" fontId="5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4" fontId="7" fillId="2" borderId="0" xfId="0" applyNumberFormat="1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167" fontId="7" fillId="0" borderId="0" xfId="0" applyNumberFormat="1" applyFont="1" applyAlignment="1">
      <alignment horizontal="left"/>
    </xf>
    <xf numFmtId="167" fontId="5" fillId="3" borderId="8" xfId="0" applyNumberFormat="1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center" wrapText="1"/>
    </xf>
    <xf numFmtId="164" fontId="5" fillId="2" borderId="1" xfId="0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7" fontId="18" fillId="0" borderId="9" xfId="0" applyNumberFormat="1" applyFont="1" applyBorder="1" applyAlignment="1">
      <alignment horizontal="center"/>
    </xf>
    <xf numFmtId="164" fontId="16" fillId="0" borderId="1" xfId="0" applyFont="1" applyBorder="1" applyAlignment="1">
      <alignment/>
    </xf>
    <xf numFmtId="167" fontId="18" fillId="3" borderId="1" xfId="0" applyNumberFormat="1" applyFont="1" applyFill="1" applyBorder="1" applyAlignment="1">
      <alignment horizontal="center" wrapText="1"/>
    </xf>
    <xf numFmtId="164" fontId="18" fillId="2" borderId="1" xfId="0" applyFont="1" applyFill="1" applyBorder="1" applyAlignment="1">
      <alignment/>
    </xf>
    <xf numFmtId="166" fontId="18" fillId="2" borderId="1" xfId="0" applyNumberFormat="1" applyFont="1" applyFill="1" applyBorder="1" applyAlignment="1">
      <alignment wrapText="1"/>
    </xf>
    <xf numFmtId="167" fontId="18" fillId="3" borderId="1" xfId="0" applyNumberFormat="1" applyFont="1" applyFill="1" applyBorder="1" applyAlignment="1">
      <alignment wrapText="1"/>
    </xf>
    <xf numFmtId="164" fontId="18" fillId="0" borderId="1" xfId="0" applyFont="1" applyBorder="1" applyAlignment="1">
      <alignment/>
    </xf>
    <xf numFmtId="164" fontId="18" fillId="0" borderId="1" xfId="0" applyFont="1" applyBorder="1" applyAlignment="1">
      <alignment wrapText="1"/>
    </xf>
    <xf numFmtId="167" fontId="18" fillId="3" borderId="10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/>
    </xf>
    <xf numFmtId="167" fontId="0" fillId="0" borderId="11" xfId="0" applyNumberFormat="1" applyBorder="1" applyAlignment="1">
      <alignment/>
    </xf>
    <xf numFmtId="166" fontId="5" fillId="2" borderId="0" xfId="0" applyNumberFormat="1" applyFont="1" applyFill="1" applyAlignment="1">
      <alignment/>
    </xf>
    <xf numFmtId="167" fontId="0" fillId="0" borderId="8" xfId="0" applyNumberFormat="1" applyBorder="1" applyAlignment="1">
      <alignment/>
    </xf>
    <xf numFmtId="165" fontId="5" fillId="2" borderId="0" xfId="0" applyNumberFormat="1" applyFont="1" applyFill="1" applyAlignment="1">
      <alignment horizontal="right"/>
    </xf>
    <xf numFmtId="165" fontId="0" fillId="0" borderId="4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5" fillId="0" borderId="13" xfId="0" applyFont="1" applyBorder="1" applyAlignment="1">
      <alignment horizontal="left"/>
    </xf>
    <xf numFmtId="164" fontId="0" fillId="0" borderId="13" xfId="0" applyBorder="1" applyAlignment="1">
      <alignment/>
    </xf>
    <xf numFmtId="164" fontId="7" fillId="0" borderId="13" xfId="0" applyFont="1" applyBorder="1" applyAlignment="1">
      <alignment/>
    </xf>
    <xf numFmtId="165" fontId="5" fillId="2" borderId="13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/>
    </xf>
    <xf numFmtId="167" fontId="0" fillId="0" borderId="14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5" xfId="0" applyNumberFormat="1" applyBorder="1" applyAlignment="1">
      <alignment/>
    </xf>
    <xf numFmtId="167" fontId="5" fillId="0" borderId="16" xfId="0" applyNumberFormat="1" applyFont="1" applyBorder="1" applyAlignment="1">
      <alignment/>
    </xf>
    <xf numFmtId="164" fontId="7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164" fontId="22" fillId="0" borderId="0" xfId="0" applyFont="1" applyAlignment="1">
      <alignment/>
    </xf>
    <xf numFmtId="164" fontId="0" fillId="2" borderId="0" xfId="0" applyNumberFormat="1" applyFill="1" applyAlignment="1">
      <alignment/>
    </xf>
    <xf numFmtId="164" fontId="0" fillId="2" borderId="0" xfId="0" applyFont="1" applyFill="1" applyAlignment="1">
      <alignment/>
    </xf>
    <xf numFmtId="167" fontId="7" fillId="0" borderId="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164" fontId="5" fillId="0" borderId="6" xfId="0" applyFont="1" applyBorder="1" applyAlignment="1">
      <alignment/>
    </xf>
    <xf numFmtId="164" fontId="5" fillId="2" borderId="6" xfId="0" applyNumberFormat="1" applyFont="1" applyFill="1" applyBorder="1" applyAlignment="1">
      <alignment/>
    </xf>
    <xf numFmtId="166" fontId="5" fillId="2" borderId="6" xfId="0" applyNumberFormat="1" applyFont="1" applyFill="1" applyBorder="1" applyAlignment="1">
      <alignment/>
    </xf>
    <xf numFmtId="164" fontId="1" fillId="3" borderId="17" xfId="0" applyFont="1" applyFill="1" applyBorder="1" applyAlignment="1">
      <alignment/>
    </xf>
    <xf numFmtId="164" fontId="0" fillId="3" borderId="17" xfId="0" applyFill="1" applyBorder="1" applyAlignment="1">
      <alignment/>
    </xf>
    <xf numFmtId="164" fontId="0" fillId="2" borderId="17" xfId="0" applyFill="1" applyBorder="1" applyAlignment="1">
      <alignment/>
    </xf>
    <xf numFmtId="165" fontId="5" fillId="2" borderId="17" xfId="0" applyNumberFormat="1" applyFont="1" applyFill="1" applyBorder="1" applyAlignment="1">
      <alignment/>
    </xf>
    <xf numFmtId="164" fontId="5" fillId="2" borderId="17" xfId="0" applyNumberFormat="1" applyFont="1" applyFill="1" applyBorder="1" applyAlignment="1">
      <alignment/>
    </xf>
    <xf numFmtId="167" fontId="5" fillId="2" borderId="17" xfId="0" applyNumberFormat="1" applyFont="1" applyFill="1" applyBorder="1" applyAlignment="1">
      <alignment/>
    </xf>
    <xf numFmtId="164" fontId="5" fillId="2" borderId="17" xfId="0" applyFont="1" applyFill="1" applyBorder="1" applyAlignment="1">
      <alignment/>
    </xf>
    <xf numFmtId="166" fontId="5" fillId="2" borderId="17" xfId="0" applyNumberFormat="1" applyFont="1" applyFill="1" applyBorder="1" applyAlignment="1">
      <alignment/>
    </xf>
    <xf numFmtId="167" fontId="5" fillId="2" borderId="17" xfId="0" applyNumberFormat="1" applyFont="1" applyFill="1" applyBorder="1" applyAlignment="1">
      <alignment horizontal="right"/>
    </xf>
    <xf numFmtId="167" fontId="5" fillId="3" borderId="17" xfId="0" applyNumberFormat="1" applyFont="1" applyFill="1" applyBorder="1" applyAlignment="1">
      <alignment/>
    </xf>
    <xf numFmtId="167" fontId="7" fillId="0" borderId="18" xfId="0" applyNumberFormat="1" applyFont="1" applyBorder="1" applyAlignment="1">
      <alignment/>
    </xf>
    <xf numFmtId="164" fontId="22" fillId="3" borderId="0" xfId="0" applyFont="1" applyFill="1" applyAlignment="1">
      <alignment/>
    </xf>
    <xf numFmtId="164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1" fillId="2" borderId="19" xfId="0" applyFont="1" applyFill="1" applyBorder="1" applyAlignment="1">
      <alignment/>
    </xf>
    <xf numFmtId="164" fontId="0" fillId="2" borderId="20" xfId="0" applyFill="1" applyBorder="1" applyAlignment="1">
      <alignment/>
    </xf>
    <xf numFmtId="165" fontId="5" fillId="3" borderId="20" xfId="0" applyNumberFormat="1" applyFont="1" applyFill="1" applyBorder="1" applyAlignment="1">
      <alignment/>
    </xf>
    <xf numFmtId="165" fontId="0" fillId="2" borderId="20" xfId="0" applyNumberFormat="1" applyFill="1" applyBorder="1" applyAlignment="1">
      <alignment/>
    </xf>
    <xf numFmtId="165" fontId="5" fillId="3" borderId="21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4" fontId="28" fillId="2" borderId="0" xfId="0" applyFont="1" applyFill="1" applyAlignment="1">
      <alignment/>
    </xf>
    <xf numFmtId="167" fontId="28" fillId="2" borderId="0" xfId="0" applyNumberFormat="1" applyFont="1" applyFill="1" applyAlignment="1">
      <alignment/>
    </xf>
    <xf numFmtId="164" fontId="27" fillId="0" borderId="0" xfId="0" applyFont="1" applyAlignment="1">
      <alignment/>
    </xf>
    <xf numFmtId="167" fontId="5" fillId="0" borderId="0" xfId="0" applyNumberFormat="1" applyFont="1" applyAlignment="1">
      <alignment horizontal="right"/>
    </xf>
    <xf numFmtId="164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7" fontId="0" fillId="0" borderId="4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0" fillId="0" borderId="4" xfId="0" applyNumberFormat="1" applyBorder="1" applyAlignment="1">
      <alignment/>
    </xf>
    <xf numFmtId="167" fontId="6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164" fontId="0" fillId="0" borderId="22" xfId="0" applyBorder="1" applyAlignment="1">
      <alignment/>
    </xf>
    <xf numFmtId="167" fontId="6" fillId="0" borderId="6" xfId="0" applyNumberFormat="1" applyFont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164" fontId="7" fillId="0" borderId="23" xfId="0" applyFont="1" applyBorder="1" applyAlignment="1">
      <alignment horizontal="center"/>
    </xf>
    <xf numFmtId="167" fontId="6" fillId="0" borderId="24" xfId="0" applyNumberFormat="1" applyFont="1" applyBorder="1" applyAlignment="1">
      <alignment horizontal="center"/>
    </xf>
    <xf numFmtId="167" fontId="6" fillId="0" borderId="25" xfId="0" applyNumberFormat="1" applyFont="1" applyBorder="1" applyAlignment="1">
      <alignment horizontal="left"/>
    </xf>
    <xf numFmtId="167" fontId="6" fillId="0" borderId="26" xfId="0" applyNumberFormat="1" applyFont="1" applyBorder="1" applyAlignment="1">
      <alignment horizontal="center"/>
    </xf>
    <xf numFmtId="167" fontId="7" fillId="0" borderId="27" xfId="0" applyNumberFormat="1" applyFont="1" applyBorder="1" applyAlignment="1">
      <alignment horizontal="center"/>
    </xf>
    <xf numFmtId="167" fontId="7" fillId="3" borderId="24" xfId="0" applyNumberFormat="1" applyFont="1" applyFill="1" applyBorder="1" applyAlignment="1">
      <alignment horizontal="center"/>
    </xf>
    <xf numFmtId="164" fontId="6" fillId="0" borderId="28" xfId="0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167" fontId="7" fillId="0" borderId="9" xfId="0" applyNumberFormat="1" applyFont="1" applyBorder="1" applyAlignment="1">
      <alignment horizontal="center"/>
    </xf>
    <xf numFmtId="167" fontId="6" fillId="3" borderId="10" xfId="0" applyNumberFormat="1" applyFont="1" applyFill="1" applyBorder="1" applyAlignment="1">
      <alignment horizontal="center"/>
    </xf>
    <xf numFmtId="164" fontId="7" fillId="0" borderId="29" xfId="0" applyFont="1" applyBorder="1" applyAlignment="1">
      <alignment horizontal="center"/>
    </xf>
    <xf numFmtId="167" fontId="6" fillId="0" borderId="30" xfId="0" applyNumberFormat="1" applyFont="1" applyBorder="1" applyAlignment="1">
      <alignment/>
    </xf>
    <xf numFmtId="167" fontId="6" fillId="0" borderId="19" xfId="0" applyNumberFormat="1" applyFont="1" applyBorder="1" applyAlignment="1">
      <alignment/>
    </xf>
    <xf numFmtId="167" fontId="6" fillId="0" borderId="31" xfId="0" applyNumberFormat="1" applyFont="1" applyBorder="1" applyAlignment="1">
      <alignment/>
    </xf>
    <xf numFmtId="167" fontId="7" fillId="0" borderId="32" xfId="0" applyNumberFormat="1" applyFont="1" applyBorder="1" applyAlignment="1">
      <alignment/>
    </xf>
    <xf numFmtId="167" fontId="6" fillId="3" borderId="30" xfId="0" applyNumberFormat="1" applyFont="1" applyFill="1" applyBorder="1" applyAlignment="1">
      <alignment/>
    </xf>
    <xf numFmtId="164" fontId="6" fillId="0" borderId="29" xfId="0" applyFont="1" applyBorder="1" applyAlignment="1">
      <alignment wrapText="1"/>
    </xf>
    <xf numFmtId="167" fontId="7" fillId="3" borderId="30" xfId="0" applyNumberFormat="1" applyFont="1" applyFill="1" applyBorder="1" applyAlignment="1">
      <alignment/>
    </xf>
    <xf numFmtId="167" fontId="6" fillId="0" borderId="4" xfId="0" applyNumberFormat="1" applyFont="1" applyBorder="1" applyAlignment="1">
      <alignment/>
    </xf>
    <xf numFmtId="164" fontId="7" fillId="0" borderId="33" xfId="0" applyFont="1" applyBorder="1" applyAlignment="1">
      <alignment wrapText="1"/>
    </xf>
    <xf numFmtId="167" fontId="6" fillId="0" borderId="16" xfId="0" applyNumberFormat="1" applyFont="1" applyBorder="1" applyAlignment="1">
      <alignment/>
    </xf>
    <xf numFmtId="167" fontId="6" fillId="0" borderId="34" xfId="0" applyNumberFormat="1" applyFont="1" applyBorder="1" applyAlignment="1">
      <alignment/>
    </xf>
    <xf numFmtId="167" fontId="6" fillId="0" borderId="35" xfId="0" applyNumberFormat="1" applyFont="1" applyBorder="1" applyAlignment="1">
      <alignment/>
    </xf>
    <xf numFmtId="167" fontId="7" fillId="0" borderId="14" xfId="0" applyNumberFormat="1" applyFont="1" applyBorder="1" applyAlignment="1">
      <alignment/>
    </xf>
    <xf numFmtId="167" fontId="7" fillId="3" borderId="16" xfId="0" applyNumberFormat="1" applyFont="1" applyFill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7" fillId="0" borderId="3" xfId="0" applyNumberFormat="1" applyFont="1" applyBorder="1" applyAlignment="1">
      <alignment/>
    </xf>
    <xf numFmtId="167" fontId="6" fillId="0" borderId="3" xfId="0" applyNumberFormat="1" applyFont="1" applyBorder="1" applyAlignment="1">
      <alignment/>
    </xf>
    <xf numFmtId="167" fontId="7" fillId="0" borderId="0" xfId="0" applyNumberFormat="1" applyFont="1" applyAlignment="1">
      <alignment horizontal="right"/>
    </xf>
    <xf numFmtId="164" fontId="29" fillId="0" borderId="0" xfId="0" applyFont="1" applyAlignment="1">
      <alignment/>
    </xf>
    <xf numFmtId="164" fontId="0" fillId="0" borderId="30" xfId="0" applyFont="1" applyBorder="1" applyAlignment="1">
      <alignment/>
    </xf>
    <xf numFmtId="167" fontId="0" fillId="0" borderId="30" xfId="0" applyNumberFormat="1" applyBorder="1" applyAlignment="1">
      <alignment/>
    </xf>
    <xf numFmtId="164" fontId="5" fillId="0" borderId="30" xfId="0" applyFont="1" applyBorder="1" applyAlignment="1">
      <alignment/>
    </xf>
    <xf numFmtId="167" fontId="5" fillId="0" borderId="30" xfId="0" applyNumberFormat="1" applyFont="1" applyBorder="1" applyAlignment="1">
      <alignment/>
    </xf>
    <xf numFmtId="167" fontId="29" fillId="0" borderId="0" xfId="0" applyNumberFormat="1" applyFont="1" applyAlignment="1">
      <alignment/>
    </xf>
    <xf numFmtId="167" fontId="27" fillId="0" borderId="0" xfId="0" applyNumberFormat="1" applyFont="1" applyAlignment="1">
      <alignment/>
    </xf>
    <xf numFmtId="164" fontId="30" fillId="0" borderId="0" xfId="0" applyFont="1" applyAlignment="1">
      <alignment/>
    </xf>
    <xf numFmtId="164" fontId="31" fillId="0" borderId="22" xfId="0" applyFont="1" applyBorder="1" applyAlignment="1">
      <alignment/>
    </xf>
    <xf numFmtId="169" fontId="32" fillId="0" borderId="22" xfId="0" applyNumberFormat="1" applyFont="1" applyBorder="1" applyAlignment="1">
      <alignment/>
    </xf>
    <xf numFmtId="164" fontId="0" fillId="0" borderId="36" xfId="0" applyFont="1" applyBorder="1" applyAlignment="1">
      <alignment/>
    </xf>
    <xf numFmtId="167" fontId="0" fillId="0" borderId="32" xfId="0" applyNumberFormat="1" applyBorder="1" applyAlignment="1">
      <alignment horizontal="right"/>
    </xf>
    <xf numFmtId="164" fontId="0" fillId="0" borderId="37" xfId="0" applyFont="1" applyBorder="1" applyAlignment="1">
      <alignment/>
    </xf>
    <xf numFmtId="167" fontId="0" fillId="0" borderId="27" xfId="0" applyNumberFormat="1" applyBorder="1" applyAlignment="1">
      <alignment horizontal="right"/>
    </xf>
    <xf numFmtId="164" fontId="0" fillId="0" borderId="38" xfId="0" applyFont="1" applyBorder="1" applyAlignment="1">
      <alignment/>
    </xf>
    <xf numFmtId="167" fontId="0" fillId="0" borderId="14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32" fillId="0" borderId="30" xfId="0" applyFont="1" applyBorder="1" applyAlignment="1">
      <alignment/>
    </xf>
    <xf numFmtId="167" fontId="32" fillId="0" borderId="30" xfId="0" applyNumberFormat="1" applyFont="1" applyBorder="1" applyAlignment="1">
      <alignment horizontal="right"/>
    </xf>
    <xf numFmtId="164" fontId="32" fillId="0" borderId="39" xfId="0" applyFont="1" applyBorder="1" applyAlignment="1">
      <alignment/>
    </xf>
    <xf numFmtId="167" fontId="1" fillId="0" borderId="0" xfId="0" applyNumberFormat="1" applyFont="1" applyAlignment="1">
      <alignment/>
    </xf>
    <xf numFmtId="164" fontId="7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 horizontal="right"/>
    </xf>
    <xf numFmtId="164" fontId="5" fillId="0" borderId="40" xfId="0" applyFont="1" applyBorder="1" applyAlignment="1">
      <alignment/>
    </xf>
    <xf numFmtId="164" fontId="5" fillId="0" borderId="41" xfId="0" applyFont="1" applyBorder="1" applyAlignment="1">
      <alignment/>
    </xf>
    <xf numFmtId="164" fontId="5" fillId="0" borderId="42" xfId="0" applyFont="1" applyBorder="1" applyAlignment="1">
      <alignment/>
    </xf>
    <xf numFmtId="164" fontId="5" fillId="0" borderId="43" xfId="0" applyFont="1" applyBorder="1" applyAlignment="1">
      <alignment/>
    </xf>
    <xf numFmtId="164" fontId="5" fillId="0" borderId="44" xfId="0" applyFont="1" applyBorder="1" applyAlignment="1">
      <alignment/>
    </xf>
    <xf numFmtId="164" fontId="5" fillId="0" borderId="45" xfId="0" applyFont="1" applyBorder="1" applyAlignment="1">
      <alignment/>
    </xf>
    <xf numFmtId="164" fontId="5" fillId="0" borderId="46" xfId="0" applyFont="1" applyBorder="1" applyAlignment="1">
      <alignment/>
    </xf>
    <xf numFmtId="164" fontId="0" fillId="0" borderId="42" xfId="0" applyBorder="1" applyAlignment="1">
      <alignment/>
    </xf>
    <xf numFmtId="164" fontId="0" fillId="0" borderId="47" xfId="0" applyBorder="1" applyAlignment="1">
      <alignment/>
    </xf>
    <xf numFmtId="164" fontId="0" fillId="0" borderId="48" xfId="0" applyBorder="1" applyAlignment="1">
      <alignment/>
    </xf>
    <xf numFmtId="164" fontId="0" fillId="0" borderId="49" xfId="0" applyBorder="1" applyAlignment="1">
      <alignment/>
    </xf>
    <xf numFmtId="164" fontId="0" fillId="0" borderId="50" xfId="0" applyBorder="1" applyAlignment="1">
      <alignment/>
    </xf>
    <xf numFmtId="164" fontId="0" fillId="0" borderId="44" xfId="0" applyFont="1" applyBorder="1" applyAlignment="1">
      <alignment/>
    </xf>
    <xf numFmtId="164" fontId="0" fillId="0" borderId="51" xfId="0" applyFont="1" applyBorder="1" applyAlignment="1">
      <alignment/>
    </xf>
    <xf numFmtId="164" fontId="0" fillId="0" borderId="46" xfId="0" applyFont="1" applyBorder="1" applyAlignment="1">
      <alignment/>
    </xf>
    <xf numFmtId="164" fontId="0" fillId="0" borderId="45" xfId="0" applyBorder="1" applyAlignment="1">
      <alignment/>
    </xf>
    <xf numFmtId="164" fontId="0" fillId="0" borderId="46" xfId="0" applyBorder="1" applyAlignment="1">
      <alignment/>
    </xf>
    <xf numFmtId="170" fontId="0" fillId="0" borderId="51" xfId="0" applyNumberFormat="1" applyBorder="1" applyAlignment="1">
      <alignment/>
    </xf>
    <xf numFmtId="164" fontId="0" fillId="0" borderId="51" xfId="0" applyBorder="1" applyAlignment="1">
      <alignment/>
    </xf>
    <xf numFmtId="164" fontId="6" fillId="0" borderId="44" xfId="0" applyFont="1" applyBorder="1" applyAlignment="1">
      <alignment/>
    </xf>
    <xf numFmtId="170" fontId="5" fillId="0" borderId="51" xfId="0" applyNumberFormat="1" applyFont="1" applyBorder="1" applyAlignment="1">
      <alignment/>
    </xf>
    <xf numFmtId="170" fontId="0" fillId="0" borderId="43" xfId="0" applyNumberFormat="1" applyBorder="1" applyAlignment="1">
      <alignment/>
    </xf>
    <xf numFmtId="164" fontId="0" fillId="0" borderId="43" xfId="0" applyBorder="1" applyAlignment="1">
      <alignment/>
    </xf>
    <xf numFmtId="164" fontId="6" fillId="0" borderId="40" xfId="0" applyFont="1" applyBorder="1" applyAlignment="1">
      <alignment/>
    </xf>
    <xf numFmtId="170" fontId="0" fillId="0" borderId="0" xfId="0" applyNumberFormat="1" applyBorder="1" applyAlignment="1">
      <alignment/>
    </xf>
    <xf numFmtId="169" fontId="0" fillId="0" borderId="44" xfId="0" applyNumberFormat="1" applyFont="1" applyBorder="1" applyAlignment="1">
      <alignment/>
    </xf>
    <xf numFmtId="167" fontId="0" fillId="0" borderId="51" xfId="0" applyNumberFormat="1" applyBorder="1" applyAlignment="1">
      <alignment/>
    </xf>
    <xf numFmtId="170" fontId="0" fillId="0" borderId="51" xfId="0" applyNumberFormat="1" applyFont="1" applyBorder="1" applyAlignment="1">
      <alignment/>
    </xf>
    <xf numFmtId="170" fontId="0" fillId="0" borderId="50" xfId="0" applyNumberFormat="1" applyBorder="1" applyAlignment="1">
      <alignment/>
    </xf>
    <xf numFmtId="164" fontId="6" fillId="0" borderId="47" xfId="0" applyFont="1" applyBorder="1" applyAlignment="1">
      <alignment/>
    </xf>
    <xf numFmtId="164" fontId="6" fillId="0" borderId="49" xfId="0" applyFont="1" applyBorder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4" fontId="5" fillId="0" borderId="24" xfId="0" applyFont="1" applyBorder="1" applyAlignment="1">
      <alignment horizontal="right"/>
    </xf>
    <xf numFmtId="164" fontId="5" fillId="0" borderId="30" xfId="0" applyFont="1" applyBorder="1" applyAlignment="1">
      <alignment horizontal="right"/>
    </xf>
    <xf numFmtId="167" fontId="0" fillId="0" borderId="30" xfId="0" applyNumberFormat="1" applyFont="1" applyBorder="1" applyAlignment="1">
      <alignment/>
    </xf>
    <xf numFmtId="164" fontId="5" fillId="0" borderId="19" xfId="0" applyFont="1" applyBorder="1" applyAlignment="1">
      <alignment/>
    </xf>
    <xf numFmtId="167" fontId="24" fillId="0" borderId="0" xfId="0" applyNumberFormat="1" applyFont="1" applyAlignment="1">
      <alignment/>
    </xf>
    <xf numFmtId="167" fontId="0" fillId="0" borderId="24" xfId="0" applyNumberFormat="1" applyBorder="1" applyAlignment="1">
      <alignment/>
    </xf>
    <xf numFmtId="164" fontId="0" fillId="0" borderId="24" xfId="0" applyBorder="1" applyAlignment="1">
      <alignment/>
    </xf>
    <xf numFmtId="167" fontId="24" fillId="0" borderId="30" xfId="0" applyNumberFormat="1" applyFont="1" applyBorder="1" applyAlignment="1">
      <alignment/>
    </xf>
    <xf numFmtId="164" fontId="0" fillId="0" borderId="18" xfId="0" applyFont="1" applyBorder="1" applyAlignment="1">
      <alignment/>
    </xf>
    <xf numFmtId="164" fontId="1" fillId="0" borderId="30" xfId="0" applyFont="1" applyBorder="1" applyAlignment="1">
      <alignment/>
    </xf>
    <xf numFmtId="167" fontId="1" fillId="0" borderId="30" xfId="0" applyNumberFormat="1" applyFont="1" applyBorder="1" applyAlignment="1">
      <alignment/>
    </xf>
    <xf numFmtId="164" fontId="13" fillId="0" borderId="30" xfId="0" applyFont="1" applyBorder="1" applyAlignment="1">
      <alignment/>
    </xf>
    <xf numFmtId="171" fontId="22" fillId="0" borderId="0" xfId="0" applyNumberFormat="1" applyFont="1" applyAlignment="1">
      <alignment/>
    </xf>
    <xf numFmtId="164" fontId="22" fillId="0" borderId="0" xfId="0" applyFont="1" applyAlignment="1">
      <alignment horizontal="right"/>
    </xf>
    <xf numFmtId="164" fontId="8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5" fillId="0" borderId="39" xfId="0" applyFont="1" applyBorder="1" applyAlignment="1">
      <alignment/>
    </xf>
    <xf numFmtId="167" fontId="5" fillId="0" borderId="52" xfId="0" applyNumberFormat="1" applyFont="1" applyBorder="1" applyAlignment="1">
      <alignment/>
    </xf>
    <xf numFmtId="167" fontId="5" fillId="0" borderId="22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7" fontId="0" fillId="0" borderId="3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23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164" fontId="5" fillId="0" borderId="2" xfId="0" applyFont="1" applyBorder="1" applyAlignment="1">
      <alignment/>
    </xf>
    <xf numFmtId="167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35" fillId="0" borderId="0" xfId="0" applyFont="1" applyBorder="1" applyAlignment="1">
      <alignment/>
    </xf>
    <xf numFmtId="164" fontId="0" fillId="0" borderId="0" xfId="0" applyAlignment="1">
      <alignment/>
    </xf>
    <xf numFmtId="172" fontId="0" fillId="0" borderId="30" xfId="0" applyNumberFormat="1" applyBorder="1" applyAlignment="1">
      <alignment/>
    </xf>
    <xf numFmtId="166" fontId="3" fillId="0" borderId="0" xfId="0" applyNumberFormat="1" applyFont="1" applyAlignment="1">
      <alignment horizontal="right"/>
    </xf>
    <xf numFmtId="166" fontId="0" fillId="2" borderId="0" xfId="0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7" fontId="6" fillId="2" borderId="6" xfId="0" applyNumberFormat="1" applyFont="1" applyFill="1" applyBorder="1" applyAlignment="1">
      <alignment horizontal="center"/>
    </xf>
    <xf numFmtId="167" fontId="7" fillId="2" borderId="24" xfId="0" applyNumberFormat="1" applyFont="1" applyFill="1" applyBorder="1" applyAlignment="1">
      <alignment horizontal="center"/>
    </xf>
    <xf numFmtId="167" fontId="7" fillId="2" borderId="10" xfId="0" applyNumberFormat="1" applyFont="1" applyFill="1" applyBorder="1" applyAlignment="1">
      <alignment horizontal="center"/>
    </xf>
    <xf numFmtId="164" fontId="7" fillId="0" borderId="53" xfId="0" applyFont="1" applyBorder="1" applyAlignment="1">
      <alignment horizontal="center"/>
    </xf>
    <xf numFmtId="167" fontId="6" fillId="0" borderId="54" xfId="0" applyNumberFormat="1" applyFont="1" applyBorder="1" applyAlignment="1">
      <alignment/>
    </xf>
    <xf numFmtId="167" fontId="7" fillId="0" borderId="55" xfId="0" applyNumberFormat="1" applyFont="1" applyBorder="1" applyAlignment="1">
      <alignment/>
    </xf>
    <xf numFmtId="167" fontId="6" fillId="2" borderId="54" xfId="0" applyNumberFormat="1" applyFont="1" applyFill="1" applyBorder="1" applyAlignment="1">
      <alignment/>
    </xf>
    <xf numFmtId="164" fontId="6" fillId="0" borderId="29" xfId="0" applyFont="1" applyBorder="1" applyAlignment="1">
      <alignment/>
    </xf>
    <xf numFmtId="167" fontId="7" fillId="2" borderId="30" xfId="0" applyNumberFormat="1" applyFont="1" applyFill="1" applyBorder="1" applyAlignment="1">
      <alignment/>
    </xf>
    <xf numFmtId="164" fontId="6" fillId="0" borderId="29" xfId="0" applyFont="1" applyBorder="1" applyAlignment="1">
      <alignment horizontal="center"/>
    </xf>
    <xf numFmtId="164" fontId="6" fillId="0" borderId="56" xfId="0" applyFont="1" applyBorder="1" applyAlignment="1">
      <alignment/>
    </xf>
    <xf numFmtId="167" fontId="6" fillId="0" borderId="24" xfId="0" applyNumberFormat="1" applyFont="1" applyBorder="1" applyAlignment="1">
      <alignment/>
    </xf>
    <xf numFmtId="167" fontId="7" fillId="0" borderId="27" xfId="0" applyNumberFormat="1" applyFont="1" applyBorder="1" applyAlignment="1">
      <alignment/>
    </xf>
    <xf numFmtId="167" fontId="7" fillId="2" borderId="24" xfId="0" applyNumberFormat="1" applyFont="1" applyFill="1" applyBorder="1" applyAlignment="1">
      <alignment/>
    </xf>
    <xf numFmtId="164" fontId="6" fillId="0" borderId="30" xfId="0" applyFont="1" applyBorder="1" applyAlignment="1">
      <alignment/>
    </xf>
    <xf numFmtId="167" fontId="7" fillId="0" borderId="30" xfId="0" applyNumberFormat="1" applyFont="1" applyBorder="1" applyAlignment="1">
      <alignment/>
    </xf>
    <xf numFmtId="167" fontId="10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 horizontal="right"/>
    </xf>
    <xf numFmtId="164" fontId="1" fillId="0" borderId="3" xfId="0" applyFont="1" applyBorder="1" applyAlignment="1">
      <alignment/>
    </xf>
    <xf numFmtId="167" fontId="1" fillId="0" borderId="3" xfId="0" applyNumberFormat="1" applyFont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164" fontId="22" fillId="0" borderId="0" xfId="0" applyFont="1" applyBorder="1" applyAlignment="1">
      <alignment/>
    </xf>
    <xf numFmtId="167" fontId="10" fillId="0" borderId="0" xfId="0" applyNumberFormat="1" applyFont="1" applyBorder="1" applyAlignment="1">
      <alignment horizontal="right"/>
    </xf>
    <xf numFmtId="164" fontId="2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FFFB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B9" sqref="B9"/>
    </sheetView>
  </sheetViews>
  <sheetFormatPr defaultColWidth="9.140625" defaultRowHeight="12.75"/>
  <sheetData>
    <row r="1" ht="12.75">
      <c r="B1" s="1"/>
    </row>
    <row r="2" ht="12.75">
      <c r="B2" s="2" t="s">
        <v>0</v>
      </c>
    </row>
    <row r="3" spans="2:3" ht="12.75">
      <c r="B3" s="1"/>
      <c r="C3" t="s">
        <v>1</v>
      </c>
    </row>
    <row r="5" ht="12.75">
      <c r="B5" s="1"/>
    </row>
    <row r="6" spans="1:13" ht="12.75">
      <c r="A6" s="3"/>
      <c r="B6" s="4">
        <v>1</v>
      </c>
      <c r="C6" s="3"/>
      <c r="D6" s="5" t="s">
        <v>2</v>
      </c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4"/>
      <c r="C7" s="3"/>
      <c r="D7" s="5" t="s">
        <v>3</v>
      </c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4">
        <v>2</v>
      </c>
      <c r="C9" s="6"/>
      <c r="D9" s="5" t="s">
        <v>4</v>
      </c>
      <c r="E9" s="6"/>
      <c r="F9" s="3"/>
      <c r="G9" s="3"/>
      <c r="H9" s="3"/>
      <c r="I9" s="3"/>
      <c r="J9" s="3"/>
      <c r="K9" s="3"/>
      <c r="L9" s="3"/>
      <c r="M9" s="3"/>
    </row>
    <row r="10" spans="1:13" ht="12.75">
      <c r="A10" s="3"/>
      <c r="B10" s="4"/>
      <c r="C10" s="3"/>
      <c r="D10" s="5"/>
      <c r="E10" s="3"/>
      <c r="F10" s="3"/>
      <c r="G10" s="3"/>
      <c r="H10" s="3"/>
      <c r="I10" s="3"/>
      <c r="J10" s="3"/>
      <c r="K10" s="3"/>
      <c r="L10" s="3"/>
      <c r="M10" s="3"/>
    </row>
    <row r="11" spans="2:9" ht="18.75" customHeight="1">
      <c r="B11" s="4">
        <v>3</v>
      </c>
      <c r="D11" s="5" t="s">
        <v>5</v>
      </c>
      <c r="E11" s="5"/>
      <c r="F11" s="5"/>
      <c r="G11" s="5"/>
      <c r="H11" s="7"/>
      <c r="I11" s="7"/>
    </row>
    <row r="12" ht="18.75" customHeight="1">
      <c r="B12" s="4"/>
    </row>
    <row r="13" spans="1:13" ht="12.75">
      <c r="A13" s="3"/>
      <c r="B13" s="4">
        <v>4</v>
      </c>
      <c r="C13" s="3"/>
      <c r="D13" s="5" t="s">
        <v>6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8"/>
      <c r="C14" s="3"/>
      <c r="D14" s="5" t="s">
        <v>7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4" ht="20.25" customHeight="1">
      <c r="B16" s="9">
        <v>5</v>
      </c>
      <c r="D16" s="5" t="s">
        <v>8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4:14" ht="12.75">
      <c r="D17" s="5" t="s">
        <v>9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4:14" ht="12.7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4:14" ht="12.75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4:14" ht="12.7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4:14" ht="12.75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</sheetData>
  <sheetProtection selectLockedCells="1" selectUnlockedCells="1"/>
  <printOptions/>
  <pageMargins left="0.5902777777777778" right="0.7083333333333334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167"/>
  <sheetViews>
    <sheetView workbookViewId="0" topLeftCell="A19">
      <selection activeCell="D50" sqref="D50"/>
    </sheetView>
  </sheetViews>
  <sheetFormatPr defaultColWidth="9.140625" defaultRowHeight="12.75"/>
  <cols>
    <col min="2" max="2" width="41.7109375" style="0" customWidth="1"/>
    <col min="4" max="4" width="22.140625" style="0" customWidth="1"/>
    <col min="6" max="6" width="17.140625" style="0" customWidth="1"/>
    <col min="7" max="7" width="21.140625" style="0" customWidth="1"/>
  </cols>
  <sheetData>
    <row r="3" ht="12.75">
      <c r="B3" s="488" t="s">
        <v>749</v>
      </c>
    </row>
    <row r="5" spans="1:7" ht="12.75">
      <c r="A5" s="372" t="s">
        <v>750</v>
      </c>
      <c r="D5" s="276" t="s">
        <v>662</v>
      </c>
      <c r="F5" t="s">
        <v>751</v>
      </c>
      <c r="G5" t="s">
        <v>752</v>
      </c>
    </row>
    <row r="6" spans="4:7" ht="12.75">
      <c r="D6" s="219"/>
      <c r="F6" s="131"/>
      <c r="G6" s="131"/>
    </row>
    <row r="7" spans="1:7" ht="12.75">
      <c r="A7">
        <v>2310</v>
      </c>
      <c r="B7" t="s">
        <v>753</v>
      </c>
      <c r="D7" s="219">
        <v>158962.9</v>
      </c>
      <c r="F7" s="131"/>
      <c r="G7" s="131"/>
    </row>
    <row r="8" spans="1:7" ht="12.75">
      <c r="A8">
        <v>2310</v>
      </c>
      <c r="B8" t="s">
        <v>754</v>
      </c>
      <c r="D8" s="219">
        <v>50826</v>
      </c>
      <c r="F8" s="131"/>
      <c r="G8" s="131"/>
    </row>
    <row r="9" spans="1:7" ht="12.75">
      <c r="A9">
        <v>2310</v>
      </c>
      <c r="B9" t="s">
        <v>755</v>
      </c>
      <c r="D9" s="219">
        <v>313040</v>
      </c>
      <c r="F9" s="131"/>
      <c r="G9" s="131"/>
    </row>
    <row r="10" spans="1:7" ht="12.75">
      <c r="A10">
        <v>2310</v>
      </c>
      <c r="B10" t="s">
        <v>756</v>
      </c>
      <c r="D10" s="219">
        <v>109491</v>
      </c>
      <c r="F10" s="131"/>
      <c r="G10" s="131"/>
    </row>
    <row r="11" spans="1:7" ht="12.75">
      <c r="A11">
        <v>2321</v>
      </c>
      <c r="B11" t="s">
        <v>757</v>
      </c>
      <c r="D11" s="219">
        <v>846000</v>
      </c>
      <c r="F11" s="131">
        <v>374500</v>
      </c>
      <c r="G11" s="131"/>
    </row>
    <row r="12" spans="1:7" ht="12.75">
      <c r="A12">
        <v>3321</v>
      </c>
      <c r="B12" t="s">
        <v>758</v>
      </c>
      <c r="D12" s="219">
        <v>575936.2000000001</v>
      </c>
      <c r="F12" s="131">
        <v>339000</v>
      </c>
      <c r="G12" s="131"/>
    </row>
    <row r="13" spans="1:7" ht="12.75">
      <c r="A13">
        <v>3419</v>
      </c>
      <c r="B13" t="s">
        <v>759</v>
      </c>
      <c r="D13" s="219">
        <v>6800</v>
      </c>
      <c r="F13" s="131"/>
      <c r="G13" s="131"/>
    </row>
    <row r="14" spans="1:7" ht="12.75">
      <c r="A14">
        <v>3421</v>
      </c>
      <c r="B14" t="s">
        <v>760</v>
      </c>
      <c r="D14" s="219">
        <v>100302.4</v>
      </c>
      <c r="F14" s="131"/>
      <c r="G14" s="131"/>
    </row>
    <row r="15" spans="1:7" ht="12.75">
      <c r="A15">
        <v>3612</v>
      </c>
      <c r="B15" t="s">
        <v>761</v>
      </c>
      <c r="D15" s="219">
        <v>404741</v>
      </c>
      <c r="F15" s="131"/>
      <c r="G15" s="131"/>
    </row>
    <row r="16" spans="1:7" ht="12.75">
      <c r="A16">
        <v>3612</v>
      </c>
      <c r="B16" t="s">
        <v>762</v>
      </c>
      <c r="D16" s="219">
        <v>101463.5</v>
      </c>
      <c r="F16" s="131"/>
      <c r="G16" s="131"/>
    </row>
    <row r="17" spans="1:7" ht="12.75">
      <c r="A17">
        <v>3631</v>
      </c>
      <c r="B17" t="s">
        <v>763</v>
      </c>
      <c r="D17" s="219">
        <v>11900</v>
      </c>
      <c r="F17" s="131"/>
      <c r="G17" s="131"/>
    </row>
    <row r="18" spans="1:7" ht="12.75">
      <c r="A18">
        <v>3631</v>
      </c>
      <c r="B18" t="s">
        <v>764</v>
      </c>
      <c r="D18" s="219">
        <v>16425.5</v>
      </c>
      <c r="F18" s="131"/>
      <c r="G18" s="131"/>
    </row>
    <row r="19" spans="1:7" ht="12.75">
      <c r="A19">
        <v>3631</v>
      </c>
      <c r="B19" t="s">
        <v>765</v>
      </c>
      <c r="D19" s="219">
        <v>269763.48</v>
      </c>
      <c r="F19" s="131"/>
      <c r="G19" s="131"/>
    </row>
    <row r="20" spans="1:7" ht="12.75">
      <c r="A20">
        <v>12219</v>
      </c>
      <c r="B20" t="s">
        <v>766</v>
      </c>
      <c r="D20" s="219">
        <v>228418</v>
      </c>
      <c r="F20" s="131"/>
      <c r="G20" s="131"/>
    </row>
    <row r="21" spans="1:7" ht="12.75">
      <c r="A21">
        <v>12221</v>
      </c>
      <c r="B21" t="s">
        <v>767</v>
      </c>
      <c r="D21" s="219">
        <v>181746.6</v>
      </c>
      <c r="F21" s="131"/>
      <c r="G21" s="131"/>
    </row>
    <row r="22" spans="1:7" ht="12.75">
      <c r="A22">
        <v>3639</v>
      </c>
      <c r="B22" t="s">
        <v>768</v>
      </c>
      <c r="D22" s="219">
        <v>25550</v>
      </c>
      <c r="F22" s="131"/>
      <c r="G22" s="131"/>
    </row>
    <row r="23" spans="1:7" ht="12.75">
      <c r="A23">
        <v>3639</v>
      </c>
      <c r="B23" t="s">
        <v>769</v>
      </c>
      <c r="D23" s="219">
        <v>11560</v>
      </c>
      <c r="F23" s="131"/>
      <c r="G23" s="131"/>
    </row>
    <row r="24" spans="1:7" ht="12.75">
      <c r="A24">
        <v>3639</v>
      </c>
      <c r="B24" t="s">
        <v>770</v>
      </c>
      <c r="D24" s="219">
        <v>300000</v>
      </c>
      <c r="F24" s="131"/>
      <c r="G24" s="131"/>
    </row>
    <row r="25" spans="1:7" ht="12.75">
      <c r="A25">
        <v>43163612</v>
      </c>
      <c r="B25" t="s">
        <v>771</v>
      </c>
      <c r="D25" s="219">
        <v>73436</v>
      </c>
      <c r="F25" s="131"/>
      <c r="G25" s="131"/>
    </row>
    <row r="26" spans="4:7" ht="12.75">
      <c r="D26" s="219"/>
      <c r="F26" s="131"/>
      <c r="G26" s="131"/>
    </row>
    <row r="27" spans="4:7" ht="12.75">
      <c r="D27" s="131"/>
      <c r="F27" s="131"/>
      <c r="G27" s="131"/>
    </row>
    <row r="28" spans="2:7" ht="12.75">
      <c r="B28" s="7" t="s">
        <v>505</v>
      </c>
      <c r="C28" s="7"/>
      <c r="D28" s="412">
        <f>SUM(D6:D27)</f>
        <v>3786362.58</v>
      </c>
      <c r="F28" s="131"/>
      <c r="G28" s="131"/>
    </row>
    <row r="29" spans="4:7" ht="12.75">
      <c r="D29" s="131"/>
      <c r="F29" s="131"/>
      <c r="G29" s="131"/>
    </row>
    <row r="30" spans="2:7" ht="12.75">
      <c r="B30" s="7" t="s">
        <v>772</v>
      </c>
      <c r="D30" s="131"/>
      <c r="F30" s="131"/>
      <c r="G30" s="131"/>
    </row>
    <row r="31" spans="1:7" ht="12.75">
      <c r="A31">
        <v>3635</v>
      </c>
      <c r="B31" t="s">
        <v>773</v>
      </c>
      <c r="D31" s="131">
        <v>52360</v>
      </c>
      <c r="F31" s="131"/>
      <c r="G31" s="131"/>
    </row>
    <row r="32" spans="1:7" ht="12.75">
      <c r="A32">
        <v>6409</v>
      </c>
      <c r="B32" t="s">
        <v>774</v>
      </c>
      <c r="D32" s="219">
        <v>400000</v>
      </c>
      <c r="F32" s="131"/>
      <c r="G32" s="131"/>
    </row>
    <row r="33" spans="1:7" ht="12.75">
      <c r="A33">
        <v>2321</v>
      </c>
      <c r="B33" t="s">
        <v>775</v>
      </c>
      <c r="D33" s="219">
        <v>90284</v>
      </c>
      <c r="F33" s="131"/>
      <c r="G33" s="131"/>
    </row>
    <row r="34" spans="2:4" ht="12.75">
      <c r="B34" t="s">
        <v>776</v>
      </c>
      <c r="D34" s="219"/>
    </row>
    <row r="35" spans="1:4" ht="12.75">
      <c r="A35">
        <v>3111</v>
      </c>
      <c r="B35" t="s">
        <v>777</v>
      </c>
      <c r="D35" s="219">
        <v>200000</v>
      </c>
    </row>
    <row r="36" spans="1:4" ht="12.75">
      <c r="A36">
        <v>3113</v>
      </c>
      <c r="B36" t="s">
        <v>778</v>
      </c>
      <c r="D36" s="219">
        <v>415200</v>
      </c>
    </row>
    <row r="37" spans="1:4" ht="12.75">
      <c r="A37">
        <v>3729</v>
      </c>
      <c r="B37" t="s">
        <v>779</v>
      </c>
      <c r="D37" s="219">
        <v>149569</v>
      </c>
    </row>
    <row r="38" spans="2:4" ht="12.75">
      <c r="B38" t="s">
        <v>780</v>
      </c>
      <c r="D38" s="219"/>
    </row>
    <row r="39" spans="2:7" ht="29.25" customHeight="1">
      <c r="B39" s="69" t="s">
        <v>781</v>
      </c>
      <c r="C39" s="69"/>
      <c r="D39" s="508">
        <f>SUM(D28:D37)</f>
        <v>5093775.58</v>
      </c>
      <c r="F39" s="508">
        <f>SUM(F6:F37)</f>
        <v>713500</v>
      </c>
      <c r="G39" s="508">
        <f>SUM(G6:G37)</f>
        <v>0</v>
      </c>
    </row>
    <row r="40" ht="12.75">
      <c r="D40" s="131"/>
    </row>
    <row r="41" ht="12.75">
      <c r="D41" s="131"/>
    </row>
    <row r="42" ht="12.75">
      <c r="D42" s="131"/>
    </row>
    <row r="43" ht="12.75">
      <c r="D43" s="131"/>
    </row>
    <row r="44" ht="12.75">
      <c r="D44" s="131"/>
    </row>
    <row r="45" ht="12.75">
      <c r="D45" s="131"/>
    </row>
    <row r="46" ht="12.75">
      <c r="D46" s="131"/>
    </row>
    <row r="47" ht="12.75">
      <c r="D47" s="131"/>
    </row>
    <row r="48" ht="12.75">
      <c r="D48" s="131"/>
    </row>
    <row r="49" ht="12.75">
      <c r="D49" s="131"/>
    </row>
    <row r="50" ht="12.75">
      <c r="D50" s="131"/>
    </row>
    <row r="51" ht="12.75">
      <c r="D51" s="131"/>
    </row>
    <row r="52" ht="12.75">
      <c r="D52" s="131"/>
    </row>
    <row r="53" ht="12.75">
      <c r="D53" s="131"/>
    </row>
    <row r="54" ht="12.75">
      <c r="D54" s="131"/>
    </row>
    <row r="55" ht="12.75">
      <c r="D55" s="131"/>
    </row>
    <row r="56" ht="12.75">
      <c r="D56" s="131"/>
    </row>
    <row r="57" ht="12.75">
      <c r="D57" s="131"/>
    </row>
    <row r="58" ht="12.75">
      <c r="D58" s="131"/>
    </row>
    <row r="59" ht="12.75">
      <c r="D59" s="131"/>
    </row>
    <row r="60" ht="12.75">
      <c r="D60" s="131"/>
    </row>
    <row r="61" ht="12.75">
      <c r="D61" s="131"/>
    </row>
    <row r="62" ht="12.75">
      <c r="D62" s="131"/>
    </row>
    <row r="63" ht="12.75">
      <c r="D63" s="131"/>
    </row>
    <row r="64" ht="12.75">
      <c r="D64" s="131"/>
    </row>
    <row r="65" ht="12.75">
      <c r="D65" s="131"/>
    </row>
    <row r="66" ht="12.75">
      <c r="D66" s="131"/>
    </row>
    <row r="67" ht="12.75">
      <c r="D67" s="131"/>
    </row>
    <row r="68" ht="12.75">
      <c r="D68" s="131"/>
    </row>
    <row r="69" ht="12.75">
      <c r="D69" s="131"/>
    </row>
    <row r="70" ht="12.75">
      <c r="D70" s="131"/>
    </row>
    <row r="71" ht="12.75">
      <c r="D71" s="131"/>
    </row>
    <row r="72" ht="12.75">
      <c r="D72" s="131"/>
    </row>
    <row r="73" ht="12.75">
      <c r="D73" s="131"/>
    </row>
    <row r="74" ht="12.75">
      <c r="D74" s="131"/>
    </row>
    <row r="75" ht="12.75">
      <c r="D75" s="131"/>
    </row>
    <row r="76" ht="12.75">
      <c r="D76" s="131"/>
    </row>
    <row r="77" ht="12.75">
      <c r="D77" s="131"/>
    </row>
    <row r="78" ht="12.75">
      <c r="D78" s="131"/>
    </row>
    <row r="79" ht="12.75">
      <c r="D79" s="131"/>
    </row>
    <row r="80" ht="12.75">
      <c r="D80" s="131"/>
    </row>
    <row r="81" ht="12.75">
      <c r="D81" s="131"/>
    </row>
    <row r="82" ht="12.75">
      <c r="D82" s="131"/>
    </row>
    <row r="83" ht="12.75">
      <c r="D83" s="131"/>
    </row>
    <row r="84" ht="12.75">
      <c r="D84" s="131"/>
    </row>
    <row r="85" ht="12.75">
      <c r="D85" s="131"/>
    </row>
    <row r="86" ht="12.75">
      <c r="D86" s="131"/>
    </row>
    <row r="87" ht="12.75">
      <c r="D87" s="131"/>
    </row>
    <row r="88" ht="12.75">
      <c r="D88" s="131"/>
    </row>
    <row r="89" ht="12.75">
      <c r="D89" s="131"/>
    </row>
    <row r="90" ht="12.75">
      <c r="D90" s="131"/>
    </row>
    <row r="91" ht="12.75">
      <c r="D91" s="131"/>
    </row>
    <row r="92" ht="12.75">
      <c r="D92" s="131"/>
    </row>
    <row r="93" ht="12.75">
      <c r="D93" s="131"/>
    </row>
    <row r="94" ht="12.75">
      <c r="D94" s="131"/>
    </row>
    <row r="95" ht="12.75">
      <c r="D95" s="131"/>
    </row>
    <row r="96" ht="12.75">
      <c r="D96" s="131"/>
    </row>
    <row r="97" ht="12.75">
      <c r="D97" s="131"/>
    </row>
    <row r="98" ht="12.75">
      <c r="D98" s="131"/>
    </row>
    <row r="99" ht="12.75">
      <c r="D99" s="131"/>
    </row>
    <row r="100" ht="12.75">
      <c r="D100" s="131"/>
    </row>
    <row r="101" ht="12.75">
      <c r="D101" s="131"/>
    </row>
    <row r="102" ht="12.75">
      <c r="D102" s="131"/>
    </row>
    <row r="103" ht="12.75">
      <c r="D103" s="131"/>
    </row>
    <row r="104" ht="12.75">
      <c r="D104" s="131"/>
    </row>
    <row r="105" ht="12.75">
      <c r="D105" s="131"/>
    </row>
    <row r="106" ht="12.75">
      <c r="D106" s="131"/>
    </row>
    <row r="107" ht="12.75">
      <c r="D107" s="131"/>
    </row>
    <row r="108" ht="12.75">
      <c r="D108" s="131"/>
    </row>
    <row r="109" ht="12.75">
      <c r="D109" s="131"/>
    </row>
    <row r="110" ht="12.75">
      <c r="D110" s="131"/>
    </row>
    <row r="111" ht="12.75">
      <c r="D111" s="131"/>
    </row>
    <row r="112" ht="12.75">
      <c r="D112" s="131"/>
    </row>
    <row r="113" ht="12.75">
      <c r="D113" s="131"/>
    </row>
    <row r="114" ht="12.75">
      <c r="D114" s="131"/>
    </row>
    <row r="115" ht="12.75">
      <c r="D115" s="131"/>
    </row>
    <row r="116" ht="12.75">
      <c r="D116" s="131"/>
    </row>
    <row r="117" ht="12.75">
      <c r="D117" s="131"/>
    </row>
    <row r="118" ht="12.75">
      <c r="D118" s="131"/>
    </row>
    <row r="119" ht="12.75">
      <c r="D119" s="131"/>
    </row>
    <row r="120" ht="12.75">
      <c r="D120" s="131"/>
    </row>
    <row r="121" ht="12.75">
      <c r="D121" s="131"/>
    </row>
    <row r="122" ht="12.75">
      <c r="D122" s="131"/>
    </row>
    <row r="123" ht="12.75">
      <c r="D123" s="131"/>
    </row>
    <row r="124" ht="12.75">
      <c r="D124" s="131"/>
    </row>
    <row r="125" ht="12.75">
      <c r="D125" s="131"/>
    </row>
    <row r="126" ht="12.75">
      <c r="D126" s="131"/>
    </row>
    <row r="127" ht="12.75">
      <c r="D127" s="131"/>
    </row>
    <row r="128" ht="12.75">
      <c r="D128" s="131"/>
    </row>
    <row r="129" ht="12.75">
      <c r="D129" s="131"/>
    </row>
    <row r="130" ht="12.75">
      <c r="D130" s="131"/>
    </row>
    <row r="131" ht="12.75">
      <c r="D131" s="131"/>
    </row>
    <row r="132" ht="12.75">
      <c r="D132" s="131"/>
    </row>
    <row r="133" ht="12.75">
      <c r="D133" s="131"/>
    </row>
    <row r="134" ht="12.75">
      <c r="D134" s="131"/>
    </row>
    <row r="135" ht="12.75">
      <c r="D135" s="131"/>
    </row>
    <row r="136" ht="12.75">
      <c r="D136" s="131"/>
    </row>
    <row r="137" ht="12.75">
      <c r="D137" s="131"/>
    </row>
    <row r="138" ht="12.75">
      <c r="D138" s="131"/>
    </row>
    <row r="139" ht="12.75">
      <c r="D139" s="131"/>
    </row>
    <row r="140" ht="12.75">
      <c r="D140" s="131"/>
    </row>
    <row r="141" ht="12.75">
      <c r="D141" s="131"/>
    </row>
    <row r="142" ht="12.75">
      <c r="D142" s="131"/>
    </row>
    <row r="143" ht="12.75">
      <c r="D143" s="131"/>
    </row>
    <row r="144" ht="12.75">
      <c r="D144" s="131"/>
    </row>
    <row r="145" ht="12.75">
      <c r="D145" s="131"/>
    </row>
    <row r="146" ht="12.75">
      <c r="D146" s="131"/>
    </row>
    <row r="147" ht="12.75">
      <c r="D147" s="131"/>
    </row>
    <row r="148" ht="12.75">
      <c r="D148" s="131"/>
    </row>
    <row r="149" ht="12.75">
      <c r="D149" s="131"/>
    </row>
    <row r="150" ht="12.75">
      <c r="D150" s="131"/>
    </row>
    <row r="151" ht="12.75">
      <c r="D151" s="131"/>
    </row>
    <row r="152" ht="12.75">
      <c r="D152" s="131"/>
    </row>
    <row r="153" ht="12.75">
      <c r="D153" s="131"/>
    </row>
    <row r="154" ht="12.75">
      <c r="D154" s="131"/>
    </row>
    <row r="155" ht="12.75">
      <c r="D155" s="131"/>
    </row>
    <row r="156" ht="12.75">
      <c r="D156" s="131"/>
    </row>
    <row r="157" ht="12.75">
      <c r="D157" s="131"/>
    </row>
    <row r="158" ht="12.75">
      <c r="D158" s="131"/>
    </row>
    <row r="159" ht="12.75">
      <c r="D159" s="131"/>
    </row>
    <row r="160" ht="12.75">
      <c r="D160" s="131"/>
    </row>
    <row r="161" ht="12.75">
      <c r="D161" s="131"/>
    </row>
    <row r="162" ht="12.75">
      <c r="D162" s="131"/>
    </row>
    <row r="163" ht="12.75">
      <c r="D163" s="131"/>
    </row>
    <row r="164" ht="12.75">
      <c r="D164" s="131"/>
    </row>
    <row r="165" ht="12.75">
      <c r="D165" s="131"/>
    </row>
    <row r="166" ht="12.75">
      <c r="D166" s="131"/>
    </row>
    <row r="167" ht="12.75">
      <c r="D167" s="131"/>
    </row>
  </sheetData>
  <sheetProtection selectLockedCells="1" selectUnlockedCells="1"/>
  <printOptions/>
  <pageMargins left="0.7479166666666667" right="0.7479166666666667" top="0.24027777777777778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4">
      <selection activeCell="E11" sqref="E11"/>
    </sheetView>
  </sheetViews>
  <sheetFormatPr defaultColWidth="9.140625" defaultRowHeight="12.75"/>
  <cols>
    <col min="2" max="2" width="44.421875" style="0" customWidth="1"/>
    <col min="3" max="3" width="5.8515625" style="0" customWidth="1"/>
    <col min="4" max="4" width="22.8515625" style="0" customWidth="1"/>
    <col min="6" max="6" width="12.7109375" style="0" customWidth="1"/>
    <col min="7" max="7" width="10.7109375" style="0" customWidth="1"/>
    <col min="8" max="8" width="30.57421875" style="0" customWidth="1"/>
  </cols>
  <sheetData>
    <row r="1" spans="1:9" ht="12.75">
      <c r="A1" s="51"/>
      <c r="B1" s="509"/>
      <c r="C1" s="51"/>
      <c r="D1" s="510"/>
      <c r="E1" s="510"/>
      <c r="F1" s="510"/>
      <c r="G1" s="510"/>
      <c r="H1" s="302"/>
      <c r="I1" s="68"/>
    </row>
    <row r="2" spans="1:8" ht="12.75">
      <c r="A2" s="257"/>
      <c r="B2" s="10"/>
      <c r="D2" s="504"/>
      <c r="E2" s="504"/>
      <c r="F2" s="131"/>
      <c r="G2" s="131"/>
      <c r="H2" s="21"/>
    </row>
    <row r="3" spans="1:8" ht="12.75">
      <c r="A3" s="257"/>
      <c r="B3" s="10"/>
      <c r="D3" s="504"/>
      <c r="E3" s="504"/>
      <c r="F3" s="131"/>
      <c r="G3" s="131"/>
      <c r="H3" s="21"/>
    </row>
    <row r="4" spans="1:8" ht="12.75">
      <c r="A4" s="257"/>
      <c r="B4" s="36" t="s">
        <v>782</v>
      </c>
      <c r="D4" s="504"/>
      <c r="E4" s="504"/>
      <c r="F4" s="131"/>
      <c r="G4" s="131"/>
      <c r="H4" s="21"/>
    </row>
    <row r="5" spans="1:8" ht="12.75">
      <c r="A5" s="257"/>
      <c r="B5" s="10"/>
      <c r="D5" s="504"/>
      <c r="E5" s="504"/>
      <c r="F5" s="131"/>
      <c r="G5" s="131"/>
      <c r="H5" s="21"/>
    </row>
    <row r="6" spans="1:8" ht="12.75">
      <c r="A6" s="257"/>
      <c r="B6" s="10" t="s">
        <v>783</v>
      </c>
      <c r="D6" s="504">
        <v>334987.04</v>
      </c>
      <c r="E6" s="504"/>
      <c r="F6" s="131"/>
      <c r="G6" s="131"/>
      <c r="H6" s="21"/>
    </row>
    <row r="7" spans="1:8" ht="12.75">
      <c r="A7" s="257"/>
      <c r="B7" s="10" t="s">
        <v>784</v>
      </c>
      <c r="D7" s="504">
        <v>980792.93</v>
      </c>
      <c r="E7" s="504"/>
      <c r="F7" s="131"/>
      <c r="G7" s="131"/>
      <c r="H7" s="21"/>
    </row>
    <row r="8" spans="1:8" ht="12.75">
      <c r="A8" s="257"/>
      <c r="B8" s="10" t="s">
        <v>785</v>
      </c>
      <c r="D8" s="504">
        <v>2260864.7600000002</v>
      </c>
      <c r="E8" s="504"/>
      <c r="F8" s="131"/>
      <c r="G8" s="131"/>
      <c r="H8" s="21"/>
    </row>
    <row r="9" spans="1:8" ht="12.75">
      <c r="A9" s="257"/>
      <c r="B9" s="10" t="s">
        <v>786</v>
      </c>
      <c r="D9" s="504">
        <v>197082</v>
      </c>
      <c r="E9" s="504"/>
      <c r="F9" s="131"/>
      <c r="G9" s="131"/>
      <c r="H9" s="21"/>
    </row>
    <row r="10" spans="1:8" ht="12.75">
      <c r="A10" s="257"/>
      <c r="B10" s="10" t="s">
        <v>787</v>
      </c>
      <c r="D10" s="504">
        <v>96000</v>
      </c>
      <c r="E10" s="504"/>
      <c r="F10" s="131"/>
      <c r="G10" s="131"/>
      <c r="H10" s="21"/>
    </row>
    <row r="11" spans="1:8" ht="12.75">
      <c r="A11" s="257"/>
      <c r="B11" s="10" t="s">
        <v>788</v>
      </c>
      <c r="D11" s="504">
        <v>6156</v>
      </c>
      <c r="E11" s="504"/>
      <c r="F11" s="131"/>
      <c r="G11" s="131"/>
      <c r="H11" s="21"/>
    </row>
    <row r="12" spans="1:8" ht="12.75">
      <c r="A12" s="257"/>
      <c r="B12" s="10" t="s">
        <v>789</v>
      </c>
      <c r="D12" s="504">
        <v>54294.2</v>
      </c>
      <c r="E12" s="504"/>
      <c r="F12" s="131"/>
      <c r="G12" s="131"/>
      <c r="H12" s="21"/>
    </row>
    <row r="15" spans="2:4" ht="12.75">
      <c r="B15" s="7" t="s">
        <v>505</v>
      </c>
      <c r="C15" s="7"/>
      <c r="D15" s="412">
        <f>SUM(D6:D14)</f>
        <v>3930176.9300000006</v>
      </c>
    </row>
  </sheetData>
  <sheetProtection selectLockedCells="1" selectUnlockedCells="1"/>
  <printOptions/>
  <pageMargins left="0.75" right="0.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236"/>
  <sheetViews>
    <sheetView workbookViewId="0" topLeftCell="A213">
      <selection activeCell="J234" sqref="J234"/>
    </sheetView>
  </sheetViews>
  <sheetFormatPr defaultColWidth="9.140625" defaultRowHeight="12.75"/>
  <cols>
    <col min="3" max="3" width="23.28125" style="0" customWidth="1"/>
    <col min="5" max="5" width="11.8515625" style="0" customWidth="1"/>
    <col min="6" max="6" width="15.57421875" style="0" customWidth="1"/>
    <col min="7" max="7" width="16.421875" style="0" customWidth="1"/>
    <col min="8" max="8" width="0" style="0" hidden="1" customWidth="1"/>
    <col min="9" max="9" width="13.421875" style="0" customWidth="1"/>
  </cols>
  <sheetData>
    <row r="2" spans="1:4" ht="12.75">
      <c r="A2" s="69" t="s">
        <v>790</v>
      </c>
      <c r="B2" s="69"/>
      <c r="C2" s="69"/>
      <c r="D2" s="69"/>
    </row>
    <row r="4" spans="1:11" ht="12.75">
      <c r="A4" s="511" t="s">
        <v>791</v>
      </c>
      <c r="B4" s="512"/>
      <c r="C4" s="513"/>
      <c r="D4" s="511" t="s">
        <v>792</v>
      </c>
      <c r="E4" s="513"/>
      <c r="F4" s="514" t="s">
        <v>793</v>
      </c>
      <c r="G4" s="515" t="s">
        <v>794</v>
      </c>
      <c r="H4" s="516"/>
      <c r="I4" s="517"/>
      <c r="J4" s="511" t="s">
        <v>795</v>
      </c>
      <c r="K4" s="518"/>
    </row>
    <row r="5" spans="1:11" ht="12.75">
      <c r="A5" s="519"/>
      <c r="B5" s="520"/>
      <c r="C5" s="521"/>
      <c r="D5" s="519"/>
      <c r="E5" s="521"/>
      <c r="F5" s="522"/>
      <c r="G5" s="523" t="s">
        <v>796</v>
      </c>
      <c r="H5" s="524" t="s">
        <v>296</v>
      </c>
      <c r="I5" s="525" t="s">
        <v>797</v>
      </c>
      <c r="J5" s="519"/>
      <c r="K5" s="521"/>
    </row>
    <row r="6" spans="1:11" ht="12.75">
      <c r="A6" s="519"/>
      <c r="B6" s="520"/>
      <c r="C6" s="521"/>
      <c r="D6" s="519"/>
      <c r="E6" s="521"/>
      <c r="F6" s="522"/>
      <c r="G6" s="523"/>
      <c r="H6" s="524"/>
      <c r="I6" s="525"/>
      <c r="J6" s="519"/>
      <c r="K6" s="521"/>
    </row>
    <row r="7" spans="1:11" ht="12.75">
      <c r="A7" s="523" t="s">
        <v>798</v>
      </c>
      <c r="B7" s="526"/>
      <c r="C7" s="527"/>
      <c r="D7" s="523" t="s">
        <v>799</v>
      </c>
      <c r="E7" s="527" t="s">
        <v>800</v>
      </c>
      <c r="F7" s="528">
        <v>18243</v>
      </c>
      <c r="G7" s="528">
        <v>138</v>
      </c>
      <c r="H7" s="529"/>
      <c r="I7" s="529"/>
      <c r="J7" s="530" t="s">
        <v>801</v>
      </c>
      <c r="K7" s="527"/>
    </row>
    <row r="8" spans="1:11" ht="12.75">
      <c r="A8" s="523" t="s">
        <v>802</v>
      </c>
      <c r="B8" s="526"/>
      <c r="C8" s="527"/>
      <c r="D8" s="523" t="s">
        <v>803</v>
      </c>
      <c r="E8" s="527" t="s">
        <v>804</v>
      </c>
      <c r="F8" s="528">
        <v>39673</v>
      </c>
      <c r="G8" s="528">
        <v>39673</v>
      </c>
      <c r="H8" s="529"/>
      <c r="I8" s="529"/>
      <c r="J8" s="530" t="s">
        <v>801</v>
      </c>
      <c r="K8" s="527"/>
    </row>
    <row r="9" spans="1:11" ht="12.75">
      <c r="A9" s="523" t="s">
        <v>805</v>
      </c>
      <c r="B9" s="526"/>
      <c r="C9" s="527"/>
      <c r="D9" s="523" t="s">
        <v>803</v>
      </c>
      <c r="E9" s="527" t="s">
        <v>800</v>
      </c>
      <c r="F9" s="528">
        <v>79667</v>
      </c>
      <c r="G9" s="528">
        <v>79667</v>
      </c>
      <c r="H9" s="529"/>
      <c r="I9" s="529"/>
      <c r="J9" s="530" t="s">
        <v>801</v>
      </c>
      <c r="K9" s="527"/>
    </row>
    <row r="10" spans="1:11" ht="12.75">
      <c r="A10" s="523" t="s">
        <v>806</v>
      </c>
      <c r="B10" s="526"/>
      <c r="C10" s="527"/>
      <c r="D10" s="523" t="s">
        <v>803</v>
      </c>
      <c r="E10" s="527" t="s">
        <v>807</v>
      </c>
      <c r="F10" s="528">
        <v>4769</v>
      </c>
      <c r="G10" s="528">
        <v>4769</v>
      </c>
      <c r="H10" s="529"/>
      <c r="I10" s="529"/>
      <c r="J10" s="530" t="s">
        <v>801</v>
      </c>
      <c r="K10" s="527"/>
    </row>
    <row r="11" spans="1:11" ht="12.75">
      <c r="A11" s="523" t="s">
        <v>808</v>
      </c>
      <c r="B11" s="526"/>
      <c r="C11" s="527"/>
      <c r="D11" s="523" t="s">
        <v>809</v>
      </c>
      <c r="E11" s="527" t="s">
        <v>810</v>
      </c>
      <c r="F11" s="528">
        <v>596</v>
      </c>
      <c r="G11" s="528">
        <v>596</v>
      </c>
      <c r="H11" s="529"/>
      <c r="I11" s="529"/>
      <c r="J11" s="530" t="s">
        <v>801</v>
      </c>
      <c r="K11" s="527"/>
    </row>
    <row r="12" spans="1:11" ht="12.75">
      <c r="A12" s="523" t="s">
        <v>811</v>
      </c>
      <c r="B12" s="526"/>
      <c r="C12" s="527"/>
      <c r="D12" s="523" t="s">
        <v>809</v>
      </c>
      <c r="E12" s="527" t="s">
        <v>807</v>
      </c>
      <c r="F12" s="528">
        <v>36</v>
      </c>
      <c r="G12" s="528">
        <v>36</v>
      </c>
      <c r="H12" s="529"/>
      <c r="I12" s="529"/>
      <c r="J12" s="530" t="s">
        <v>801</v>
      </c>
      <c r="K12" s="527"/>
    </row>
    <row r="13" spans="1:11" ht="12.75">
      <c r="A13" s="523" t="s">
        <v>812</v>
      </c>
      <c r="B13" s="526"/>
      <c r="C13" s="527"/>
      <c r="D13" s="523" t="s">
        <v>813</v>
      </c>
      <c r="E13" s="527" t="s">
        <v>810</v>
      </c>
      <c r="F13" s="528">
        <v>1620</v>
      </c>
      <c r="G13" s="528">
        <v>1620</v>
      </c>
      <c r="H13" s="529"/>
      <c r="I13" s="529"/>
      <c r="J13" s="530" t="s">
        <v>801</v>
      </c>
      <c r="K13" s="527"/>
    </row>
    <row r="14" spans="1:11" ht="12.75">
      <c r="A14" s="523" t="s">
        <v>814</v>
      </c>
      <c r="B14" s="526"/>
      <c r="C14" s="527"/>
      <c r="D14" s="523" t="s">
        <v>815</v>
      </c>
      <c r="E14" s="527" t="s">
        <v>816</v>
      </c>
      <c r="F14" s="528">
        <v>714</v>
      </c>
      <c r="G14" s="528">
        <v>714</v>
      </c>
      <c r="H14" s="529"/>
      <c r="I14" s="529"/>
      <c r="J14" s="530" t="s">
        <v>801</v>
      </c>
      <c r="K14" s="527"/>
    </row>
    <row r="15" spans="1:11" ht="12.75">
      <c r="A15" s="523" t="s">
        <v>817</v>
      </c>
      <c r="B15" s="526"/>
      <c r="C15" s="527"/>
      <c r="D15" s="523" t="s">
        <v>815</v>
      </c>
      <c r="E15" s="527" t="s">
        <v>818</v>
      </c>
      <c r="F15" s="528">
        <v>264</v>
      </c>
      <c r="G15" s="528">
        <v>264</v>
      </c>
      <c r="H15" s="529"/>
      <c r="I15" s="529"/>
      <c r="J15" s="530" t="s">
        <v>801</v>
      </c>
      <c r="K15" s="527"/>
    </row>
    <row r="16" spans="1:11" ht="12.75">
      <c r="A16" s="523" t="s">
        <v>811</v>
      </c>
      <c r="B16" s="526"/>
      <c r="C16" s="527"/>
      <c r="D16" s="523" t="s">
        <v>815</v>
      </c>
      <c r="E16" s="527" t="s">
        <v>807</v>
      </c>
      <c r="F16" s="528">
        <v>108</v>
      </c>
      <c r="G16" s="528">
        <v>108</v>
      </c>
      <c r="H16" s="529"/>
      <c r="I16" s="529"/>
      <c r="J16" s="530" t="s">
        <v>801</v>
      </c>
      <c r="K16" s="527"/>
    </row>
    <row r="17" spans="1:11" ht="12.75">
      <c r="A17" s="523" t="s">
        <v>819</v>
      </c>
      <c r="B17" s="526"/>
      <c r="C17" s="527"/>
      <c r="D17" s="523" t="s">
        <v>815</v>
      </c>
      <c r="E17" s="527" t="s">
        <v>810</v>
      </c>
      <c r="F17" s="528">
        <v>5636</v>
      </c>
      <c r="G17" s="528">
        <v>5636</v>
      </c>
      <c r="H17" s="529"/>
      <c r="I17" s="529"/>
      <c r="J17" s="530" t="s">
        <v>801</v>
      </c>
      <c r="K17" s="527"/>
    </row>
    <row r="18" spans="1:11" ht="12.75">
      <c r="A18" s="523" t="s">
        <v>820</v>
      </c>
      <c r="B18" s="526"/>
      <c r="C18" s="527"/>
      <c r="D18" s="523" t="s">
        <v>821</v>
      </c>
      <c r="E18" s="527" t="s">
        <v>810</v>
      </c>
      <c r="F18" s="528">
        <v>2700</v>
      </c>
      <c r="G18" s="528">
        <v>2700</v>
      </c>
      <c r="H18" s="529"/>
      <c r="I18" s="529"/>
      <c r="J18" s="530" t="s">
        <v>801</v>
      </c>
      <c r="K18" s="527"/>
    </row>
    <row r="19" spans="1:11" ht="12.75">
      <c r="A19" s="523" t="s">
        <v>822</v>
      </c>
      <c r="B19" s="526"/>
      <c r="C19" s="527"/>
      <c r="D19" s="523" t="s">
        <v>823</v>
      </c>
      <c r="E19" s="527" t="s">
        <v>810</v>
      </c>
      <c r="F19" s="528">
        <v>42339</v>
      </c>
      <c r="G19" s="528">
        <v>42339</v>
      </c>
      <c r="H19" s="529"/>
      <c r="I19" s="529"/>
      <c r="J19" s="530" t="s">
        <v>801</v>
      </c>
      <c r="K19" s="527"/>
    </row>
    <row r="20" spans="1:11" ht="12.75">
      <c r="A20" s="523" t="s">
        <v>824</v>
      </c>
      <c r="B20" s="526"/>
      <c r="C20" s="527"/>
      <c r="D20" s="523" t="s">
        <v>825</v>
      </c>
      <c r="E20" s="527" t="s">
        <v>810</v>
      </c>
      <c r="F20" s="528">
        <v>717</v>
      </c>
      <c r="G20" s="528">
        <v>717</v>
      </c>
      <c r="H20" s="529"/>
      <c r="I20" s="529"/>
      <c r="J20" s="530" t="s">
        <v>801</v>
      </c>
      <c r="K20" s="527"/>
    </row>
    <row r="21" spans="1:11" ht="12.75">
      <c r="A21" s="523"/>
      <c r="B21" s="526"/>
      <c r="C21" s="527"/>
      <c r="D21" s="523"/>
      <c r="E21" s="527"/>
      <c r="F21" s="528"/>
      <c r="G21" s="528"/>
      <c r="H21" s="529"/>
      <c r="I21" s="529"/>
      <c r="J21" s="530"/>
      <c r="K21" s="527"/>
    </row>
    <row r="22" spans="1:11" ht="12.75">
      <c r="A22" s="523"/>
      <c r="B22" s="526"/>
      <c r="C22" s="527"/>
      <c r="D22" s="523"/>
      <c r="E22" s="527"/>
      <c r="F22" s="528"/>
      <c r="G22" s="528"/>
      <c r="H22" s="529"/>
      <c r="I22" s="529"/>
      <c r="J22" s="530"/>
      <c r="K22" s="527"/>
    </row>
    <row r="23" spans="1:11" ht="12.75">
      <c r="A23" s="523"/>
      <c r="B23" s="526"/>
      <c r="C23" s="527"/>
      <c r="D23" s="523"/>
      <c r="E23" s="527"/>
      <c r="F23" s="528"/>
      <c r="G23" s="528"/>
      <c r="H23" s="529"/>
      <c r="I23" s="529"/>
      <c r="J23" s="530"/>
      <c r="K23" s="527"/>
    </row>
    <row r="24" spans="1:11" ht="12.75">
      <c r="A24" s="523"/>
      <c r="B24" s="526"/>
      <c r="C24" s="527"/>
      <c r="D24" s="523"/>
      <c r="E24" s="527"/>
      <c r="F24" s="528"/>
      <c r="G24" s="528"/>
      <c r="H24" s="529"/>
      <c r="I24" s="529"/>
      <c r="J24" s="523"/>
      <c r="K24" s="527"/>
    </row>
    <row r="25" spans="1:11" ht="12.75">
      <c r="A25" s="515" t="s">
        <v>826</v>
      </c>
      <c r="B25" s="516" t="s">
        <v>627</v>
      </c>
      <c r="C25" s="527"/>
      <c r="D25" s="523"/>
      <c r="E25" s="527"/>
      <c r="F25" s="531">
        <f>SUM(F7:F24)</f>
        <v>197082</v>
      </c>
      <c r="G25" s="528">
        <f>SUM(G7:G24)</f>
        <v>178977</v>
      </c>
      <c r="H25" s="529"/>
      <c r="I25" s="529"/>
      <c r="J25" s="523"/>
      <c r="K25" s="527"/>
    </row>
    <row r="26" spans="1:11" ht="12.75">
      <c r="A26" s="523"/>
      <c r="B26" s="526"/>
      <c r="C26" s="527"/>
      <c r="D26" s="523"/>
      <c r="E26" s="527"/>
      <c r="F26" s="528"/>
      <c r="G26" s="528"/>
      <c r="H26" s="529"/>
      <c r="I26" s="529"/>
      <c r="J26" s="523"/>
      <c r="K26" s="527"/>
    </row>
    <row r="37" spans="1:4" ht="12.75">
      <c r="A37" s="69" t="s">
        <v>827</v>
      </c>
      <c r="B37" s="69"/>
      <c r="C37" s="69"/>
      <c r="D37" s="69"/>
    </row>
    <row r="39" spans="1:11" ht="12.75">
      <c r="A39" s="511" t="s">
        <v>791</v>
      </c>
      <c r="B39" s="512"/>
      <c r="C39" s="513"/>
      <c r="D39" s="511" t="s">
        <v>792</v>
      </c>
      <c r="E39" s="513"/>
      <c r="F39" s="514" t="s">
        <v>793</v>
      </c>
      <c r="G39" s="515" t="s">
        <v>794</v>
      </c>
      <c r="H39" s="516"/>
      <c r="I39" s="517"/>
      <c r="J39" s="511" t="s">
        <v>795</v>
      </c>
      <c r="K39" s="518"/>
    </row>
    <row r="40" spans="1:11" ht="12.75">
      <c r="A40" s="519"/>
      <c r="B40" s="520"/>
      <c r="C40" s="521"/>
      <c r="D40" s="519"/>
      <c r="E40" s="521"/>
      <c r="F40" s="522"/>
      <c r="G40" s="523" t="s">
        <v>796</v>
      </c>
      <c r="H40" s="524" t="s">
        <v>296</v>
      </c>
      <c r="I40" s="525" t="s">
        <v>797</v>
      </c>
      <c r="J40" s="519"/>
      <c r="K40" s="521"/>
    </row>
    <row r="41" spans="1:11" ht="12.75">
      <c r="A41" s="519"/>
      <c r="B41" s="520"/>
      <c r="C41" s="521"/>
      <c r="D41" s="519"/>
      <c r="E41" s="521"/>
      <c r="F41" s="522"/>
      <c r="G41" s="523"/>
      <c r="H41" s="524"/>
      <c r="I41" s="525"/>
      <c r="J41" s="519"/>
      <c r="K41" s="521"/>
    </row>
    <row r="42" spans="1:11" ht="12.75">
      <c r="A42" s="523" t="s">
        <v>828</v>
      </c>
      <c r="B42" s="526"/>
      <c r="C42" s="527"/>
      <c r="D42" s="523" t="s">
        <v>829</v>
      </c>
      <c r="E42" s="527" t="s">
        <v>830</v>
      </c>
      <c r="F42" s="528">
        <v>96000</v>
      </c>
      <c r="G42" s="528"/>
      <c r="H42" s="529"/>
      <c r="I42" s="529"/>
      <c r="J42" s="530" t="s">
        <v>801</v>
      </c>
      <c r="K42" s="527"/>
    </row>
    <row r="43" spans="1:11" ht="12.75">
      <c r="A43" s="523"/>
      <c r="B43" s="526"/>
      <c r="C43" s="527"/>
      <c r="D43" s="523"/>
      <c r="E43" s="527"/>
      <c r="F43" s="528"/>
      <c r="G43" s="528"/>
      <c r="H43" s="529"/>
      <c r="I43" s="529"/>
      <c r="J43" s="530"/>
      <c r="K43" s="527"/>
    </row>
    <row r="44" spans="1:11" ht="12.75">
      <c r="A44" s="515" t="s">
        <v>831</v>
      </c>
      <c r="B44" s="516" t="s">
        <v>627</v>
      </c>
      <c r="C44" s="527"/>
      <c r="D44" s="523"/>
      <c r="E44" s="527"/>
      <c r="F44" s="531">
        <f>SUM(F39:F43)</f>
        <v>96000</v>
      </c>
      <c r="G44" s="532"/>
      <c r="H44" s="533"/>
      <c r="I44" s="533"/>
      <c r="J44" s="534"/>
      <c r="K44" s="518"/>
    </row>
    <row r="45" spans="1:11" ht="12.75">
      <c r="A45" s="337"/>
      <c r="B45" s="47"/>
      <c r="C45" s="47"/>
      <c r="D45" s="337"/>
      <c r="E45" s="47"/>
      <c r="F45" s="535"/>
      <c r="G45" s="535"/>
      <c r="H45" s="47"/>
      <c r="I45" s="47"/>
      <c r="J45" s="229"/>
      <c r="K45" s="47"/>
    </row>
    <row r="46" spans="1:11" ht="12.75">
      <c r="A46" s="337"/>
      <c r="B46" s="47"/>
      <c r="C46" s="47"/>
      <c r="D46" s="337"/>
      <c r="E46" s="47"/>
      <c r="F46" s="535"/>
      <c r="G46" s="535"/>
      <c r="H46" s="47"/>
      <c r="I46" s="47"/>
      <c r="J46" s="229"/>
      <c r="K46" s="47"/>
    </row>
    <row r="47" spans="1:11" ht="12.75">
      <c r="A47" s="337"/>
      <c r="B47" s="47"/>
      <c r="C47" s="47"/>
      <c r="D47" s="337"/>
      <c r="E47" s="47"/>
      <c r="F47" s="535"/>
      <c r="G47" s="535"/>
      <c r="H47" s="47"/>
      <c r="I47" s="47"/>
      <c r="J47" s="229"/>
      <c r="K47" s="47"/>
    </row>
    <row r="48" spans="1:11" ht="12.75">
      <c r="A48" s="337"/>
      <c r="B48" s="47"/>
      <c r="C48" s="47"/>
      <c r="D48" s="337"/>
      <c r="E48" s="337"/>
      <c r="F48" s="535"/>
      <c r="G48" s="535"/>
      <c r="H48" s="47"/>
      <c r="I48" s="47"/>
      <c r="J48" s="229"/>
      <c r="K48" s="47"/>
    </row>
    <row r="49" spans="1:11" ht="12.75">
      <c r="A49" s="337"/>
      <c r="B49" s="47"/>
      <c r="C49" s="47"/>
      <c r="D49" s="337"/>
      <c r="E49" s="47"/>
      <c r="F49" s="535"/>
      <c r="G49" s="535"/>
      <c r="H49" s="47"/>
      <c r="I49" s="47"/>
      <c r="J49" s="229"/>
      <c r="K49" s="47"/>
    </row>
    <row r="50" spans="1:11" ht="12.75">
      <c r="A50" s="337"/>
      <c r="B50" s="47"/>
      <c r="C50" s="47"/>
      <c r="D50" s="337"/>
      <c r="E50" s="47"/>
      <c r="F50" s="535"/>
      <c r="G50" s="535"/>
      <c r="H50" s="47"/>
      <c r="I50" s="47"/>
      <c r="J50" s="229"/>
      <c r="K50" s="47"/>
    </row>
    <row r="51" spans="1:4" ht="12.75">
      <c r="A51" s="69" t="s">
        <v>832</v>
      </c>
      <c r="B51" s="69"/>
      <c r="C51" s="69"/>
      <c r="D51" s="69"/>
    </row>
    <row r="53" spans="1:11" ht="12.75">
      <c r="A53" s="511" t="s">
        <v>791</v>
      </c>
      <c r="B53" s="512"/>
      <c r="C53" s="513"/>
      <c r="D53" s="511" t="s">
        <v>792</v>
      </c>
      <c r="E53" s="513"/>
      <c r="F53" s="514" t="s">
        <v>793</v>
      </c>
      <c r="G53" s="515" t="s">
        <v>794</v>
      </c>
      <c r="H53" s="516"/>
      <c r="I53" s="517"/>
      <c r="J53" s="511" t="s">
        <v>795</v>
      </c>
      <c r="K53" s="518"/>
    </row>
    <row r="54" spans="1:11" ht="12.75">
      <c r="A54" s="519"/>
      <c r="B54" s="520"/>
      <c r="C54" s="521"/>
      <c r="D54" s="519"/>
      <c r="E54" s="521"/>
      <c r="F54" s="522"/>
      <c r="G54" s="523" t="s">
        <v>796</v>
      </c>
      <c r="H54" s="524" t="s">
        <v>296</v>
      </c>
      <c r="I54" s="525" t="s">
        <v>797</v>
      </c>
      <c r="J54" s="519"/>
      <c r="K54" s="521"/>
    </row>
    <row r="55" spans="1:11" ht="12.75">
      <c r="A55" s="519"/>
      <c r="B55" s="520"/>
      <c r="C55" s="521"/>
      <c r="D55" s="519"/>
      <c r="E55" s="521"/>
      <c r="F55" s="522"/>
      <c r="G55" s="523"/>
      <c r="H55" s="524"/>
      <c r="I55" s="525"/>
      <c r="J55" s="519"/>
      <c r="K55" s="521"/>
    </row>
    <row r="56" spans="1:11" ht="12.75">
      <c r="A56" s="523" t="s">
        <v>833</v>
      </c>
      <c r="B56" s="526"/>
      <c r="C56" s="527"/>
      <c r="D56" s="523" t="s">
        <v>834</v>
      </c>
      <c r="E56" s="527" t="s">
        <v>835</v>
      </c>
      <c r="F56" s="528">
        <v>62792</v>
      </c>
      <c r="G56" s="528"/>
      <c r="H56" s="529"/>
      <c r="I56" s="529"/>
      <c r="J56" s="530" t="s">
        <v>801</v>
      </c>
      <c r="K56" s="527"/>
    </row>
    <row r="57" spans="1:11" ht="12.75">
      <c r="A57" s="523" t="s">
        <v>836</v>
      </c>
      <c r="B57" s="526"/>
      <c r="C57" s="527"/>
      <c r="D57" s="523" t="s">
        <v>834</v>
      </c>
      <c r="E57" s="527" t="s">
        <v>835</v>
      </c>
      <c r="F57" s="528">
        <v>-6155</v>
      </c>
      <c r="G57" s="528"/>
      <c r="H57" s="529"/>
      <c r="I57" s="529"/>
      <c r="J57" s="530" t="s">
        <v>801</v>
      </c>
      <c r="K57" s="527"/>
    </row>
    <row r="58" spans="1:11" ht="12.75">
      <c r="A58" s="536" t="s">
        <v>296</v>
      </c>
      <c r="B58" s="526"/>
      <c r="C58" s="527"/>
      <c r="D58" s="523"/>
      <c r="E58" s="527"/>
      <c r="F58" s="528"/>
      <c r="G58" s="528"/>
      <c r="H58" s="529"/>
      <c r="I58" s="529"/>
      <c r="J58" s="530"/>
      <c r="K58" s="527"/>
    </row>
    <row r="59" spans="1:11" ht="12.75">
      <c r="A59" s="523"/>
      <c r="B59" s="526"/>
      <c r="C59" s="527"/>
      <c r="D59" s="523"/>
      <c r="E59" s="337"/>
      <c r="F59" s="528"/>
      <c r="G59" s="528"/>
      <c r="H59" s="529"/>
      <c r="I59" s="529"/>
      <c r="J59" s="530"/>
      <c r="K59" s="527"/>
    </row>
    <row r="60" spans="1:11" ht="12.75">
      <c r="A60" s="523"/>
      <c r="B60" s="526"/>
      <c r="C60" s="527"/>
      <c r="D60" s="523"/>
      <c r="E60" s="527"/>
      <c r="F60" s="528"/>
      <c r="G60" s="528"/>
      <c r="H60" s="529"/>
      <c r="I60" s="529"/>
      <c r="J60" s="523"/>
      <c r="K60" s="527"/>
    </row>
    <row r="61" spans="1:11" ht="12.75">
      <c r="A61" s="515" t="s">
        <v>837</v>
      </c>
      <c r="B61" s="516" t="s">
        <v>627</v>
      </c>
      <c r="C61" s="527"/>
      <c r="D61" s="523"/>
      <c r="E61" s="527"/>
      <c r="F61" s="531">
        <f>SUM(F56:F60)</f>
        <v>56637</v>
      </c>
      <c r="G61" s="528"/>
      <c r="H61" s="529"/>
      <c r="I61" s="529"/>
      <c r="J61" s="523"/>
      <c r="K61" s="527"/>
    </row>
    <row r="62" spans="1:11" ht="12.75">
      <c r="A62" s="523"/>
      <c r="B62" s="526"/>
      <c r="C62" s="527"/>
      <c r="D62" s="523"/>
      <c r="E62" s="527"/>
      <c r="F62" s="528"/>
      <c r="G62" s="528"/>
      <c r="H62" s="529"/>
      <c r="I62" s="529"/>
      <c r="J62" s="523"/>
      <c r="K62" s="527"/>
    </row>
    <row r="63" spans="1:11" ht="12.75">
      <c r="A63" s="337"/>
      <c r="B63" s="47"/>
      <c r="C63" s="47"/>
      <c r="D63" s="337"/>
      <c r="E63" s="47"/>
      <c r="F63" s="535"/>
      <c r="G63" s="535"/>
      <c r="H63" s="47"/>
      <c r="I63" s="47"/>
      <c r="J63" s="337"/>
      <c r="K63" s="47"/>
    </row>
    <row r="64" spans="1:11" ht="12.75">
      <c r="A64" s="337"/>
      <c r="B64" s="47"/>
      <c r="C64" s="47"/>
      <c r="D64" s="337"/>
      <c r="E64" s="47"/>
      <c r="F64" s="535"/>
      <c r="G64" s="535"/>
      <c r="H64" s="47"/>
      <c r="I64" s="47"/>
      <c r="J64" s="337"/>
      <c r="K64" s="47"/>
    </row>
    <row r="65" spans="1:11" ht="12.75">
      <c r="A65" s="337"/>
      <c r="B65" s="47"/>
      <c r="C65" s="47"/>
      <c r="D65" s="337"/>
      <c r="E65" s="47"/>
      <c r="F65" s="535"/>
      <c r="G65" s="535"/>
      <c r="H65" s="47"/>
      <c r="I65" s="47"/>
      <c r="J65" s="337"/>
      <c r="K65" s="47"/>
    </row>
    <row r="66" spans="1:11" ht="12.75">
      <c r="A66" s="337"/>
      <c r="B66" s="47"/>
      <c r="C66" s="47"/>
      <c r="D66" s="337"/>
      <c r="E66" s="47"/>
      <c r="F66" s="535"/>
      <c r="G66" s="535"/>
      <c r="H66" s="47"/>
      <c r="I66" s="47"/>
      <c r="J66" s="337"/>
      <c r="K66" s="47"/>
    </row>
    <row r="67" spans="1:11" ht="12.75">
      <c r="A67" s="337"/>
      <c r="B67" s="47"/>
      <c r="C67" s="47"/>
      <c r="D67" s="337"/>
      <c r="E67" s="47"/>
      <c r="F67" s="535"/>
      <c r="G67" s="535"/>
      <c r="H67" s="47"/>
      <c r="I67" s="47"/>
      <c r="J67" s="337"/>
      <c r="K67" s="47"/>
    </row>
    <row r="68" spans="1:11" ht="12.75">
      <c r="A68" s="337"/>
      <c r="B68" s="47"/>
      <c r="C68" s="47"/>
      <c r="D68" s="337"/>
      <c r="E68" s="47"/>
      <c r="F68" s="535"/>
      <c r="G68" s="535"/>
      <c r="H68" s="47"/>
      <c r="I68" s="47"/>
      <c r="J68" s="337"/>
      <c r="K68" s="47"/>
    </row>
    <row r="69" spans="1:11" ht="12.75">
      <c r="A69" s="337"/>
      <c r="B69" s="47"/>
      <c r="C69" s="47"/>
      <c r="D69" s="337"/>
      <c r="E69" s="47"/>
      <c r="F69" s="535"/>
      <c r="G69" s="535"/>
      <c r="H69" s="47"/>
      <c r="I69" s="47"/>
      <c r="J69" s="337"/>
      <c r="K69" s="47"/>
    </row>
    <row r="70" spans="1:11" ht="12.75">
      <c r="A70" s="337"/>
      <c r="B70" s="47"/>
      <c r="C70" s="47"/>
      <c r="D70" s="337"/>
      <c r="E70" s="47"/>
      <c r="F70" s="535"/>
      <c r="G70" s="535"/>
      <c r="H70" s="47"/>
      <c r="I70" s="47"/>
      <c r="J70" s="337"/>
      <c r="K70" s="47"/>
    </row>
    <row r="73" spans="1:4" ht="12.75">
      <c r="A73" s="69" t="s">
        <v>838</v>
      </c>
      <c r="B73" s="69"/>
      <c r="C73" s="69"/>
      <c r="D73" s="69"/>
    </row>
    <row r="75" spans="1:11" ht="12.75">
      <c r="A75" s="511" t="s">
        <v>791</v>
      </c>
      <c r="B75" s="512"/>
      <c r="C75" s="513"/>
      <c r="D75" s="511" t="s">
        <v>792</v>
      </c>
      <c r="E75" s="513"/>
      <c r="F75" s="514" t="s">
        <v>793</v>
      </c>
      <c r="G75" s="515" t="s">
        <v>794</v>
      </c>
      <c r="H75" s="516"/>
      <c r="I75" s="517"/>
      <c r="J75" s="511" t="s">
        <v>795</v>
      </c>
      <c r="K75" s="518"/>
    </row>
    <row r="76" spans="1:11" ht="12.75">
      <c r="A76" s="519"/>
      <c r="B76" s="520"/>
      <c r="C76" s="521"/>
      <c r="D76" s="519"/>
      <c r="E76" s="521"/>
      <c r="F76" s="522"/>
      <c r="G76" s="523" t="s">
        <v>796</v>
      </c>
      <c r="H76" s="524" t="s">
        <v>296</v>
      </c>
      <c r="I76" s="525" t="s">
        <v>797</v>
      </c>
      <c r="J76" s="519"/>
      <c r="K76" s="521"/>
    </row>
    <row r="77" spans="1:11" ht="12.75">
      <c r="A77" s="519"/>
      <c r="B77" s="520"/>
      <c r="C77" s="521"/>
      <c r="D77" s="519"/>
      <c r="E77" s="521"/>
      <c r="F77" s="522"/>
      <c r="G77" s="523"/>
      <c r="H77" s="524"/>
      <c r="I77" s="525"/>
      <c r="J77" s="519"/>
      <c r="K77" s="521"/>
    </row>
    <row r="78" spans="1:11" ht="12.75">
      <c r="A78" s="523" t="s">
        <v>839</v>
      </c>
      <c r="B78" s="526"/>
      <c r="C78" s="527"/>
      <c r="D78" s="523" t="s">
        <v>840</v>
      </c>
      <c r="E78" s="527" t="s">
        <v>841</v>
      </c>
      <c r="F78" s="528">
        <v>5523</v>
      </c>
      <c r="G78" s="528">
        <v>3541</v>
      </c>
      <c r="H78" s="529"/>
      <c r="I78" s="537">
        <v>1982</v>
      </c>
      <c r="J78" s="530" t="s">
        <v>801</v>
      </c>
      <c r="K78" s="527"/>
    </row>
    <row r="79" spans="1:11" ht="12.75">
      <c r="A79" s="523" t="s">
        <v>842</v>
      </c>
      <c r="B79" s="526"/>
      <c r="C79" s="527"/>
      <c r="D79" s="523" t="s">
        <v>840</v>
      </c>
      <c r="E79" s="527" t="s">
        <v>843</v>
      </c>
      <c r="F79" s="528">
        <v>6608.2</v>
      </c>
      <c r="G79" s="528"/>
      <c r="H79" s="529"/>
      <c r="I79" s="537">
        <v>4097.2</v>
      </c>
      <c r="J79" s="530" t="s">
        <v>801</v>
      </c>
      <c r="K79" s="527"/>
    </row>
    <row r="80" spans="1:11" ht="12.75">
      <c r="A80" s="523" t="s">
        <v>844</v>
      </c>
      <c r="B80" s="526"/>
      <c r="C80" s="527"/>
      <c r="D80" s="523" t="s">
        <v>845</v>
      </c>
      <c r="E80" s="527" t="s">
        <v>846</v>
      </c>
      <c r="F80" s="528">
        <v>18480</v>
      </c>
      <c r="G80" s="528"/>
      <c r="H80" s="529"/>
      <c r="I80" s="537"/>
      <c r="J80" s="530" t="s">
        <v>801</v>
      </c>
      <c r="K80" s="527"/>
    </row>
    <row r="81" spans="1:11" ht="12.75">
      <c r="A81" s="523" t="s">
        <v>847</v>
      </c>
      <c r="B81" s="526"/>
      <c r="C81" s="527"/>
      <c r="D81" s="523" t="s">
        <v>848</v>
      </c>
      <c r="E81" s="337" t="s">
        <v>849</v>
      </c>
      <c r="F81" s="528">
        <v>23650</v>
      </c>
      <c r="G81" s="528">
        <v>23650</v>
      </c>
      <c r="H81" s="529"/>
      <c r="I81" s="537"/>
      <c r="J81" s="530" t="s">
        <v>801</v>
      </c>
      <c r="K81" s="527"/>
    </row>
    <row r="82" spans="1:11" ht="12.75">
      <c r="A82" s="523" t="s">
        <v>850</v>
      </c>
      <c r="B82" s="526"/>
      <c r="C82" s="527"/>
      <c r="D82" s="523" t="s">
        <v>851</v>
      </c>
      <c r="E82" s="527" t="s">
        <v>852</v>
      </c>
      <c r="F82" s="528">
        <v>33</v>
      </c>
      <c r="G82" s="528"/>
      <c r="H82" s="529"/>
      <c r="I82" s="537"/>
      <c r="J82" s="530" t="s">
        <v>801</v>
      </c>
      <c r="K82" s="527"/>
    </row>
    <row r="83" spans="1:11" ht="12.75">
      <c r="A83" s="523"/>
      <c r="B83" s="526"/>
      <c r="C83" s="527"/>
      <c r="D83" s="523"/>
      <c r="E83" s="527"/>
      <c r="F83" s="528"/>
      <c r="G83" s="528"/>
      <c r="H83" s="529"/>
      <c r="I83" s="537"/>
      <c r="J83" s="530"/>
      <c r="K83" s="527"/>
    </row>
    <row r="84" spans="1:11" ht="12.75">
      <c r="A84" s="523"/>
      <c r="B84" s="526"/>
      <c r="C84" s="527"/>
      <c r="D84" s="523"/>
      <c r="E84" s="527"/>
      <c r="F84" s="528"/>
      <c r="G84" s="528"/>
      <c r="H84" s="529"/>
      <c r="I84" s="537"/>
      <c r="J84" s="530"/>
      <c r="K84" s="527"/>
    </row>
    <row r="85" spans="1:11" ht="12.75">
      <c r="A85" s="523"/>
      <c r="B85" s="526"/>
      <c r="C85" s="527"/>
      <c r="D85" s="523"/>
      <c r="E85" s="527"/>
      <c r="F85" s="528"/>
      <c r="G85" s="528"/>
      <c r="H85" s="529"/>
      <c r="I85" s="537"/>
      <c r="J85" s="530"/>
      <c r="K85" s="527"/>
    </row>
    <row r="86" spans="1:11" ht="12.75">
      <c r="A86" s="523"/>
      <c r="B86" s="526"/>
      <c r="C86" s="527"/>
      <c r="D86" s="523"/>
      <c r="E86" s="527"/>
      <c r="F86" s="528"/>
      <c r="G86" s="528"/>
      <c r="H86" s="529"/>
      <c r="I86" s="537"/>
      <c r="J86" s="523"/>
      <c r="K86" s="527"/>
    </row>
    <row r="87" spans="1:11" ht="12.75">
      <c r="A87" s="515" t="s">
        <v>853</v>
      </c>
      <c r="B87" s="516" t="s">
        <v>627</v>
      </c>
      <c r="C87" s="527"/>
      <c r="D87" s="523"/>
      <c r="E87" s="527"/>
      <c r="F87" s="531">
        <f>SUM(F78:F86)</f>
        <v>54294.2</v>
      </c>
      <c r="G87" s="528">
        <f>SUM(G78:G86)</f>
        <v>27191</v>
      </c>
      <c r="H87" s="529"/>
      <c r="I87" s="537">
        <f>SUM(I78:I86)</f>
        <v>6079.2</v>
      </c>
      <c r="J87" s="523"/>
      <c r="K87" s="527"/>
    </row>
    <row r="88" spans="1:11" ht="12.75">
      <c r="A88" s="523"/>
      <c r="B88" s="526"/>
      <c r="C88" s="527"/>
      <c r="D88" s="523"/>
      <c r="E88" s="527"/>
      <c r="F88" s="528"/>
      <c r="G88" s="528"/>
      <c r="H88" s="529"/>
      <c r="I88" s="529"/>
      <c r="J88" s="523"/>
      <c r="K88" s="527"/>
    </row>
    <row r="89" spans="1:11" ht="12.75">
      <c r="A89" s="523"/>
      <c r="B89" s="526"/>
      <c r="C89" s="527"/>
      <c r="D89" s="523"/>
      <c r="E89" s="527"/>
      <c r="F89" s="528"/>
      <c r="G89" s="528"/>
      <c r="H89" s="529"/>
      <c r="I89" s="529"/>
      <c r="J89" s="523"/>
      <c r="K89" s="527"/>
    </row>
    <row r="90" spans="1:11" ht="12.75">
      <c r="A90" s="337"/>
      <c r="B90" s="337"/>
      <c r="C90" s="337"/>
      <c r="D90" s="337"/>
      <c r="E90" s="337"/>
      <c r="F90" s="535"/>
      <c r="G90" s="535"/>
      <c r="H90" s="337"/>
      <c r="I90" s="337"/>
      <c r="J90" s="337"/>
      <c r="K90" s="337"/>
    </row>
    <row r="94" spans="1:4" ht="12.75">
      <c r="A94" s="69" t="s">
        <v>854</v>
      </c>
      <c r="B94" s="69"/>
      <c r="C94" s="69"/>
      <c r="D94" s="69"/>
    </row>
    <row r="96" spans="1:11" ht="12.75">
      <c r="A96" s="511" t="s">
        <v>791</v>
      </c>
      <c r="B96" s="512"/>
      <c r="C96" s="513"/>
      <c r="D96" s="511" t="s">
        <v>792</v>
      </c>
      <c r="E96" s="513"/>
      <c r="F96" s="514" t="s">
        <v>793</v>
      </c>
      <c r="G96" s="515" t="s">
        <v>794</v>
      </c>
      <c r="H96" s="516"/>
      <c r="I96" s="517"/>
      <c r="J96" s="511" t="s">
        <v>795</v>
      </c>
      <c r="K96" s="518"/>
    </row>
    <row r="97" spans="1:11" ht="12.75">
      <c r="A97" s="519"/>
      <c r="B97" s="520"/>
      <c r="C97" s="521"/>
      <c r="D97" s="519"/>
      <c r="E97" s="521"/>
      <c r="F97" s="522"/>
      <c r="G97" s="523" t="s">
        <v>796</v>
      </c>
      <c r="H97" s="524" t="s">
        <v>296</v>
      </c>
      <c r="I97" s="525" t="s">
        <v>797</v>
      </c>
      <c r="J97" s="519"/>
      <c r="K97" s="521"/>
    </row>
    <row r="98" spans="1:11" ht="12.75">
      <c r="A98" s="519"/>
      <c r="B98" s="520"/>
      <c r="C98" s="521"/>
      <c r="D98" s="519"/>
      <c r="E98" s="521"/>
      <c r="F98" s="522"/>
      <c r="G98" s="523"/>
      <c r="H98" s="524"/>
      <c r="I98" s="525"/>
      <c r="J98" s="519"/>
      <c r="K98" s="521"/>
    </row>
    <row r="99" spans="1:11" ht="12.75">
      <c r="A99" s="523" t="s">
        <v>855</v>
      </c>
      <c r="B99" s="526"/>
      <c r="C99" s="527"/>
      <c r="D99" s="523" t="s">
        <v>856</v>
      </c>
      <c r="E99" s="527" t="s">
        <v>857</v>
      </c>
      <c r="F99" s="528">
        <v>8781</v>
      </c>
      <c r="G99" s="528">
        <v>8781</v>
      </c>
      <c r="H99" s="529"/>
      <c r="I99" s="529"/>
      <c r="J99" s="530" t="s">
        <v>801</v>
      </c>
      <c r="K99" s="527"/>
    </row>
    <row r="100" spans="1:11" ht="12.75">
      <c r="A100" s="523" t="s">
        <v>858</v>
      </c>
      <c r="B100" s="526"/>
      <c r="C100" s="527"/>
      <c r="D100" s="523" t="s">
        <v>856</v>
      </c>
      <c r="E100" s="527" t="s">
        <v>859</v>
      </c>
      <c r="F100" s="528">
        <v>14970</v>
      </c>
      <c r="G100" s="528">
        <v>14970</v>
      </c>
      <c r="H100" s="529"/>
      <c r="I100" s="529"/>
      <c r="J100" s="530" t="s">
        <v>801</v>
      </c>
      <c r="K100" s="527"/>
    </row>
    <row r="101" spans="1:11" ht="12.75">
      <c r="A101" s="523" t="s">
        <v>855</v>
      </c>
      <c r="B101" s="526"/>
      <c r="C101" s="527"/>
      <c r="D101" s="523" t="s">
        <v>856</v>
      </c>
      <c r="E101" s="527" t="s">
        <v>860</v>
      </c>
      <c r="F101" s="528">
        <v>43390</v>
      </c>
      <c r="G101" s="528">
        <v>43390</v>
      </c>
      <c r="H101" s="529"/>
      <c r="I101" s="529"/>
      <c r="J101" s="530" t="s">
        <v>801</v>
      </c>
      <c r="K101" s="527"/>
    </row>
    <row r="102" spans="1:11" ht="12.75">
      <c r="A102" s="523" t="s">
        <v>861</v>
      </c>
      <c r="B102" s="526"/>
      <c r="C102" s="527"/>
      <c r="D102" s="523" t="s">
        <v>862</v>
      </c>
      <c r="E102" s="337" t="s">
        <v>863</v>
      </c>
      <c r="F102" s="528">
        <v>2233</v>
      </c>
      <c r="G102" s="528">
        <v>2233</v>
      </c>
      <c r="H102" s="529"/>
      <c r="I102" s="529"/>
      <c r="J102" s="530" t="s">
        <v>801</v>
      </c>
      <c r="K102" s="527"/>
    </row>
    <row r="103" spans="1:11" ht="12.75">
      <c r="A103" s="523" t="s">
        <v>864</v>
      </c>
      <c r="B103" s="526"/>
      <c r="C103" s="527"/>
      <c r="D103" s="523" t="s">
        <v>865</v>
      </c>
      <c r="E103" s="527" t="s">
        <v>863</v>
      </c>
      <c r="F103" s="528">
        <v>250127.04</v>
      </c>
      <c r="G103" s="528">
        <v>250127.04</v>
      </c>
      <c r="H103" s="529"/>
      <c r="I103" s="529"/>
      <c r="J103" s="530" t="s">
        <v>801</v>
      </c>
      <c r="K103" s="527"/>
    </row>
    <row r="104" spans="1:11" ht="12.75">
      <c r="A104" s="523" t="s">
        <v>866</v>
      </c>
      <c r="B104" s="526"/>
      <c r="C104" s="527"/>
      <c r="D104" s="523" t="s">
        <v>867</v>
      </c>
      <c r="E104" s="527" t="s">
        <v>863</v>
      </c>
      <c r="F104" s="528">
        <v>8866</v>
      </c>
      <c r="G104" s="528">
        <v>8866</v>
      </c>
      <c r="H104" s="529"/>
      <c r="I104" s="529"/>
      <c r="J104" s="530" t="s">
        <v>801</v>
      </c>
      <c r="K104" s="527"/>
    </row>
    <row r="105" spans="1:11" ht="12.75">
      <c r="A105" s="523" t="s">
        <v>868</v>
      </c>
      <c r="B105" s="526"/>
      <c r="C105" s="527"/>
      <c r="D105" s="523" t="s">
        <v>869</v>
      </c>
      <c r="E105" s="527" t="s">
        <v>863</v>
      </c>
      <c r="F105" s="528">
        <v>6620</v>
      </c>
      <c r="G105" s="528">
        <v>6620</v>
      </c>
      <c r="H105" s="529"/>
      <c r="I105" s="529"/>
      <c r="J105" s="530" t="s">
        <v>801</v>
      </c>
      <c r="K105" s="527"/>
    </row>
    <row r="106" spans="1:11" ht="12.75">
      <c r="A106" s="523"/>
      <c r="B106" s="526"/>
      <c r="C106" s="527"/>
      <c r="D106" s="523"/>
      <c r="E106" s="527"/>
      <c r="F106" s="528"/>
      <c r="G106" s="528"/>
      <c r="H106" s="529"/>
      <c r="I106" s="529"/>
      <c r="J106" s="523"/>
      <c r="K106" s="527"/>
    </row>
    <row r="107" spans="1:11" ht="12.75">
      <c r="A107" s="523"/>
      <c r="B107" s="526"/>
      <c r="C107" s="527"/>
      <c r="D107" s="523"/>
      <c r="E107" s="527"/>
      <c r="F107" s="528"/>
      <c r="G107" s="528"/>
      <c r="H107" s="529"/>
      <c r="I107" s="529"/>
      <c r="J107" s="523"/>
      <c r="K107" s="527"/>
    </row>
    <row r="108" spans="1:11" ht="12.75">
      <c r="A108" s="515" t="s">
        <v>870</v>
      </c>
      <c r="B108" s="516" t="s">
        <v>627</v>
      </c>
      <c r="C108" s="527"/>
      <c r="D108" s="523"/>
      <c r="E108" s="527"/>
      <c r="F108" s="531">
        <f>SUM(F99:F107)</f>
        <v>334987.04000000004</v>
      </c>
      <c r="G108" s="528">
        <f>SUM(G99:G105)</f>
        <v>334987.04000000004</v>
      </c>
      <c r="H108" s="529"/>
      <c r="I108" s="529"/>
      <c r="J108" s="523"/>
      <c r="K108" s="527"/>
    </row>
    <row r="110" spans="1:4" ht="12.75">
      <c r="A110" s="69" t="s">
        <v>871</v>
      </c>
      <c r="B110" s="69"/>
      <c r="C110" s="69"/>
      <c r="D110" s="69"/>
    </row>
    <row r="112" spans="1:11" ht="12.75">
      <c r="A112" s="511" t="s">
        <v>791</v>
      </c>
      <c r="B112" s="512"/>
      <c r="C112" s="513"/>
      <c r="D112" s="511" t="s">
        <v>792</v>
      </c>
      <c r="E112" s="513"/>
      <c r="F112" s="514" t="s">
        <v>793</v>
      </c>
      <c r="G112" s="515" t="s">
        <v>794</v>
      </c>
      <c r="H112" s="516"/>
      <c r="I112" s="517"/>
      <c r="J112" s="511" t="s">
        <v>795</v>
      </c>
      <c r="K112" s="518"/>
    </row>
    <row r="113" spans="1:11" ht="12.75">
      <c r="A113" s="519"/>
      <c r="B113" s="520"/>
      <c r="C113" s="521"/>
      <c r="D113" s="519"/>
      <c r="E113" s="521"/>
      <c r="F113" s="522"/>
      <c r="G113" s="523" t="s">
        <v>796</v>
      </c>
      <c r="H113" s="524" t="s">
        <v>296</v>
      </c>
      <c r="I113" s="525" t="s">
        <v>797</v>
      </c>
      <c r="J113" s="519"/>
      <c r="K113" s="521"/>
    </row>
    <row r="114" spans="1:11" ht="12.75">
      <c r="A114" s="519"/>
      <c r="B114" s="520"/>
      <c r="C114" s="521"/>
      <c r="D114" s="519"/>
      <c r="E114" s="521"/>
      <c r="F114" s="522"/>
      <c r="G114" s="523"/>
      <c r="H114" s="524"/>
      <c r="I114" s="525"/>
      <c r="J114" s="519"/>
      <c r="K114" s="521"/>
    </row>
    <row r="115" spans="1:11" ht="12.75">
      <c r="A115" s="523" t="s">
        <v>872</v>
      </c>
      <c r="B115" s="526"/>
      <c r="C115" s="527"/>
      <c r="D115" s="523" t="s">
        <v>873</v>
      </c>
      <c r="E115" s="527"/>
      <c r="F115" s="528">
        <v>33500</v>
      </c>
      <c r="G115" s="528"/>
      <c r="H115" s="529"/>
      <c r="I115" s="529"/>
      <c r="J115" s="530" t="s">
        <v>801</v>
      </c>
      <c r="K115" s="527"/>
    </row>
    <row r="116" spans="1:11" ht="12.75">
      <c r="A116" s="523" t="s">
        <v>874</v>
      </c>
      <c r="B116" s="526"/>
      <c r="C116" s="527"/>
      <c r="D116" s="523" t="s">
        <v>875</v>
      </c>
      <c r="E116" s="527" t="s">
        <v>800</v>
      </c>
      <c r="F116" s="528">
        <v>8500</v>
      </c>
      <c r="G116" s="528"/>
      <c r="H116" s="529"/>
      <c r="I116" s="529"/>
      <c r="J116" s="530" t="s">
        <v>801</v>
      </c>
      <c r="K116" s="527"/>
    </row>
    <row r="117" spans="1:11" ht="12.75">
      <c r="A117" s="523" t="s">
        <v>876</v>
      </c>
      <c r="B117" s="526"/>
      <c r="C117" s="527"/>
      <c r="D117" s="523" t="s">
        <v>875</v>
      </c>
      <c r="E117" s="527" t="s">
        <v>877</v>
      </c>
      <c r="F117" s="528">
        <v>6000</v>
      </c>
      <c r="G117" s="528"/>
      <c r="H117" s="529"/>
      <c r="I117" s="529"/>
      <c r="J117" s="530" t="s">
        <v>801</v>
      </c>
      <c r="K117" s="527"/>
    </row>
    <row r="118" spans="1:11" ht="12.75">
      <c r="A118" s="523" t="s">
        <v>878</v>
      </c>
      <c r="B118" s="526"/>
      <c r="C118" s="527"/>
      <c r="D118" s="523" t="s">
        <v>879</v>
      </c>
      <c r="E118" s="337" t="s">
        <v>800</v>
      </c>
      <c r="F118" s="528">
        <v>1750</v>
      </c>
      <c r="G118" s="528"/>
      <c r="H118" s="529"/>
      <c r="I118" s="529"/>
      <c r="J118" s="530" t="s">
        <v>801</v>
      </c>
      <c r="K118" s="527"/>
    </row>
    <row r="119" spans="1:11" ht="12.75">
      <c r="A119" s="523" t="s">
        <v>880</v>
      </c>
      <c r="B119" s="526"/>
      <c r="C119" s="527"/>
      <c r="D119" s="523" t="s">
        <v>881</v>
      </c>
      <c r="E119" s="527" t="s">
        <v>877</v>
      </c>
      <c r="F119" s="528">
        <v>2250</v>
      </c>
      <c r="G119" s="528"/>
      <c r="H119" s="529"/>
      <c r="I119" s="529"/>
      <c r="J119" s="530" t="s">
        <v>801</v>
      </c>
      <c r="K119" s="527"/>
    </row>
    <row r="120" spans="1:11" ht="12.75">
      <c r="A120" s="523" t="s">
        <v>882</v>
      </c>
      <c r="B120" s="526"/>
      <c r="C120" s="527"/>
      <c r="D120" s="523" t="s">
        <v>883</v>
      </c>
      <c r="E120" s="527" t="s">
        <v>884</v>
      </c>
      <c r="F120" s="528">
        <v>363305.43</v>
      </c>
      <c r="G120" s="528"/>
      <c r="H120" s="529"/>
      <c r="I120" s="529"/>
      <c r="J120" s="530" t="s">
        <v>801</v>
      </c>
      <c r="K120" s="527"/>
    </row>
    <row r="121" spans="1:11" ht="12.75">
      <c r="A121" s="523" t="s">
        <v>885</v>
      </c>
      <c r="B121" s="526"/>
      <c r="C121" s="527"/>
      <c r="D121" s="523" t="s">
        <v>886</v>
      </c>
      <c r="E121" s="527" t="s">
        <v>887</v>
      </c>
      <c r="F121" s="528">
        <v>445270</v>
      </c>
      <c r="G121" s="528"/>
      <c r="H121" s="529"/>
      <c r="I121" s="529"/>
      <c r="J121" s="530" t="s">
        <v>801</v>
      </c>
      <c r="K121" s="527"/>
    </row>
    <row r="122" spans="1:11" ht="12.75">
      <c r="A122" s="523" t="s">
        <v>888</v>
      </c>
      <c r="B122" s="526"/>
      <c r="C122" s="527"/>
      <c r="D122" s="523" t="s">
        <v>886</v>
      </c>
      <c r="E122" s="527" t="s">
        <v>889</v>
      </c>
      <c r="F122" s="528">
        <v>71691.5</v>
      </c>
      <c r="G122" s="528"/>
      <c r="H122" s="529"/>
      <c r="I122" s="529"/>
      <c r="J122" s="530" t="s">
        <v>801</v>
      </c>
      <c r="K122" s="527"/>
    </row>
    <row r="123" spans="1:11" ht="12.75">
      <c r="A123" s="523" t="s">
        <v>890</v>
      </c>
      <c r="B123" s="526"/>
      <c r="C123" s="527"/>
      <c r="D123" s="523" t="s">
        <v>891</v>
      </c>
      <c r="E123" s="527"/>
      <c r="F123" s="528">
        <v>16000</v>
      </c>
      <c r="G123" s="528"/>
      <c r="H123" s="529"/>
      <c r="I123" s="529"/>
      <c r="J123" s="530" t="s">
        <v>801</v>
      </c>
      <c r="K123" s="527"/>
    </row>
    <row r="124" spans="1:11" ht="12.75">
      <c r="A124" s="523" t="s">
        <v>892</v>
      </c>
      <c r="B124" s="526"/>
      <c r="C124" s="527"/>
      <c r="D124" s="523" t="s">
        <v>893</v>
      </c>
      <c r="E124" s="527" t="s">
        <v>800</v>
      </c>
      <c r="F124" s="528">
        <v>770</v>
      </c>
      <c r="G124" s="528"/>
      <c r="H124" s="529"/>
      <c r="I124" s="529"/>
      <c r="J124" s="530" t="s">
        <v>801</v>
      </c>
      <c r="K124" s="527"/>
    </row>
    <row r="125" spans="1:11" ht="12.75">
      <c r="A125" s="523" t="s">
        <v>894</v>
      </c>
      <c r="B125" s="526"/>
      <c r="C125" s="527"/>
      <c r="D125" s="523" t="s">
        <v>893</v>
      </c>
      <c r="E125" s="527" t="s">
        <v>877</v>
      </c>
      <c r="F125" s="528">
        <v>770</v>
      </c>
      <c r="G125" s="528"/>
      <c r="H125" s="529"/>
      <c r="I125" s="529"/>
      <c r="J125" s="530" t="s">
        <v>801</v>
      </c>
      <c r="K125" s="527"/>
    </row>
    <row r="126" spans="1:11" ht="12.75">
      <c r="A126" s="523" t="s">
        <v>895</v>
      </c>
      <c r="B126" s="526"/>
      <c r="C126" s="527"/>
      <c r="D126" s="523" t="s">
        <v>896</v>
      </c>
      <c r="E126" s="527" t="s">
        <v>800</v>
      </c>
      <c r="F126" s="528">
        <v>1020</v>
      </c>
      <c r="G126" s="528"/>
      <c r="H126" s="529"/>
      <c r="I126" s="529"/>
      <c r="J126" s="530" t="s">
        <v>801</v>
      </c>
      <c r="K126" s="527"/>
    </row>
    <row r="127" spans="1:11" ht="12.75">
      <c r="A127" s="523" t="s">
        <v>897</v>
      </c>
      <c r="B127" s="526"/>
      <c r="C127" s="527"/>
      <c r="D127" s="523" t="s">
        <v>896</v>
      </c>
      <c r="E127" s="527" t="s">
        <v>877</v>
      </c>
      <c r="F127" s="528">
        <v>1080</v>
      </c>
      <c r="G127" s="528"/>
      <c r="H127" s="529"/>
      <c r="I127" s="529"/>
      <c r="J127" s="530" t="s">
        <v>801</v>
      </c>
      <c r="K127" s="527"/>
    </row>
    <row r="128" spans="1:11" ht="12.75">
      <c r="A128" s="523" t="s">
        <v>898</v>
      </c>
      <c r="B128" s="526"/>
      <c r="C128" s="527"/>
      <c r="D128" s="523" t="s">
        <v>899</v>
      </c>
      <c r="E128" s="527" t="s">
        <v>800</v>
      </c>
      <c r="F128" s="528">
        <v>5188.5</v>
      </c>
      <c r="G128" s="528"/>
      <c r="H128" s="529"/>
      <c r="I128" s="529"/>
      <c r="J128" s="530" t="s">
        <v>801</v>
      </c>
      <c r="K128" s="527"/>
    </row>
    <row r="129" spans="1:11" ht="12.75">
      <c r="A129" s="523" t="s">
        <v>900</v>
      </c>
      <c r="B129" s="526"/>
      <c r="C129" s="527"/>
      <c r="D129" s="523" t="s">
        <v>901</v>
      </c>
      <c r="E129" s="527" t="s">
        <v>902</v>
      </c>
      <c r="F129" s="528">
        <v>23201.5</v>
      </c>
      <c r="G129" s="528"/>
      <c r="H129" s="529"/>
      <c r="I129" s="529"/>
      <c r="J129" s="530" t="s">
        <v>801</v>
      </c>
      <c r="K129" s="527"/>
    </row>
    <row r="130" spans="1:11" ht="12.75">
      <c r="A130" s="523" t="s">
        <v>903</v>
      </c>
      <c r="B130" s="526"/>
      <c r="C130" s="527"/>
      <c r="D130" s="523" t="s">
        <v>904</v>
      </c>
      <c r="E130" s="527" t="s">
        <v>905</v>
      </c>
      <c r="F130" s="528">
        <v>496</v>
      </c>
      <c r="G130" s="528"/>
      <c r="H130" s="529"/>
      <c r="I130" s="529"/>
      <c r="J130" s="530" t="s">
        <v>801</v>
      </c>
      <c r="K130" s="527"/>
    </row>
    <row r="131" spans="1:11" ht="12.75">
      <c r="A131" s="523"/>
      <c r="B131" s="526"/>
      <c r="C131" s="527"/>
      <c r="D131" s="523"/>
      <c r="E131" s="527"/>
      <c r="F131" s="528"/>
      <c r="G131" s="528"/>
      <c r="H131" s="529"/>
      <c r="I131" s="529"/>
      <c r="J131" s="523"/>
      <c r="K131" s="527"/>
    </row>
    <row r="132" spans="1:11" ht="12.75">
      <c r="A132" s="515" t="s">
        <v>906</v>
      </c>
      <c r="B132" s="516" t="s">
        <v>627</v>
      </c>
      <c r="C132" s="527"/>
      <c r="D132" s="523"/>
      <c r="E132" s="527"/>
      <c r="F132" s="531">
        <f>SUM(F115:F131)</f>
        <v>980792.9299999999</v>
      </c>
      <c r="G132" s="528"/>
      <c r="H132" s="529"/>
      <c r="I132" s="529"/>
      <c r="J132" s="523"/>
      <c r="K132" s="527"/>
    </row>
    <row r="133" spans="1:11" ht="12.75">
      <c r="A133" s="523"/>
      <c r="B133" s="526"/>
      <c r="C133" s="527"/>
      <c r="D133" s="523"/>
      <c r="E133" s="527"/>
      <c r="F133" s="528"/>
      <c r="G133" s="528"/>
      <c r="H133" s="529"/>
      <c r="I133" s="529"/>
      <c r="J133" s="523"/>
      <c r="K133" s="527"/>
    </row>
    <row r="134" spans="1:11" ht="12.75">
      <c r="A134" s="523"/>
      <c r="B134" s="526"/>
      <c r="C134" s="527"/>
      <c r="D134" s="523"/>
      <c r="E134" s="527"/>
      <c r="F134" s="528"/>
      <c r="G134" s="528"/>
      <c r="H134" s="529"/>
      <c r="I134" s="529"/>
      <c r="J134" s="523"/>
      <c r="K134" s="527"/>
    </row>
    <row r="145" spans="1:11" ht="12.75">
      <c r="A145" s="69" t="s">
        <v>907</v>
      </c>
      <c r="B145" s="69"/>
      <c r="C145" s="69"/>
      <c r="D145" s="69"/>
      <c r="K145" s="21" t="s">
        <v>908</v>
      </c>
    </row>
    <row r="147" spans="1:11" ht="12.75">
      <c r="A147" s="511" t="s">
        <v>791</v>
      </c>
      <c r="B147" s="512"/>
      <c r="C147" s="513"/>
      <c r="D147" s="511" t="s">
        <v>792</v>
      </c>
      <c r="E147" s="513"/>
      <c r="F147" s="514" t="s">
        <v>793</v>
      </c>
      <c r="G147" s="515" t="s">
        <v>794</v>
      </c>
      <c r="H147" s="516"/>
      <c r="I147" s="517"/>
      <c r="J147" s="511" t="s">
        <v>795</v>
      </c>
      <c r="K147" s="518"/>
    </row>
    <row r="148" spans="1:11" ht="12.75">
      <c r="A148" s="519"/>
      <c r="B148" s="520"/>
      <c r="C148" s="521"/>
      <c r="D148" s="519"/>
      <c r="E148" s="521"/>
      <c r="F148" s="522"/>
      <c r="G148" s="523" t="s">
        <v>796</v>
      </c>
      <c r="H148" s="524" t="s">
        <v>296</v>
      </c>
      <c r="I148" s="525" t="s">
        <v>797</v>
      </c>
      <c r="J148" s="519"/>
      <c r="K148" s="521"/>
    </row>
    <row r="149" spans="1:11" ht="12.75">
      <c r="A149" s="519"/>
      <c r="B149" s="520"/>
      <c r="C149" s="521"/>
      <c r="D149" s="519"/>
      <c r="E149" s="521"/>
      <c r="F149" s="522"/>
      <c r="G149" s="523"/>
      <c r="H149" s="524"/>
      <c r="I149" s="525"/>
      <c r="J149" s="519"/>
      <c r="K149" s="521"/>
    </row>
    <row r="150" spans="1:11" ht="12.75">
      <c r="A150" s="523" t="s">
        <v>909</v>
      </c>
      <c r="B150" s="526"/>
      <c r="C150" s="527"/>
      <c r="D150" s="523" t="s">
        <v>910</v>
      </c>
      <c r="E150" s="527" t="s">
        <v>911</v>
      </c>
      <c r="F150" s="528">
        <v>512748.51</v>
      </c>
      <c r="G150" s="528"/>
      <c r="H150" s="529"/>
      <c r="I150" s="529"/>
      <c r="J150" s="530" t="s">
        <v>801</v>
      </c>
      <c r="K150" s="527"/>
    </row>
    <row r="151" spans="1:11" ht="12.75">
      <c r="A151" s="523" t="s">
        <v>912</v>
      </c>
      <c r="B151" s="526"/>
      <c r="C151" s="527"/>
      <c r="D151" s="523" t="s">
        <v>910</v>
      </c>
      <c r="E151" s="527" t="s">
        <v>913</v>
      </c>
      <c r="F151" s="528">
        <v>2440</v>
      </c>
      <c r="G151" s="528"/>
      <c r="H151" s="529"/>
      <c r="I151" s="529"/>
      <c r="J151" s="530" t="s">
        <v>801</v>
      </c>
      <c r="K151" s="527"/>
    </row>
    <row r="152" spans="1:11" ht="12.75">
      <c r="A152" s="523" t="s">
        <v>914</v>
      </c>
      <c r="B152" s="526"/>
      <c r="C152" s="527"/>
      <c r="D152" s="523" t="s">
        <v>910</v>
      </c>
      <c r="E152" s="527" t="s">
        <v>915</v>
      </c>
      <c r="F152" s="528">
        <v>2514</v>
      </c>
      <c r="G152" s="528"/>
      <c r="H152" s="529"/>
      <c r="I152" s="529"/>
      <c r="J152" s="530" t="s">
        <v>801</v>
      </c>
      <c r="K152" s="527"/>
    </row>
    <row r="153" spans="1:11" ht="12.75">
      <c r="A153" s="523" t="s">
        <v>916</v>
      </c>
      <c r="B153" s="526"/>
      <c r="C153" s="527"/>
      <c r="D153" s="523" t="s">
        <v>917</v>
      </c>
      <c r="E153" s="337" t="s">
        <v>918</v>
      </c>
      <c r="F153" s="528">
        <v>100</v>
      </c>
      <c r="G153" s="528"/>
      <c r="H153" s="529"/>
      <c r="I153" s="529"/>
      <c r="J153" s="530" t="s">
        <v>801</v>
      </c>
      <c r="K153" s="527"/>
    </row>
    <row r="154" spans="1:11" ht="12.75">
      <c r="A154" s="523" t="s">
        <v>919</v>
      </c>
      <c r="B154" s="526"/>
      <c r="C154" s="527"/>
      <c r="D154" s="523" t="s">
        <v>920</v>
      </c>
      <c r="E154" s="527" t="s">
        <v>921</v>
      </c>
      <c r="F154" s="538">
        <v>2078</v>
      </c>
      <c r="G154" s="528">
        <v>2078</v>
      </c>
      <c r="H154" s="529"/>
      <c r="I154" s="529"/>
      <c r="J154" s="530" t="s">
        <v>801</v>
      </c>
      <c r="K154" s="527"/>
    </row>
    <row r="155" spans="1:11" ht="12.75">
      <c r="A155" s="523" t="s">
        <v>922</v>
      </c>
      <c r="B155" s="526"/>
      <c r="C155" s="527"/>
      <c r="D155" s="523" t="s">
        <v>923</v>
      </c>
      <c r="E155" s="527" t="s">
        <v>924</v>
      </c>
      <c r="F155" s="538">
        <v>49225.5</v>
      </c>
      <c r="G155" s="528">
        <v>49225</v>
      </c>
      <c r="H155" s="529"/>
      <c r="I155" s="529"/>
      <c r="J155" s="530" t="s">
        <v>801</v>
      </c>
      <c r="K155" s="527"/>
    </row>
    <row r="156" spans="1:11" ht="12.75">
      <c r="A156" s="523" t="s">
        <v>925</v>
      </c>
      <c r="B156" s="526"/>
      <c r="C156" s="527"/>
      <c r="D156" s="523" t="s">
        <v>926</v>
      </c>
      <c r="E156" s="527" t="s">
        <v>927</v>
      </c>
      <c r="F156" s="528">
        <v>41244</v>
      </c>
      <c r="G156" s="528">
        <v>41244</v>
      </c>
      <c r="H156" s="529"/>
      <c r="I156" s="529"/>
      <c r="J156" s="530" t="s">
        <v>801</v>
      </c>
      <c r="K156" s="527"/>
    </row>
    <row r="157" spans="1:11" ht="12.75">
      <c r="A157" s="523" t="s">
        <v>928</v>
      </c>
      <c r="B157" s="526"/>
      <c r="C157" s="527"/>
      <c r="D157" s="523" t="s">
        <v>926</v>
      </c>
      <c r="E157" s="527" t="s">
        <v>929</v>
      </c>
      <c r="F157" s="528">
        <v>39804</v>
      </c>
      <c r="G157" s="528">
        <v>39804</v>
      </c>
      <c r="H157" s="529"/>
      <c r="I157" s="529"/>
      <c r="J157" s="530" t="s">
        <v>801</v>
      </c>
      <c r="K157" s="527"/>
    </row>
    <row r="158" spans="1:11" ht="12.75">
      <c r="A158" s="523" t="s">
        <v>930</v>
      </c>
      <c r="B158" s="526"/>
      <c r="C158" s="527"/>
      <c r="D158" s="523" t="s">
        <v>926</v>
      </c>
      <c r="E158" s="527" t="s">
        <v>931</v>
      </c>
      <c r="F158" s="528">
        <v>23068</v>
      </c>
      <c r="G158" s="528">
        <v>23068</v>
      </c>
      <c r="H158" s="529"/>
      <c r="I158" s="529"/>
      <c r="J158" s="530" t="s">
        <v>801</v>
      </c>
      <c r="K158" s="527"/>
    </row>
    <row r="159" spans="1:11" ht="12.75">
      <c r="A159" s="523" t="s">
        <v>932</v>
      </c>
      <c r="B159" s="526"/>
      <c r="C159" s="527"/>
      <c r="D159" s="523" t="s">
        <v>926</v>
      </c>
      <c r="E159" s="527" t="s">
        <v>933</v>
      </c>
      <c r="F159" s="528">
        <v>22806</v>
      </c>
      <c r="G159" s="528">
        <v>22608</v>
      </c>
      <c r="H159" s="529"/>
      <c r="I159" s="529"/>
      <c r="J159" s="530" t="s">
        <v>801</v>
      </c>
      <c r="K159" s="527"/>
    </row>
    <row r="160" spans="1:11" ht="12.75">
      <c r="A160" s="523" t="s">
        <v>934</v>
      </c>
      <c r="B160" s="526"/>
      <c r="C160" s="527"/>
      <c r="D160" s="523" t="s">
        <v>926</v>
      </c>
      <c r="E160" s="527" t="s">
        <v>935</v>
      </c>
      <c r="F160" s="528">
        <v>24369</v>
      </c>
      <c r="G160" s="528">
        <v>24369</v>
      </c>
      <c r="H160" s="529"/>
      <c r="I160" s="529"/>
      <c r="J160" s="530" t="s">
        <v>801</v>
      </c>
      <c r="K160" s="527"/>
    </row>
    <row r="161" spans="1:11" ht="12.75">
      <c r="A161" s="523" t="s">
        <v>936</v>
      </c>
      <c r="B161" s="526"/>
      <c r="C161" s="527"/>
      <c r="D161" s="523" t="s">
        <v>937</v>
      </c>
      <c r="E161" s="527" t="s">
        <v>921</v>
      </c>
      <c r="F161" s="528">
        <v>390</v>
      </c>
      <c r="G161" s="528">
        <v>270</v>
      </c>
      <c r="H161" s="529"/>
      <c r="I161" s="529"/>
      <c r="J161" s="530" t="s">
        <v>801</v>
      </c>
      <c r="K161" s="527"/>
    </row>
    <row r="162" spans="1:11" ht="12.75">
      <c r="A162" s="523" t="s">
        <v>938</v>
      </c>
      <c r="B162" s="526"/>
      <c r="C162" s="527"/>
      <c r="D162" s="523" t="s">
        <v>939</v>
      </c>
      <c r="E162" s="527" t="s">
        <v>929</v>
      </c>
      <c r="F162" s="528">
        <v>150</v>
      </c>
      <c r="G162" s="528">
        <v>150</v>
      </c>
      <c r="H162" s="529"/>
      <c r="I162" s="529"/>
      <c r="J162" s="530" t="s">
        <v>801</v>
      </c>
      <c r="K162" s="527"/>
    </row>
    <row r="163" spans="1:11" ht="12.75">
      <c r="A163" s="523" t="s">
        <v>940</v>
      </c>
      <c r="B163" s="526"/>
      <c r="C163" s="527"/>
      <c r="D163" s="523" t="s">
        <v>937</v>
      </c>
      <c r="E163" s="527" t="s">
        <v>931</v>
      </c>
      <c r="F163" s="528">
        <v>230</v>
      </c>
      <c r="G163" s="528">
        <v>300</v>
      </c>
      <c r="H163" s="529"/>
      <c r="I163" s="529"/>
      <c r="J163" s="530" t="s">
        <v>801</v>
      </c>
      <c r="K163" s="527"/>
    </row>
    <row r="164" spans="1:11" ht="12.75">
      <c r="A164" s="523" t="s">
        <v>941</v>
      </c>
      <c r="B164" s="526"/>
      <c r="C164" s="527"/>
      <c r="D164" s="523" t="s">
        <v>937</v>
      </c>
      <c r="E164" s="527" t="s">
        <v>933</v>
      </c>
      <c r="F164" s="528">
        <v>440</v>
      </c>
      <c r="G164" s="528">
        <v>450</v>
      </c>
      <c r="H164" s="529"/>
      <c r="I164" s="529"/>
      <c r="J164" s="530" t="s">
        <v>801</v>
      </c>
      <c r="K164" s="527"/>
    </row>
    <row r="165" spans="1:11" ht="12.75">
      <c r="A165" s="523" t="s">
        <v>942</v>
      </c>
      <c r="B165" s="526"/>
      <c r="C165" s="527"/>
      <c r="D165" s="523" t="s">
        <v>937</v>
      </c>
      <c r="E165" s="527" t="s">
        <v>935</v>
      </c>
      <c r="F165" s="528">
        <v>1440</v>
      </c>
      <c r="G165" s="528">
        <v>1530</v>
      </c>
      <c r="H165" s="529"/>
      <c r="I165" s="529"/>
      <c r="J165" s="530" t="s">
        <v>801</v>
      </c>
      <c r="K165" s="527"/>
    </row>
    <row r="166" spans="1:11" ht="12.75">
      <c r="A166" s="523" t="s">
        <v>943</v>
      </c>
      <c r="B166" s="526"/>
      <c r="C166" s="527"/>
      <c r="D166" s="523" t="s">
        <v>937</v>
      </c>
      <c r="E166" s="527" t="s">
        <v>804</v>
      </c>
      <c r="F166" s="528">
        <v>2272.5</v>
      </c>
      <c r="G166" s="528">
        <v>2610</v>
      </c>
      <c r="H166" s="529"/>
      <c r="I166" s="529"/>
      <c r="J166" s="530" t="s">
        <v>801</v>
      </c>
      <c r="K166" s="527"/>
    </row>
    <row r="167" spans="1:11" ht="12.75">
      <c r="A167" s="523" t="s">
        <v>944</v>
      </c>
      <c r="B167" s="526"/>
      <c r="C167" s="527"/>
      <c r="D167" s="523" t="s">
        <v>937</v>
      </c>
      <c r="E167" s="527" t="s">
        <v>800</v>
      </c>
      <c r="F167" s="528">
        <v>1801</v>
      </c>
      <c r="G167" s="528">
        <v>0</v>
      </c>
      <c r="H167" s="529"/>
      <c r="I167" s="529"/>
      <c r="J167" s="530" t="s">
        <v>801</v>
      </c>
      <c r="K167" s="527"/>
    </row>
    <row r="168" spans="1:11" ht="12.75">
      <c r="A168" s="523" t="s">
        <v>945</v>
      </c>
      <c r="B168" s="526"/>
      <c r="C168" s="527"/>
      <c r="D168" s="523" t="s">
        <v>946</v>
      </c>
      <c r="E168" s="527" t="s">
        <v>924</v>
      </c>
      <c r="F168" s="528">
        <v>18270</v>
      </c>
      <c r="G168" s="528"/>
      <c r="H168" s="529"/>
      <c r="I168" s="529"/>
      <c r="J168" s="530" t="s">
        <v>801</v>
      </c>
      <c r="K168" s="527"/>
    </row>
    <row r="169" spans="1:11" ht="12.75">
      <c r="A169" s="523" t="s">
        <v>947</v>
      </c>
      <c r="B169" s="526"/>
      <c r="C169" s="527"/>
      <c r="D169" s="523" t="s">
        <v>948</v>
      </c>
      <c r="E169" s="527" t="s">
        <v>949</v>
      </c>
      <c r="F169" s="528">
        <v>1780</v>
      </c>
      <c r="G169" s="528">
        <v>1780</v>
      </c>
      <c r="H169" s="529"/>
      <c r="I169" s="529"/>
      <c r="J169" s="530" t="s">
        <v>801</v>
      </c>
      <c r="K169" s="527"/>
    </row>
    <row r="170" spans="1:11" ht="12.75">
      <c r="A170" s="523" t="s">
        <v>950</v>
      </c>
      <c r="B170" s="526"/>
      <c r="C170" s="527"/>
      <c r="D170" s="523" t="s">
        <v>951</v>
      </c>
      <c r="E170" s="527" t="s">
        <v>924</v>
      </c>
      <c r="F170" s="528">
        <v>20400</v>
      </c>
      <c r="G170" s="528">
        <v>4400</v>
      </c>
      <c r="H170" s="529"/>
      <c r="I170" s="529"/>
      <c r="J170" s="530" t="s">
        <v>801</v>
      </c>
      <c r="K170" s="527"/>
    </row>
    <row r="171" spans="1:11" ht="12.75">
      <c r="A171" s="523" t="s">
        <v>952</v>
      </c>
      <c r="B171" s="526"/>
      <c r="C171" s="527"/>
      <c r="D171" s="523" t="s">
        <v>951</v>
      </c>
      <c r="E171" s="527" t="s">
        <v>953</v>
      </c>
      <c r="F171" s="535">
        <v>630</v>
      </c>
      <c r="G171" s="528">
        <v>630</v>
      </c>
      <c r="H171" s="529"/>
      <c r="I171" s="529"/>
      <c r="J171" s="530" t="s">
        <v>801</v>
      </c>
      <c r="K171" s="527"/>
    </row>
    <row r="172" spans="1:11" ht="12.75">
      <c r="A172" s="523" t="s">
        <v>954</v>
      </c>
      <c r="B172" s="526"/>
      <c r="C172" s="527"/>
      <c r="D172" s="523" t="s">
        <v>951</v>
      </c>
      <c r="E172" s="527" t="s">
        <v>955</v>
      </c>
      <c r="F172" s="528">
        <v>1800</v>
      </c>
      <c r="G172" s="528">
        <v>1800</v>
      </c>
      <c r="H172" s="529"/>
      <c r="I172" s="529"/>
      <c r="J172" s="530" t="s">
        <v>801</v>
      </c>
      <c r="K172" s="527"/>
    </row>
    <row r="173" spans="1:11" ht="12.75">
      <c r="A173" s="523" t="s">
        <v>956</v>
      </c>
      <c r="B173" s="526"/>
      <c r="C173" s="527"/>
      <c r="D173" s="523" t="s">
        <v>957</v>
      </c>
      <c r="E173" s="527" t="s">
        <v>955</v>
      </c>
      <c r="F173" s="528">
        <v>1045</v>
      </c>
      <c r="G173" s="528">
        <v>1045</v>
      </c>
      <c r="H173" s="529"/>
      <c r="I173" s="529"/>
      <c r="J173" s="530" t="s">
        <v>801</v>
      </c>
      <c r="K173" s="527"/>
    </row>
    <row r="174" spans="1:11" ht="12.75">
      <c r="A174" s="523" t="s">
        <v>958</v>
      </c>
      <c r="B174" s="526"/>
      <c r="C174" s="527"/>
      <c r="D174" s="523" t="s">
        <v>959</v>
      </c>
      <c r="E174" s="527" t="s">
        <v>960</v>
      </c>
      <c r="F174" s="528">
        <v>180</v>
      </c>
      <c r="G174" s="528">
        <v>180</v>
      </c>
      <c r="H174" s="529"/>
      <c r="I174" s="529"/>
      <c r="J174" s="530" t="s">
        <v>801</v>
      </c>
      <c r="K174" s="527"/>
    </row>
    <row r="175" spans="1:11" ht="12.75">
      <c r="A175" s="523" t="s">
        <v>961</v>
      </c>
      <c r="B175" s="526"/>
      <c r="C175" s="527"/>
      <c r="D175" s="523" t="s">
        <v>962</v>
      </c>
      <c r="E175" s="527" t="s">
        <v>963</v>
      </c>
      <c r="F175" s="528">
        <v>265</v>
      </c>
      <c r="G175" s="528">
        <v>295</v>
      </c>
      <c r="H175" s="529"/>
      <c r="I175" s="529"/>
      <c r="J175" s="530" t="s">
        <v>801</v>
      </c>
      <c r="K175" s="527"/>
    </row>
    <row r="176" spans="1:11" ht="12.75">
      <c r="A176" s="523" t="s">
        <v>964</v>
      </c>
      <c r="B176" s="526"/>
      <c r="C176" s="527"/>
      <c r="D176" s="523" t="s">
        <v>965</v>
      </c>
      <c r="E176" s="527" t="s">
        <v>835</v>
      </c>
      <c r="F176" s="528">
        <v>18799</v>
      </c>
      <c r="G176" s="528">
        <v>18799</v>
      </c>
      <c r="H176" s="529"/>
      <c r="I176" s="529"/>
      <c r="J176" s="530" t="s">
        <v>801</v>
      </c>
      <c r="K176" s="527"/>
    </row>
    <row r="177" spans="1:11" ht="12.75">
      <c r="A177" s="337"/>
      <c r="B177" s="47"/>
      <c r="C177" s="47"/>
      <c r="D177" s="337"/>
      <c r="E177" s="47"/>
      <c r="F177" s="535"/>
      <c r="G177" s="535"/>
      <c r="H177" s="47"/>
      <c r="I177" s="47"/>
      <c r="J177" s="229"/>
      <c r="K177" s="47"/>
    </row>
    <row r="178" spans="1:11" ht="12.75">
      <c r="A178" s="337"/>
      <c r="B178" s="47"/>
      <c r="C178" s="47"/>
      <c r="D178" s="337"/>
      <c r="E178" s="47"/>
      <c r="F178" s="535"/>
      <c r="G178" s="535"/>
      <c r="H178" s="47"/>
      <c r="I178" s="47"/>
      <c r="J178" s="229"/>
      <c r="K178" s="47"/>
    </row>
    <row r="179" spans="1:11" ht="12.75">
      <c r="A179" s="337"/>
      <c r="B179" s="47"/>
      <c r="C179" s="47"/>
      <c r="D179" s="337"/>
      <c r="E179" s="47"/>
      <c r="F179" s="535"/>
      <c r="G179" s="535"/>
      <c r="H179" s="47"/>
      <c r="I179" s="47"/>
      <c r="J179" s="229"/>
      <c r="K179" s="47"/>
    </row>
    <row r="180" spans="1:11" ht="12.75">
      <c r="A180" s="337"/>
      <c r="B180" s="47"/>
      <c r="C180" s="47"/>
      <c r="D180" s="337"/>
      <c r="E180" s="47"/>
      <c r="F180" s="535"/>
      <c r="G180" s="535"/>
      <c r="H180" s="47"/>
      <c r="I180" s="47"/>
      <c r="J180" s="229"/>
      <c r="K180" s="47"/>
    </row>
    <row r="181" spans="1:11" ht="12.75">
      <c r="A181" s="69" t="s">
        <v>907</v>
      </c>
      <c r="B181" s="69"/>
      <c r="C181" s="69"/>
      <c r="D181" s="69"/>
      <c r="K181" s="21" t="s">
        <v>966</v>
      </c>
    </row>
    <row r="183" spans="1:11" ht="12.75">
      <c r="A183" s="511" t="s">
        <v>791</v>
      </c>
      <c r="B183" s="512"/>
      <c r="C183" s="513"/>
      <c r="D183" s="511" t="s">
        <v>792</v>
      </c>
      <c r="E183" s="513"/>
      <c r="F183" s="514" t="s">
        <v>793</v>
      </c>
      <c r="G183" s="515" t="s">
        <v>794</v>
      </c>
      <c r="H183" s="516"/>
      <c r="I183" s="517"/>
      <c r="J183" s="511" t="s">
        <v>795</v>
      </c>
      <c r="K183" s="518"/>
    </row>
    <row r="184" spans="1:11" ht="12.75">
      <c r="A184" s="519"/>
      <c r="B184" s="520"/>
      <c r="C184" s="521"/>
      <c r="D184" s="519"/>
      <c r="E184" s="521"/>
      <c r="F184" s="522"/>
      <c r="G184" s="523" t="s">
        <v>796</v>
      </c>
      <c r="H184" s="524" t="s">
        <v>296</v>
      </c>
      <c r="I184" s="525" t="s">
        <v>797</v>
      </c>
      <c r="J184" s="519"/>
      <c r="K184" s="521"/>
    </row>
    <row r="185" spans="1:11" ht="12.75">
      <c r="A185" s="519"/>
      <c r="B185" s="520"/>
      <c r="C185" s="521"/>
      <c r="D185" s="519"/>
      <c r="E185" s="521"/>
      <c r="F185" s="522"/>
      <c r="G185" s="523"/>
      <c r="H185" s="524"/>
      <c r="I185" s="525"/>
      <c r="J185" s="519"/>
      <c r="K185" s="521"/>
    </row>
    <row r="186" spans="1:11" ht="12.75">
      <c r="A186" s="523" t="s">
        <v>967</v>
      </c>
      <c r="B186" s="526"/>
      <c r="C186" s="527"/>
      <c r="D186" s="523" t="s">
        <v>965</v>
      </c>
      <c r="E186" s="527" t="s">
        <v>960</v>
      </c>
      <c r="F186" s="528">
        <v>11212</v>
      </c>
      <c r="G186" s="528">
        <v>11212</v>
      </c>
      <c r="H186" s="529"/>
      <c r="I186" s="537"/>
      <c r="J186" s="530" t="s">
        <v>801</v>
      </c>
      <c r="K186" s="527"/>
    </row>
    <row r="187" spans="1:11" ht="12.75">
      <c r="A187" s="523" t="s">
        <v>968</v>
      </c>
      <c r="B187" s="526"/>
      <c r="C187" s="527"/>
      <c r="D187" s="523" t="s">
        <v>965</v>
      </c>
      <c r="E187" s="527" t="s">
        <v>969</v>
      </c>
      <c r="F187" s="528">
        <v>27344</v>
      </c>
      <c r="G187" s="528">
        <v>27344</v>
      </c>
      <c r="H187" s="529"/>
      <c r="I187" s="537"/>
      <c r="J187" s="530" t="s">
        <v>801</v>
      </c>
      <c r="K187" s="527"/>
    </row>
    <row r="188" spans="1:11" ht="12.75">
      <c r="A188" s="523" t="s">
        <v>970</v>
      </c>
      <c r="B188" s="526"/>
      <c r="C188" s="527"/>
      <c r="D188" s="523" t="s">
        <v>965</v>
      </c>
      <c r="E188" s="527" t="s">
        <v>971</v>
      </c>
      <c r="F188" s="528">
        <v>55102</v>
      </c>
      <c r="G188" s="528">
        <v>55102</v>
      </c>
      <c r="H188" s="529"/>
      <c r="I188" s="537"/>
      <c r="J188" s="530" t="s">
        <v>801</v>
      </c>
      <c r="K188" s="527"/>
    </row>
    <row r="189" spans="1:11" ht="12.75">
      <c r="A189" s="523" t="s">
        <v>972</v>
      </c>
      <c r="B189" s="526"/>
      <c r="C189" s="527"/>
      <c r="D189" s="523" t="s">
        <v>965</v>
      </c>
      <c r="E189" s="527" t="s">
        <v>887</v>
      </c>
      <c r="F189" s="528">
        <v>42768</v>
      </c>
      <c r="G189" s="528"/>
      <c r="H189" s="529"/>
      <c r="I189" s="537"/>
      <c r="J189" s="530" t="s">
        <v>801</v>
      </c>
      <c r="K189" s="527"/>
    </row>
    <row r="190" spans="1:11" ht="12.75">
      <c r="A190" s="523" t="s">
        <v>973</v>
      </c>
      <c r="B190" s="526"/>
      <c r="C190" s="527"/>
      <c r="D190" s="523" t="s">
        <v>965</v>
      </c>
      <c r="E190" s="527" t="s">
        <v>933</v>
      </c>
      <c r="F190" s="528">
        <v>24379.2</v>
      </c>
      <c r="G190" s="528">
        <v>24379.2</v>
      </c>
      <c r="H190" s="529"/>
      <c r="I190" s="537"/>
      <c r="J190" s="530" t="s">
        <v>801</v>
      </c>
      <c r="K190" s="527"/>
    </row>
    <row r="191" spans="1:11" ht="12.75">
      <c r="A191" s="523" t="s">
        <v>974</v>
      </c>
      <c r="B191" s="526"/>
      <c r="C191" s="527"/>
      <c r="D191" s="523" t="s">
        <v>965</v>
      </c>
      <c r="E191" s="527" t="s">
        <v>935</v>
      </c>
      <c r="F191" s="528">
        <v>29820.5</v>
      </c>
      <c r="G191" s="528">
        <v>29820.5</v>
      </c>
      <c r="H191" s="529"/>
      <c r="I191" s="537"/>
      <c r="J191" s="530" t="s">
        <v>801</v>
      </c>
      <c r="K191" s="527"/>
    </row>
    <row r="192" spans="1:11" ht="12.75">
      <c r="A192" s="523" t="s">
        <v>975</v>
      </c>
      <c r="B192" s="526"/>
      <c r="C192" s="527"/>
      <c r="D192" s="523" t="s">
        <v>965</v>
      </c>
      <c r="E192" s="527" t="s">
        <v>804</v>
      </c>
      <c r="F192" s="538">
        <v>65158</v>
      </c>
      <c r="G192" s="528">
        <v>65158</v>
      </c>
      <c r="H192" s="529"/>
      <c r="I192" s="537"/>
      <c r="J192" s="530" t="s">
        <v>801</v>
      </c>
      <c r="K192" s="527"/>
    </row>
    <row r="193" spans="1:11" ht="12.75">
      <c r="A193" s="523" t="s">
        <v>976</v>
      </c>
      <c r="B193" s="526"/>
      <c r="C193" s="527"/>
      <c r="D193" s="523" t="s">
        <v>965</v>
      </c>
      <c r="E193" s="527" t="s">
        <v>800</v>
      </c>
      <c r="F193" s="538">
        <v>115959.5</v>
      </c>
      <c r="G193" s="528"/>
      <c r="H193" s="529"/>
      <c r="I193" s="537"/>
      <c r="J193" s="530" t="s">
        <v>801</v>
      </c>
      <c r="K193" s="527"/>
    </row>
    <row r="194" spans="1:11" ht="12.75">
      <c r="A194" s="523" t="s">
        <v>977</v>
      </c>
      <c r="B194" s="526"/>
      <c r="C194" s="527"/>
      <c r="D194" s="523" t="s">
        <v>978</v>
      </c>
      <c r="E194" s="527" t="s">
        <v>955</v>
      </c>
      <c r="F194" s="528">
        <v>1020</v>
      </c>
      <c r="G194" s="528">
        <v>1020</v>
      </c>
      <c r="H194" s="529"/>
      <c r="I194" s="537"/>
      <c r="J194" s="530" t="s">
        <v>801</v>
      </c>
      <c r="K194" s="527"/>
    </row>
    <row r="195" spans="1:11" ht="12.75">
      <c r="A195" s="523" t="s">
        <v>979</v>
      </c>
      <c r="B195" s="526"/>
      <c r="C195" s="527"/>
      <c r="D195" s="523" t="s">
        <v>980</v>
      </c>
      <c r="E195" s="527" t="s">
        <v>955</v>
      </c>
      <c r="F195" s="528">
        <v>320</v>
      </c>
      <c r="G195" s="528">
        <v>320</v>
      </c>
      <c r="H195" s="529"/>
      <c r="I195" s="537"/>
      <c r="J195" s="530" t="s">
        <v>801</v>
      </c>
      <c r="K195" s="527"/>
    </row>
    <row r="196" spans="1:11" ht="12.75">
      <c r="A196" s="523" t="s">
        <v>981</v>
      </c>
      <c r="B196" s="526"/>
      <c r="C196" s="527"/>
      <c r="D196" s="523" t="s">
        <v>982</v>
      </c>
      <c r="E196" s="527" t="s">
        <v>971</v>
      </c>
      <c r="F196" s="528">
        <v>48308</v>
      </c>
      <c r="G196" s="528">
        <v>45360</v>
      </c>
      <c r="H196" s="529"/>
      <c r="I196" s="537">
        <v>2948</v>
      </c>
      <c r="J196" s="530" t="s">
        <v>801</v>
      </c>
      <c r="K196" s="527"/>
    </row>
    <row r="197" spans="1:11" ht="12.75">
      <c r="A197" s="523" t="s">
        <v>981</v>
      </c>
      <c r="B197" s="526"/>
      <c r="C197" s="527"/>
      <c r="D197" s="523" t="s">
        <v>983</v>
      </c>
      <c r="E197" s="527" t="s">
        <v>887</v>
      </c>
      <c r="F197" s="538">
        <v>75964</v>
      </c>
      <c r="G197" s="528">
        <v>32790</v>
      </c>
      <c r="H197" s="529"/>
      <c r="I197" s="537"/>
      <c r="J197" s="530" t="s">
        <v>801</v>
      </c>
      <c r="K197" s="527"/>
    </row>
    <row r="198" spans="1:11" ht="12.75">
      <c r="A198" s="523" t="s">
        <v>984</v>
      </c>
      <c r="B198" s="526"/>
      <c r="C198" s="527"/>
      <c r="D198" s="523" t="s">
        <v>982</v>
      </c>
      <c r="E198" s="527" t="s">
        <v>800</v>
      </c>
      <c r="F198" s="538">
        <v>5070</v>
      </c>
      <c r="G198" s="528"/>
      <c r="H198" s="529"/>
      <c r="I198" s="537"/>
      <c r="J198" s="530" t="s">
        <v>801</v>
      </c>
      <c r="K198" s="527"/>
    </row>
    <row r="199" spans="1:11" ht="12.75">
      <c r="A199" s="523" t="s">
        <v>981</v>
      </c>
      <c r="B199" s="526"/>
      <c r="C199" s="527"/>
      <c r="D199" s="523" t="s">
        <v>982</v>
      </c>
      <c r="E199" s="527" t="s">
        <v>985</v>
      </c>
      <c r="F199" s="538">
        <v>337621</v>
      </c>
      <c r="G199" s="528">
        <v>283497</v>
      </c>
      <c r="H199" s="529"/>
      <c r="I199" s="537">
        <v>54124</v>
      </c>
      <c r="J199" s="530" t="s">
        <v>801</v>
      </c>
      <c r="K199" s="527"/>
    </row>
    <row r="200" spans="1:11" ht="12.75">
      <c r="A200" s="523" t="s">
        <v>986</v>
      </c>
      <c r="B200" s="526"/>
      <c r="C200" s="527"/>
      <c r="D200" s="523" t="s">
        <v>987</v>
      </c>
      <c r="E200" s="527" t="s">
        <v>988</v>
      </c>
      <c r="F200" s="528">
        <v>1883.95</v>
      </c>
      <c r="G200" s="528"/>
      <c r="H200" s="529"/>
      <c r="I200" s="537"/>
      <c r="J200" s="530" t="s">
        <v>801</v>
      </c>
      <c r="K200" s="527"/>
    </row>
    <row r="201" spans="1:11" ht="12.75">
      <c r="A201" s="523" t="s">
        <v>986</v>
      </c>
      <c r="B201" s="526"/>
      <c r="C201" s="527"/>
      <c r="D201" s="523" t="s">
        <v>987</v>
      </c>
      <c r="E201" s="527" t="s">
        <v>800</v>
      </c>
      <c r="F201" s="528">
        <v>3512</v>
      </c>
      <c r="G201" s="528"/>
      <c r="H201" s="529"/>
      <c r="I201" s="537"/>
      <c r="J201" s="530" t="s">
        <v>801</v>
      </c>
      <c r="K201" s="527"/>
    </row>
    <row r="202" spans="1:11" ht="12.75">
      <c r="A202" s="523" t="s">
        <v>989</v>
      </c>
      <c r="B202" s="526"/>
      <c r="C202" s="527"/>
      <c r="D202" s="523" t="s">
        <v>990</v>
      </c>
      <c r="E202" s="527" t="s">
        <v>927</v>
      </c>
      <c r="F202" s="528">
        <v>15582.3</v>
      </c>
      <c r="G202" s="528">
        <v>15582.3</v>
      </c>
      <c r="H202" s="529"/>
      <c r="I202" s="537"/>
      <c r="J202" s="530" t="s">
        <v>801</v>
      </c>
      <c r="K202" s="527"/>
    </row>
    <row r="203" spans="1:11" ht="12.75">
      <c r="A203" s="523" t="s">
        <v>991</v>
      </c>
      <c r="B203" s="526"/>
      <c r="C203" s="527"/>
      <c r="D203" s="523" t="s">
        <v>992</v>
      </c>
      <c r="E203" s="527" t="s">
        <v>993</v>
      </c>
      <c r="F203" s="538">
        <v>39282.8</v>
      </c>
      <c r="G203" s="528">
        <v>39282.8</v>
      </c>
      <c r="H203" s="529"/>
      <c r="I203" s="537"/>
      <c r="J203" s="530" t="s">
        <v>801</v>
      </c>
      <c r="K203" s="527"/>
    </row>
    <row r="204" spans="1:11" ht="12.75">
      <c r="A204" s="523" t="s">
        <v>994</v>
      </c>
      <c r="B204" s="526"/>
      <c r="C204" s="527"/>
      <c r="D204" s="523" t="s">
        <v>995</v>
      </c>
      <c r="E204" s="527" t="s">
        <v>955</v>
      </c>
      <c r="F204" s="528">
        <v>12907</v>
      </c>
      <c r="G204" s="528">
        <v>12907</v>
      </c>
      <c r="H204" s="529"/>
      <c r="I204" s="537"/>
      <c r="J204" s="530" t="s">
        <v>801</v>
      </c>
      <c r="K204" s="527"/>
    </row>
    <row r="205" spans="1:11" ht="12.75">
      <c r="A205" s="523" t="s">
        <v>996</v>
      </c>
      <c r="B205" s="526"/>
      <c r="C205" s="527"/>
      <c r="D205" s="523" t="s">
        <v>997</v>
      </c>
      <c r="E205" s="527" t="s">
        <v>998</v>
      </c>
      <c r="F205" s="528">
        <v>69165</v>
      </c>
      <c r="G205" s="528">
        <v>69165</v>
      </c>
      <c r="H205" s="529"/>
      <c r="I205" s="537"/>
      <c r="J205" s="530" t="s">
        <v>801</v>
      </c>
      <c r="K205" s="527"/>
    </row>
    <row r="206" spans="1:11" ht="12.75">
      <c r="A206" s="523" t="s">
        <v>999</v>
      </c>
      <c r="B206" s="526"/>
      <c r="C206" s="527"/>
      <c r="D206" s="523" t="s">
        <v>1000</v>
      </c>
      <c r="E206" s="527" t="s">
        <v>835</v>
      </c>
      <c r="F206" s="528">
        <v>3900</v>
      </c>
      <c r="G206" s="528"/>
      <c r="H206" s="529"/>
      <c r="I206" s="537"/>
      <c r="J206" s="530" t="s">
        <v>801</v>
      </c>
      <c r="K206" s="527"/>
    </row>
    <row r="207" spans="1:11" ht="12.75">
      <c r="A207" s="523" t="s">
        <v>1001</v>
      </c>
      <c r="B207" s="526"/>
      <c r="C207" s="527"/>
      <c r="D207" s="523" t="s">
        <v>1002</v>
      </c>
      <c r="E207" s="527" t="s">
        <v>929</v>
      </c>
      <c r="F207" s="528">
        <v>1000</v>
      </c>
      <c r="G207" s="528">
        <v>1000</v>
      </c>
      <c r="H207" s="529"/>
      <c r="I207" s="537"/>
      <c r="J207" s="530" t="s">
        <v>801</v>
      </c>
      <c r="K207" s="527"/>
    </row>
    <row r="208" spans="1:11" ht="12.75">
      <c r="A208" s="523" t="s">
        <v>1003</v>
      </c>
      <c r="B208" s="526"/>
      <c r="C208" s="527"/>
      <c r="D208" s="523" t="s">
        <v>1004</v>
      </c>
      <c r="E208" s="527" t="s">
        <v>835</v>
      </c>
      <c r="F208" s="528">
        <v>26780</v>
      </c>
      <c r="G208" s="528">
        <v>15600</v>
      </c>
      <c r="H208" s="529"/>
      <c r="I208" s="537"/>
      <c r="J208" s="530" t="s">
        <v>801</v>
      </c>
      <c r="K208" s="527"/>
    </row>
    <row r="209" spans="1:11" ht="12.75">
      <c r="A209" s="523" t="s">
        <v>1005</v>
      </c>
      <c r="B209" s="526"/>
      <c r="C209" s="527"/>
      <c r="D209" s="523" t="s">
        <v>1006</v>
      </c>
      <c r="E209" s="527" t="s">
        <v>835</v>
      </c>
      <c r="F209" s="528">
        <v>9951</v>
      </c>
      <c r="G209" s="528"/>
      <c r="H209" s="529"/>
      <c r="I209" s="537"/>
      <c r="J209" s="530" t="s">
        <v>801</v>
      </c>
      <c r="K209" s="527"/>
    </row>
    <row r="210" spans="1:11" ht="12.75">
      <c r="A210" s="523" t="s">
        <v>1007</v>
      </c>
      <c r="B210" s="526"/>
      <c r="C210" s="527"/>
      <c r="D210" s="523" t="s">
        <v>1006</v>
      </c>
      <c r="E210" s="527" t="s">
        <v>1008</v>
      </c>
      <c r="F210" s="528">
        <v>15482</v>
      </c>
      <c r="G210" s="528">
        <v>15482</v>
      </c>
      <c r="H210" s="529"/>
      <c r="I210" s="537"/>
      <c r="J210" s="530" t="s">
        <v>801</v>
      </c>
      <c r="K210" s="527"/>
    </row>
    <row r="211" spans="1:11" ht="12.75">
      <c r="A211" s="523" t="s">
        <v>1009</v>
      </c>
      <c r="B211" s="526"/>
      <c r="C211" s="527"/>
      <c r="D211" s="523" t="s">
        <v>1010</v>
      </c>
      <c r="E211" s="527" t="s">
        <v>1011</v>
      </c>
      <c r="F211" s="528">
        <v>89900</v>
      </c>
      <c r="G211" s="528"/>
      <c r="H211" s="529"/>
      <c r="I211" s="537"/>
      <c r="J211" s="530" t="s">
        <v>801</v>
      </c>
      <c r="K211" s="527"/>
    </row>
    <row r="212" spans="1:11" ht="12.75">
      <c r="A212" s="523" t="s">
        <v>1012</v>
      </c>
      <c r="B212" s="526"/>
      <c r="C212" s="527"/>
      <c r="D212" s="523" t="s">
        <v>1013</v>
      </c>
      <c r="E212" s="527" t="s">
        <v>1014</v>
      </c>
      <c r="F212" s="528">
        <v>2420</v>
      </c>
      <c r="G212" s="528">
        <v>2420</v>
      </c>
      <c r="H212" s="529"/>
      <c r="I212" s="537"/>
      <c r="J212" s="530" t="s">
        <v>801</v>
      </c>
      <c r="K212" s="527"/>
    </row>
    <row r="213" spans="1:11" ht="12.75">
      <c r="A213" s="337"/>
      <c r="B213" s="47"/>
      <c r="C213" s="47"/>
      <c r="D213" s="337"/>
      <c r="E213" s="47"/>
      <c r="F213" s="535"/>
      <c r="G213" s="535"/>
      <c r="H213" s="47"/>
      <c r="I213" s="47"/>
      <c r="J213" s="229"/>
      <c r="K213" s="47"/>
    </row>
    <row r="214" spans="1:11" ht="12.75">
      <c r="A214" s="337"/>
      <c r="B214" s="47"/>
      <c r="C214" s="47"/>
      <c r="D214" s="337"/>
      <c r="E214" s="47"/>
      <c r="F214" s="535"/>
      <c r="G214" s="535"/>
      <c r="H214" s="47"/>
      <c r="I214" s="47"/>
      <c r="J214" s="229"/>
      <c r="K214" s="47"/>
    </row>
    <row r="215" spans="1:11" ht="12.75">
      <c r="A215" s="337"/>
      <c r="B215" s="47"/>
      <c r="C215" s="47"/>
      <c r="D215" s="337"/>
      <c r="E215" s="47"/>
      <c r="F215" s="535"/>
      <c r="G215" s="535"/>
      <c r="H215" s="47"/>
      <c r="I215" s="47"/>
      <c r="J215" s="229"/>
      <c r="K215" s="47"/>
    </row>
    <row r="216" spans="1:11" ht="12.75">
      <c r="A216" s="337"/>
      <c r="B216" s="47"/>
      <c r="C216" s="47"/>
      <c r="D216" s="337"/>
      <c r="E216" s="47"/>
      <c r="F216" s="535"/>
      <c r="G216" s="535"/>
      <c r="H216" s="47"/>
      <c r="I216" s="47"/>
      <c r="J216" s="229"/>
      <c r="K216" s="47"/>
    </row>
    <row r="217" spans="1:11" ht="12.75">
      <c r="A217" s="337"/>
      <c r="B217" s="47"/>
      <c r="C217" s="47"/>
      <c r="D217" s="337"/>
      <c r="E217" s="47"/>
      <c r="F217" s="535"/>
      <c r="G217" s="535"/>
      <c r="H217" s="47"/>
      <c r="I217" s="47"/>
      <c r="J217" s="229"/>
      <c r="K217" s="47"/>
    </row>
    <row r="218" spans="1:11" ht="12.75">
      <c r="A218" s="69" t="s">
        <v>907</v>
      </c>
      <c r="B218" s="69"/>
      <c r="C218" s="69"/>
      <c r="D218" s="69"/>
      <c r="K218" s="21" t="s">
        <v>1015</v>
      </c>
    </row>
    <row r="220" spans="1:11" ht="12.75">
      <c r="A220" s="511" t="s">
        <v>791</v>
      </c>
      <c r="B220" s="512"/>
      <c r="C220" s="513"/>
      <c r="D220" s="511" t="s">
        <v>792</v>
      </c>
      <c r="E220" s="513"/>
      <c r="F220" s="514" t="s">
        <v>793</v>
      </c>
      <c r="G220" s="515" t="s">
        <v>794</v>
      </c>
      <c r="H220" s="516"/>
      <c r="I220" s="517"/>
      <c r="J220" s="511" t="s">
        <v>795</v>
      </c>
      <c r="K220" s="518"/>
    </row>
    <row r="221" spans="1:11" ht="12.75">
      <c r="A221" s="519"/>
      <c r="B221" s="520"/>
      <c r="C221" s="521"/>
      <c r="D221" s="519"/>
      <c r="E221" s="521"/>
      <c r="F221" s="522"/>
      <c r="G221" s="523" t="s">
        <v>796</v>
      </c>
      <c r="H221" s="524" t="s">
        <v>296</v>
      </c>
      <c r="I221" s="525" t="s">
        <v>797</v>
      </c>
      <c r="J221" s="519"/>
      <c r="K221" s="521"/>
    </row>
    <row r="222" spans="1:11" ht="12.75">
      <c r="A222" s="519"/>
      <c r="B222" s="520"/>
      <c r="C222" s="521"/>
      <c r="D222" s="519"/>
      <c r="E222" s="521"/>
      <c r="F222" s="522"/>
      <c r="G222" s="523"/>
      <c r="H222" s="524"/>
      <c r="I222" s="525"/>
      <c r="J222" s="519"/>
      <c r="K222" s="521"/>
    </row>
    <row r="223" spans="1:11" ht="12.75">
      <c r="A223" s="523" t="s">
        <v>1016</v>
      </c>
      <c r="B223" s="526"/>
      <c r="C223" s="527"/>
      <c r="D223" s="523" t="s">
        <v>1017</v>
      </c>
      <c r="E223" s="527" t="s">
        <v>955</v>
      </c>
      <c r="F223" s="528">
        <v>16616</v>
      </c>
      <c r="G223" s="528">
        <v>16616</v>
      </c>
      <c r="H223" s="529"/>
      <c r="I223" s="529"/>
      <c r="J223" s="530" t="s">
        <v>801</v>
      </c>
      <c r="K223" s="527"/>
    </row>
    <row r="224" spans="1:11" ht="12.75">
      <c r="A224" s="523" t="s">
        <v>1018</v>
      </c>
      <c r="B224" s="526"/>
      <c r="C224" s="527"/>
      <c r="D224" s="523" t="s">
        <v>1019</v>
      </c>
      <c r="E224" s="527" t="s">
        <v>1020</v>
      </c>
      <c r="F224" s="528">
        <v>54017</v>
      </c>
      <c r="G224" s="528"/>
      <c r="H224" s="529"/>
      <c r="I224" s="529"/>
      <c r="J224" s="530" t="s">
        <v>801</v>
      </c>
      <c r="K224" s="527"/>
    </row>
    <row r="225" spans="1:11" ht="12.75">
      <c r="A225" s="523" t="s">
        <v>1021</v>
      </c>
      <c r="B225" s="526"/>
      <c r="C225" s="527"/>
      <c r="D225" s="523" t="s">
        <v>1019</v>
      </c>
      <c r="E225" s="527" t="s">
        <v>1022</v>
      </c>
      <c r="F225" s="528">
        <v>1280</v>
      </c>
      <c r="G225" s="528">
        <v>1280</v>
      </c>
      <c r="H225" s="529"/>
      <c r="I225" s="529"/>
      <c r="J225" s="530" t="s">
        <v>801</v>
      </c>
      <c r="K225" s="527"/>
    </row>
    <row r="226" spans="1:11" ht="12.75">
      <c r="A226" s="519" t="s">
        <v>1023</v>
      </c>
      <c r="B226" s="520"/>
      <c r="C226" s="521"/>
      <c r="D226" s="519" t="s">
        <v>1024</v>
      </c>
      <c r="E226" s="521" t="s">
        <v>1025</v>
      </c>
      <c r="F226" s="539">
        <v>266850</v>
      </c>
      <c r="G226" s="523"/>
      <c r="H226" s="524"/>
      <c r="I226" s="525"/>
      <c r="J226" s="540" t="s">
        <v>801</v>
      </c>
      <c r="K226" s="541"/>
    </row>
    <row r="227" spans="1:11" ht="12.75">
      <c r="A227" s="523"/>
      <c r="B227" s="526"/>
      <c r="C227" s="527"/>
      <c r="D227" s="523"/>
      <c r="E227" s="527"/>
      <c r="F227" s="528"/>
      <c r="G227" s="528"/>
      <c r="H227" s="529"/>
      <c r="I227" s="529"/>
      <c r="J227" s="523"/>
      <c r="K227" s="527"/>
    </row>
    <row r="228" spans="1:11" ht="12.75">
      <c r="A228" s="523"/>
      <c r="B228" s="526"/>
      <c r="C228" s="527"/>
      <c r="D228" s="523"/>
      <c r="E228" s="527"/>
      <c r="F228" s="528"/>
      <c r="G228" s="528"/>
      <c r="H228" s="529"/>
      <c r="I228" s="529"/>
      <c r="J228" s="523"/>
      <c r="K228" s="527"/>
    </row>
    <row r="229" spans="1:11" ht="12.75">
      <c r="A229" s="523"/>
      <c r="B229" s="526"/>
      <c r="C229" s="527"/>
      <c r="D229" s="523"/>
      <c r="E229" s="527"/>
      <c r="F229" s="528"/>
      <c r="G229" s="528"/>
      <c r="H229" s="529"/>
      <c r="I229" s="529"/>
      <c r="J229" s="523"/>
      <c r="K229" s="527"/>
    </row>
    <row r="230" spans="1:11" ht="12.75">
      <c r="A230" s="523"/>
      <c r="B230" s="526"/>
      <c r="C230" s="527"/>
      <c r="D230" s="523"/>
      <c r="E230" s="527"/>
      <c r="F230" s="528"/>
      <c r="G230" s="528"/>
      <c r="H230" s="529"/>
      <c r="I230" s="529"/>
      <c r="J230" s="523"/>
      <c r="K230" s="527"/>
    </row>
    <row r="231" spans="1:11" ht="12.75">
      <c r="A231" s="523"/>
      <c r="B231" s="526"/>
      <c r="C231" s="527"/>
      <c r="D231" s="523"/>
      <c r="E231" s="527"/>
      <c r="F231" s="528"/>
      <c r="G231" s="528"/>
      <c r="H231" s="529"/>
      <c r="I231" s="529"/>
      <c r="J231" s="523"/>
      <c r="K231" s="527"/>
    </row>
    <row r="232" spans="1:11" ht="12.75">
      <c r="A232" s="523"/>
      <c r="B232" s="526"/>
      <c r="C232" s="527"/>
      <c r="D232" s="523"/>
      <c r="E232" s="527"/>
      <c r="F232" s="528"/>
      <c r="G232" s="528"/>
      <c r="H232" s="529"/>
      <c r="I232" s="529"/>
      <c r="J232" s="523"/>
      <c r="K232" s="527"/>
    </row>
    <row r="233" spans="1:11" ht="12.75">
      <c r="A233" s="523"/>
      <c r="B233" s="526"/>
      <c r="C233" s="527"/>
      <c r="D233" s="523"/>
      <c r="E233" s="527"/>
      <c r="F233" s="528"/>
      <c r="G233" s="528"/>
      <c r="H233" s="529"/>
      <c r="I233" s="529"/>
      <c r="J233" s="523"/>
      <c r="K233" s="527"/>
    </row>
    <row r="234" spans="1:11" ht="12.75">
      <c r="A234" s="523"/>
      <c r="B234" s="526"/>
      <c r="C234" s="527"/>
      <c r="D234" s="523"/>
      <c r="E234" s="527"/>
      <c r="F234" s="528"/>
      <c r="G234" s="528"/>
      <c r="H234" s="529"/>
      <c r="I234" s="529"/>
      <c r="J234" s="523"/>
      <c r="K234" s="527"/>
    </row>
    <row r="235" spans="1:11" ht="12.75">
      <c r="A235" s="523"/>
      <c r="B235" s="526"/>
      <c r="C235" s="527"/>
      <c r="D235" s="523"/>
      <c r="E235" s="527"/>
      <c r="F235" s="528"/>
      <c r="G235" s="528"/>
      <c r="H235" s="529"/>
      <c r="I235" s="529"/>
      <c r="J235" s="523"/>
      <c r="K235" s="527"/>
    </row>
    <row r="236" spans="1:11" ht="12.75">
      <c r="A236" s="515" t="s">
        <v>1026</v>
      </c>
      <c r="B236" s="516" t="s">
        <v>627</v>
      </c>
      <c r="C236" s="527"/>
      <c r="D236" s="523"/>
      <c r="E236" s="527"/>
      <c r="F236" s="531">
        <f>SUM(F150:F230)</f>
        <v>2260864.76</v>
      </c>
      <c r="G236" s="528"/>
      <c r="H236" s="529"/>
      <c r="I236" s="529"/>
      <c r="J236" s="523"/>
      <c r="K236" s="5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2:M15"/>
  <sheetViews>
    <sheetView workbookViewId="0" topLeftCell="A1">
      <selection activeCell="G15" sqref="G15"/>
    </sheetView>
  </sheetViews>
  <sheetFormatPr defaultColWidth="9.140625" defaultRowHeight="12.75"/>
  <cols>
    <col min="3" max="3" width="11.00390625" style="0" customWidth="1"/>
  </cols>
  <sheetData>
    <row r="12" spans="2:13" ht="12.75">
      <c r="B12" s="542" t="s">
        <v>1027</v>
      </c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</row>
    <row r="13" ht="12.75">
      <c r="F13" s="542"/>
    </row>
    <row r="15" spans="2:13" ht="12.75">
      <c r="B15" s="543"/>
      <c r="C15" s="543"/>
      <c r="D15" s="543"/>
      <c r="E15" s="542"/>
      <c r="F15" s="542" t="s">
        <v>1028</v>
      </c>
      <c r="G15" s="543"/>
      <c r="H15" s="543"/>
      <c r="I15" s="543"/>
      <c r="J15" s="543"/>
      <c r="K15" s="543"/>
      <c r="L15" s="543"/>
      <c r="M15" s="54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V370"/>
  <sheetViews>
    <sheetView workbookViewId="0" topLeftCell="A157">
      <selection activeCell="F195" sqref="F195"/>
    </sheetView>
  </sheetViews>
  <sheetFormatPr defaultColWidth="9.140625" defaultRowHeight="12.75"/>
  <cols>
    <col min="1" max="1" width="20.57421875" style="0" customWidth="1"/>
    <col min="2" max="2" width="14.57421875" style="0" customWidth="1"/>
    <col min="3" max="3" width="14.421875" style="0" customWidth="1"/>
    <col min="4" max="4" width="34.8515625" style="0" customWidth="1"/>
    <col min="5" max="5" width="3.57421875" style="0" customWidth="1"/>
    <col min="6" max="6" width="15.57421875" style="0" customWidth="1"/>
    <col min="7" max="7" width="14.57421875" style="0" customWidth="1"/>
    <col min="8" max="8" width="28.7109375" style="0" customWidth="1"/>
  </cols>
  <sheetData>
    <row r="3" spans="1:4" ht="12.75">
      <c r="A3" s="22" t="s">
        <v>1029</v>
      </c>
      <c r="B3" s="22"/>
      <c r="C3" s="22"/>
      <c r="D3" s="544"/>
    </row>
    <row r="5" spans="2:7" ht="12.75">
      <c r="B5" s="545" t="s">
        <v>1030</v>
      </c>
      <c r="C5" s="372"/>
      <c r="F5" s="546" t="s">
        <v>1031</v>
      </c>
      <c r="G5" s="7"/>
    </row>
    <row r="6" spans="2:7" ht="12.75">
      <c r="B6" s="546" t="s">
        <v>1032</v>
      </c>
      <c r="C6" s="546" t="s">
        <v>1033</v>
      </c>
      <c r="F6" s="546" t="s">
        <v>1032</v>
      </c>
      <c r="G6" s="546" t="s">
        <v>1033</v>
      </c>
    </row>
    <row r="8" spans="1:8" ht="12.75">
      <c r="A8" s="491" t="s">
        <v>310</v>
      </c>
      <c r="B8" s="490">
        <v>46000</v>
      </c>
      <c r="C8" s="490">
        <v>56241.19</v>
      </c>
      <c r="D8" s="489" t="s">
        <v>1034</v>
      </c>
      <c r="E8" s="489"/>
      <c r="F8" s="490">
        <v>312261</v>
      </c>
      <c r="G8" s="490">
        <v>312261</v>
      </c>
      <c r="H8" s="489" t="s">
        <v>1035</v>
      </c>
    </row>
    <row r="9" spans="2:8" ht="12.75">
      <c r="B9" s="490">
        <v>231546</v>
      </c>
      <c r="C9" s="490">
        <v>231546</v>
      </c>
      <c r="D9" s="489" t="s">
        <v>227</v>
      </c>
      <c r="E9" s="489"/>
      <c r="F9" s="490">
        <v>819471</v>
      </c>
      <c r="G9" s="490">
        <v>819471</v>
      </c>
      <c r="H9" s="489" t="s">
        <v>1036</v>
      </c>
    </row>
    <row r="10" spans="2:8" ht="12.75">
      <c r="B10" s="490">
        <v>172529</v>
      </c>
      <c r="C10" s="490">
        <v>233640</v>
      </c>
      <c r="D10" s="489" t="s">
        <v>187</v>
      </c>
      <c r="E10" s="489"/>
      <c r="F10" s="490">
        <v>16410</v>
      </c>
      <c r="G10" s="490">
        <v>-16949</v>
      </c>
      <c r="H10" s="489" t="s">
        <v>1037</v>
      </c>
    </row>
    <row r="11" spans="2:8" ht="12.75">
      <c r="B11" s="490">
        <v>181</v>
      </c>
      <c r="C11" s="490">
        <v>181</v>
      </c>
      <c r="D11" s="489" t="s">
        <v>1038</v>
      </c>
      <c r="E11" s="489"/>
      <c r="F11" s="490">
        <v>1995</v>
      </c>
      <c r="G11" s="490">
        <v>1994.34</v>
      </c>
      <c r="H11" s="489" t="s">
        <v>1039</v>
      </c>
    </row>
    <row r="12" spans="2:8" ht="12.75">
      <c r="B12" s="490">
        <v>11050</v>
      </c>
      <c r="C12" s="490">
        <v>11050</v>
      </c>
      <c r="D12" s="489" t="s">
        <v>1040</v>
      </c>
      <c r="E12" s="489"/>
      <c r="F12" s="490"/>
      <c r="G12" s="490"/>
      <c r="H12" s="489"/>
    </row>
    <row r="13" spans="2:8" ht="12.75">
      <c r="B13" s="490">
        <v>39580</v>
      </c>
      <c r="C13" s="490">
        <v>39580</v>
      </c>
      <c r="D13" s="489" t="s">
        <v>1041</v>
      </c>
      <c r="E13" s="489"/>
      <c r="F13" s="490"/>
      <c r="G13" s="490"/>
      <c r="H13" s="489"/>
    </row>
    <row r="14" spans="2:8" ht="12.75">
      <c r="B14" s="490">
        <v>72200</v>
      </c>
      <c r="C14" s="490">
        <v>72199.7</v>
      </c>
      <c r="D14" s="489" t="s">
        <v>1042</v>
      </c>
      <c r="E14" s="489"/>
      <c r="F14" s="490"/>
      <c r="G14" s="490"/>
      <c r="H14" s="489"/>
    </row>
    <row r="15" spans="2:8" ht="12.75">
      <c r="B15" s="490">
        <v>0</v>
      </c>
      <c r="C15" s="490">
        <v>26407</v>
      </c>
      <c r="D15" s="489" t="s">
        <v>1043</v>
      </c>
      <c r="E15" s="489"/>
      <c r="F15" s="490"/>
      <c r="G15" s="490"/>
      <c r="H15" s="489"/>
    </row>
    <row r="16" spans="2:8" ht="12.75">
      <c r="B16" s="490">
        <v>0</v>
      </c>
      <c r="C16" s="490">
        <v>119310</v>
      </c>
      <c r="D16" s="489" t="s">
        <v>1044</v>
      </c>
      <c r="E16" s="489"/>
      <c r="F16" s="490"/>
      <c r="G16" s="490"/>
      <c r="H16" s="489"/>
    </row>
    <row r="17" spans="2:8" ht="12.75">
      <c r="B17" s="490">
        <v>8524</v>
      </c>
      <c r="C17" s="490">
        <v>10555.5</v>
      </c>
      <c r="D17" s="489" t="s">
        <v>1045</v>
      </c>
      <c r="E17" s="489"/>
      <c r="F17" s="490"/>
      <c r="G17" s="490"/>
      <c r="H17" s="489"/>
    </row>
    <row r="18" spans="2:8" ht="12.75">
      <c r="B18" s="490">
        <v>5299</v>
      </c>
      <c r="C18" s="490">
        <v>5299</v>
      </c>
      <c r="D18" s="489" t="s">
        <v>1046</v>
      </c>
      <c r="E18" s="489"/>
      <c r="F18" s="490"/>
      <c r="G18" s="490"/>
      <c r="H18" s="489"/>
    </row>
    <row r="19" spans="2:8" ht="12.75">
      <c r="B19" s="490">
        <v>62646</v>
      </c>
      <c r="C19" s="490">
        <v>62645.75</v>
      </c>
      <c r="D19" s="489" t="s">
        <v>1047</v>
      </c>
      <c r="E19" s="489"/>
      <c r="F19" s="490"/>
      <c r="G19" s="490"/>
      <c r="H19" s="489"/>
    </row>
    <row r="20" spans="2:8" ht="12.75">
      <c r="B20" s="490">
        <v>4495</v>
      </c>
      <c r="C20" s="490">
        <v>4494.2</v>
      </c>
      <c r="D20" s="489" t="s">
        <v>1048</v>
      </c>
      <c r="E20" s="489"/>
      <c r="F20" s="490"/>
      <c r="G20" s="490"/>
      <c r="H20" s="489"/>
    </row>
    <row r="21" spans="2:8" ht="12.75">
      <c r="B21" s="490">
        <v>2950</v>
      </c>
      <c r="C21" s="490">
        <v>2950</v>
      </c>
      <c r="D21" s="489" t="s">
        <v>1049</v>
      </c>
      <c r="E21" s="489"/>
      <c r="F21" s="490"/>
      <c r="G21" s="490"/>
      <c r="H21" s="489"/>
    </row>
    <row r="22" spans="2:8" ht="12.75">
      <c r="B22" s="490">
        <v>0</v>
      </c>
      <c r="C22" s="490">
        <v>-4.57</v>
      </c>
      <c r="D22" s="489" t="s">
        <v>1050</v>
      </c>
      <c r="E22" s="489"/>
      <c r="F22" s="490"/>
      <c r="G22" s="490"/>
      <c r="H22" s="489"/>
    </row>
    <row r="23" spans="2:7" ht="12.75">
      <c r="B23" s="131"/>
      <c r="C23" s="131"/>
      <c r="F23" s="131"/>
      <c r="G23" s="131"/>
    </row>
    <row r="24" spans="1:8" ht="12.75">
      <c r="A24" s="489" t="s">
        <v>1051</v>
      </c>
      <c r="B24" s="547">
        <f>SUM(B8:B23)</f>
        <v>657000</v>
      </c>
      <c r="C24" s="547">
        <f>SUM(C8:C23)</f>
        <v>876094.77</v>
      </c>
      <c r="D24" s="489"/>
      <c r="E24" s="489"/>
      <c r="F24" s="547">
        <f>SUM(F8:F23)</f>
        <v>1150137</v>
      </c>
      <c r="G24" s="547">
        <f>SUM(G8:G23)</f>
        <v>1116777.3399999999</v>
      </c>
      <c r="H24" s="489"/>
    </row>
    <row r="25" spans="2:7" ht="12.75">
      <c r="B25" s="131"/>
      <c r="C25" s="131"/>
      <c r="F25" s="131"/>
      <c r="G25" s="131"/>
    </row>
    <row r="26" spans="2:7" ht="12.75">
      <c r="B26" s="131"/>
      <c r="C26" s="131"/>
      <c r="F26" s="131"/>
      <c r="G26" s="131"/>
    </row>
    <row r="27" spans="1:8" ht="12.75">
      <c r="A27" s="548" t="s">
        <v>1052</v>
      </c>
      <c r="B27" s="490">
        <v>1674</v>
      </c>
      <c r="C27" s="490">
        <v>1672.45</v>
      </c>
      <c r="D27" s="489" t="s">
        <v>1053</v>
      </c>
      <c r="E27" s="489"/>
      <c r="F27" s="490">
        <v>392450</v>
      </c>
      <c r="G27" s="490">
        <v>392450</v>
      </c>
      <c r="H27" s="489" t="s">
        <v>1035</v>
      </c>
    </row>
    <row r="28" spans="2:8" ht="12.75">
      <c r="B28" s="490">
        <v>64420</v>
      </c>
      <c r="C28" s="490">
        <v>64419.87</v>
      </c>
      <c r="D28" s="489" t="s">
        <v>242</v>
      </c>
      <c r="E28" s="489"/>
      <c r="F28" s="490">
        <v>362204</v>
      </c>
      <c r="G28" s="490">
        <v>362204</v>
      </c>
      <c r="H28" s="489" t="s">
        <v>1036</v>
      </c>
    </row>
    <row r="29" spans="2:8" ht="12.75">
      <c r="B29" s="490">
        <v>313670</v>
      </c>
      <c r="C29" s="490">
        <v>313669.43</v>
      </c>
      <c r="D29" s="489" t="s">
        <v>229</v>
      </c>
      <c r="E29" s="489"/>
      <c r="F29" s="490">
        <v>0</v>
      </c>
      <c r="G29" s="490">
        <v>-76340</v>
      </c>
      <c r="H29" s="489" t="s">
        <v>1037</v>
      </c>
    </row>
    <row r="30" spans="2:8" ht="12.75">
      <c r="B30" s="490">
        <v>85274</v>
      </c>
      <c r="C30" s="490">
        <v>85274</v>
      </c>
      <c r="D30" s="489" t="s">
        <v>227</v>
      </c>
      <c r="E30" s="489"/>
      <c r="F30" s="490"/>
      <c r="G30" s="490"/>
      <c r="H30" s="489"/>
    </row>
    <row r="31" spans="2:8" ht="12.75">
      <c r="B31" s="490">
        <v>33257</v>
      </c>
      <c r="C31" s="490">
        <v>33256.5</v>
      </c>
      <c r="D31" s="489" t="s">
        <v>187</v>
      </c>
      <c r="E31" s="489"/>
      <c r="F31" s="490"/>
      <c r="G31" s="490"/>
      <c r="H31" s="489"/>
    </row>
    <row r="32" spans="2:8" ht="12.75">
      <c r="B32" s="490">
        <v>2718</v>
      </c>
      <c r="C32" s="490">
        <v>2718</v>
      </c>
      <c r="D32" s="489" t="s">
        <v>1054</v>
      </c>
      <c r="E32" s="489"/>
      <c r="F32" s="490"/>
      <c r="G32" s="490"/>
      <c r="H32" s="489"/>
    </row>
    <row r="33" spans="2:8" ht="12.75">
      <c r="B33" s="490">
        <v>16875</v>
      </c>
      <c r="C33" s="490">
        <v>16875</v>
      </c>
      <c r="D33" s="489" t="s">
        <v>1055</v>
      </c>
      <c r="E33" s="489"/>
      <c r="F33" s="490"/>
      <c r="G33" s="490"/>
      <c r="H33" s="489"/>
    </row>
    <row r="34" spans="2:8" ht="12.75">
      <c r="B34" s="490">
        <v>2660</v>
      </c>
      <c r="C34" s="490">
        <v>2659.5</v>
      </c>
      <c r="D34" s="489" t="s">
        <v>1056</v>
      </c>
      <c r="E34" s="489"/>
      <c r="F34" s="490"/>
      <c r="G34" s="490"/>
      <c r="H34" s="489"/>
    </row>
    <row r="35" spans="2:8" ht="12.75">
      <c r="B35" s="490">
        <v>7934</v>
      </c>
      <c r="C35" s="490">
        <v>7933.2</v>
      </c>
      <c r="D35" s="489" t="s">
        <v>1047</v>
      </c>
      <c r="E35" s="489"/>
      <c r="F35" s="490"/>
      <c r="G35" s="490"/>
      <c r="H35" s="489"/>
    </row>
    <row r="36" spans="2:8" ht="12.75">
      <c r="B36" s="490">
        <v>858</v>
      </c>
      <c r="C36" s="490">
        <v>857.1</v>
      </c>
      <c r="D36" s="489" t="s">
        <v>1057</v>
      </c>
      <c r="E36" s="489"/>
      <c r="F36" s="490"/>
      <c r="G36" s="490"/>
      <c r="H36" s="489"/>
    </row>
    <row r="37" spans="2:8" ht="12.75">
      <c r="B37" s="490">
        <v>1452</v>
      </c>
      <c r="C37" s="490">
        <v>1451.8</v>
      </c>
      <c r="D37" s="489" t="s">
        <v>1058</v>
      </c>
      <c r="E37" s="489"/>
      <c r="F37" s="490"/>
      <c r="G37" s="490"/>
      <c r="H37" s="489"/>
    </row>
    <row r="38" spans="2:8" ht="12.75">
      <c r="B38" s="490">
        <v>33166</v>
      </c>
      <c r="C38" s="490">
        <v>33165.5</v>
      </c>
      <c r="D38" s="489" t="s">
        <v>1059</v>
      </c>
      <c r="E38" s="489"/>
      <c r="F38" s="490"/>
      <c r="G38" s="490"/>
      <c r="H38" s="489"/>
    </row>
    <row r="39" spans="2:8" ht="12.75">
      <c r="B39" s="490">
        <v>16230</v>
      </c>
      <c r="C39" s="490">
        <v>16224</v>
      </c>
      <c r="D39" s="489" t="s">
        <v>1060</v>
      </c>
      <c r="E39" s="489"/>
      <c r="F39" s="490"/>
      <c r="G39" s="490"/>
      <c r="H39" s="489"/>
    </row>
    <row r="40" spans="2:8" ht="12.75">
      <c r="B40" s="490">
        <v>37652</v>
      </c>
      <c r="C40" s="490">
        <v>138420</v>
      </c>
      <c r="D40" s="489" t="s">
        <v>1044</v>
      </c>
      <c r="E40" s="489"/>
      <c r="F40" s="490"/>
      <c r="G40" s="490"/>
      <c r="H40" s="489"/>
    </row>
    <row r="41" spans="2:7" ht="12.75">
      <c r="B41" s="131"/>
      <c r="C41" s="131"/>
      <c r="F41" s="131"/>
      <c r="G41" s="131"/>
    </row>
    <row r="42" spans="1:8" ht="12.75">
      <c r="A42" s="489" t="s">
        <v>1061</v>
      </c>
      <c r="B42" s="547">
        <f>SUM(B27:B41)</f>
        <v>617840</v>
      </c>
      <c r="C42" s="547">
        <f>SUM(C27:C41)</f>
        <v>718596.35</v>
      </c>
      <c r="D42" s="489"/>
      <c r="E42" s="489"/>
      <c r="F42" s="547">
        <f>SUM(F27:F41)</f>
        <v>754654</v>
      </c>
      <c r="G42" s="547">
        <f>SUM(G27:G41)</f>
        <v>678314</v>
      </c>
      <c r="H42" s="489"/>
    </row>
    <row r="43" spans="2:7" ht="12.75">
      <c r="B43" s="131"/>
      <c r="C43" s="131"/>
      <c r="F43" s="131"/>
      <c r="G43" s="131"/>
    </row>
    <row r="44" spans="2:7" ht="12.75">
      <c r="B44" s="131"/>
      <c r="C44" s="131"/>
      <c r="F44" s="131"/>
      <c r="G44" s="131"/>
    </row>
    <row r="45" spans="2:7" ht="12.75">
      <c r="B45" s="131"/>
      <c r="C45" s="131"/>
      <c r="F45" s="131"/>
      <c r="G45" s="131"/>
    </row>
    <row r="46" spans="1:8" ht="12.75">
      <c r="A46" s="491" t="s">
        <v>315</v>
      </c>
      <c r="B46" s="490">
        <v>1343</v>
      </c>
      <c r="C46" s="490">
        <v>1342.32</v>
      </c>
      <c r="D46" s="489" t="s">
        <v>1062</v>
      </c>
      <c r="E46" s="489"/>
      <c r="F46" s="490">
        <v>777786</v>
      </c>
      <c r="G46" s="490">
        <v>777785.58</v>
      </c>
      <c r="H46" s="489" t="s">
        <v>1063</v>
      </c>
    </row>
    <row r="47" spans="1:8" ht="12.75">
      <c r="A47" s="227"/>
      <c r="B47" s="490">
        <v>49</v>
      </c>
      <c r="C47" s="490">
        <v>48.79</v>
      </c>
      <c r="D47" s="489" t="s">
        <v>1038</v>
      </c>
      <c r="E47" s="489"/>
      <c r="F47" s="490">
        <v>23177</v>
      </c>
      <c r="G47" s="490">
        <v>23176.2</v>
      </c>
      <c r="H47" s="489" t="s">
        <v>1064</v>
      </c>
    </row>
    <row r="48" spans="2:8" ht="12.75">
      <c r="B48" s="490">
        <v>48109</v>
      </c>
      <c r="C48" s="490">
        <v>78108.39</v>
      </c>
      <c r="D48" s="489" t="s">
        <v>391</v>
      </c>
      <c r="E48" s="489"/>
      <c r="F48" s="490">
        <v>36</v>
      </c>
      <c r="G48" s="490">
        <v>45.32</v>
      </c>
      <c r="H48" s="489" t="s">
        <v>1065</v>
      </c>
    </row>
    <row r="49" spans="2:8" ht="12.75">
      <c r="B49" s="490">
        <v>44856</v>
      </c>
      <c r="C49" s="490">
        <v>75828.35</v>
      </c>
      <c r="D49" s="489" t="s">
        <v>1066</v>
      </c>
      <c r="E49" s="489"/>
      <c r="F49" s="490">
        <v>230255</v>
      </c>
      <c r="G49" s="490">
        <v>230254.7</v>
      </c>
      <c r="H49" s="489" t="s">
        <v>1037</v>
      </c>
    </row>
    <row r="50" spans="2:8" ht="12.75">
      <c r="B50" s="490">
        <v>29351</v>
      </c>
      <c r="C50" s="490">
        <v>29350.22</v>
      </c>
      <c r="D50" s="489" t="s">
        <v>229</v>
      </c>
      <c r="E50" s="489"/>
      <c r="F50" s="490">
        <v>50</v>
      </c>
      <c r="G50" s="490">
        <v>50</v>
      </c>
      <c r="H50" s="489" t="s">
        <v>1067</v>
      </c>
    </row>
    <row r="51" spans="2:8" ht="12.75">
      <c r="B51" s="490">
        <v>27870</v>
      </c>
      <c r="C51" s="490">
        <v>27869.49</v>
      </c>
      <c r="D51" s="489" t="s">
        <v>227</v>
      </c>
      <c r="E51" s="489"/>
      <c r="F51" s="490">
        <v>5386</v>
      </c>
      <c r="G51" s="490">
        <v>5385.5</v>
      </c>
      <c r="H51" s="489" t="s">
        <v>1068</v>
      </c>
    </row>
    <row r="52" spans="2:8" ht="12.75">
      <c r="B52" s="490">
        <v>34102</v>
      </c>
      <c r="C52" s="490">
        <v>34101.520000000004</v>
      </c>
      <c r="D52" s="489" t="s">
        <v>1069</v>
      </c>
      <c r="E52" s="489"/>
      <c r="F52" s="490">
        <v>32218</v>
      </c>
      <c r="G52" s="490">
        <v>32217.73</v>
      </c>
      <c r="H52" s="489" t="s">
        <v>1070</v>
      </c>
    </row>
    <row r="53" spans="2:8" ht="12.75">
      <c r="B53" s="490">
        <v>76504</v>
      </c>
      <c r="C53" s="490">
        <v>76503.28</v>
      </c>
      <c r="D53" s="489" t="s">
        <v>187</v>
      </c>
      <c r="E53" s="489"/>
      <c r="F53" s="490"/>
      <c r="G53" s="490"/>
      <c r="H53" s="489"/>
    </row>
    <row r="54" spans="2:8" ht="12.75">
      <c r="B54" s="490">
        <v>18101</v>
      </c>
      <c r="C54" s="490">
        <v>18100.69</v>
      </c>
      <c r="D54" s="489" t="s">
        <v>1045</v>
      </c>
      <c r="E54" s="489"/>
      <c r="F54" s="490"/>
      <c r="G54" s="490"/>
      <c r="H54" s="489"/>
    </row>
    <row r="55" spans="2:8" ht="12.75">
      <c r="B55" s="490">
        <v>8755</v>
      </c>
      <c r="C55" s="490">
        <v>8755</v>
      </c>
      <c r="D55" s="489" t="s">
        <v>1071</v>
      </c>
      <c r="E55" s="489"/>
      <c r="F55" s="490"/>
      <c r="G55" s="490"/>
      <c r="H55" s="489"/>
    </row>
    <row r="56" spans="2:8" ht="12.75">
      <c r="B56" s="490">
        <v>1616</v>
      </c>
      <c r="C56" s="490">
        <v>1615.9</v>
      </c>
      <c r="D56" s="489" t="s">
        <v>1072</v>
      </c>
      <c r="E56" s="489"/>
      <c r="F56" s="490"/>
      <c r="G56" s="490"/>
      <c r="H56" s="489"/>
    </row>
    <row r="57" spans="2:8" ht="12.75">
      <c r="B57" s="490">
        <v>0</v>
      </c>
      <c r="C57" s="490">
        <v>14750.13</v>
      </c>
      <c r="D57" s="489" t="s">
        <v>1073</v>
      </c>
      <c r="E57" s="489"/>
      <c r="F57" s="490"/>
      <c r="G57" s="490"/>
      <c r="H57" s="489"/>
    </row>
    <row r="58" spans="2:8" ht="12.75">
      <c r="B58" s="490">
        <v>0</v>
      </c>
      <c r="C58" s="490">
        <v>120.5</v>
      </c>
      <c r="D58" s="489" t="s">
        <v>1043</v>
      </c>
      <c r="E58" s="489"/>
      <c r="F58" s="490"/>
      <c r="G58" s="490"/>
      <c r="H58" s="489"/>
    </row>
    <row r="59" spans="2:8" ht="12.75">
      <c r="B59" s="490">
        <v>0</v>
      </c>
      <c r="C59" s="490">
        <v>11976</v>
      </c>
      <c r="D59" s="489" t="s">
        <v>1044</v>
      </c>
      <c r="E59" s="489"/>
      <c r="F59" s="490"/>
      <c r="G59" s="490"/>
      <c r="H59" s="489"/>
    </row>
    <row r="60" spans="2:8" ht="12.75">
      <c r="B60" s="490">
        <v>0</v>
      </c>
      <c r="C60" s="490">
        <v>0.72</v>
      </c>
      <c r="D60" s="489" t="s">
        <v>1074</v>
      </c>
      <c r="E60" s="489"/>
      <c r="F60" s="490"/>
      <c r="G60" s="490"/>
      <c r="H60" s="489"/>
    </row>
    <row r="61" spans="3:7" ht="12.75">
      <c r="C61" s="131"/>
      <c r="F61" s="131"/>
      <c r="G61" s="131"/>
    </row>
    <row r="62" spans="1:8" ht="12.75">
      <c r="A62" s="489" t="s">
        <v>505</v>
      </c>
      <c r="B62" s="547">
        <f>SUM(B46:B61)</f>
        <v>290656</v>
      </c>
      <c r="C62" s="547">
        <f>SUM(C46:C61)</f>
        <v>378471.30000000005</v>
      </c>
      <c r="D62" s="489"/>
      <c r="E62" s="489"/>
      <c r="F62" s="547">
        <f>SUM(F46:F61)</f>
        <v>1068908</v>
      </c>
      <c r="G62" s="547">
        <f>SUM(G46:G61)</f>
        <v>1068915.03</v>
      </c>
      <c r="H62" s="489"/>
    </row>
    <row r="63" spans="6:7" ht="12.75">
      <c r="F63" s="131"/>
      <c r="G63" s="131"/>
    </row>
    <row r="64" spans="6:7" ht="12.75">
      <c r="F64" s="131"/>
      <c r="G64" s="131"/>
    </row>
    <row r="65" spans="1:8" ht="12.75">
      <c r="A65" s="548" t="s">
        <v>281</v>
      </c>
      <c r="B65" s="490">
        <v>7160</v>
      </c>
      <c r="C65" s="490">
        <v>7159.19</v>
      </c>
      <c r="D65" s="489" t="s">
        <v>1038</v>
      </c>
      <c r="E65" s="489"/>
      <c r="F65" s="490">
        <v>697371</v>
      </c>
      <c r="G65" s="490">
        <v>697370.2</v>
      </c>
      <c r="H65" s="489" t="s">
        <v>1075</v>
      </c>
    </row>
    <row r="66" spans="2:8" ht="12.75">
      <c r="B66" s="490">
        <v>43197</v>
      </c>
      <c r="C66" s="490">
        <v>43196.91</v>
      </c>
      <c r="D66" s="489" t="s">
        <v>230</v>
      </c>
      <c r="E66" s="489"/>
      <c r="F66" s="490">
        <v>21400</v>
      </c>
      <c r="G66" s="490">
        <v>21399.8</v>
      </c>
      <c r="H66" s="489" t="s">
        <v>1076</v>
      </c>
    </row>
    <row r="67" spans="2:8" ht="12.75">
      <c r="B67" s="490">
        <v>15718</v>
      </c>
      <c r="C67" s="490">
        <v>15717.1</v>
      </c>
      <c r="D67" s="489" t="s">
        <v>391</v>
      </c>
      <c r="E67" s="489"/>
      <c r="F67" s="490">
        <v>20681</v>
      </c>
      <c r="G67" s="490">
        <v>20680.9</v>
      </c>
      <c r="H67" s="489" t="s">
        <v>1077</v>
      </c>
    </row>
    <row r="68" spans="2:8" ht="12.75">
      <c r="B68" s="490">
        <v>14812</v>
      </c>
      <c r="C68" s="490">
        <v>14811.45</v>
      </c>
      <c r="D68" s="489" t="s">
        <v>187</v>
      </c>
      <c r="E68" s="489"/>
      <c r="F68" s="490">
        <v>22341</v>
      </c>
      <c r="G68" s="490">
        <v>22340.6</v>
      </c>
      <c r="H68" s="489" t="s">
        <v>1078</v>
      </c>
    </row>
    <row r="69" spans="2:8" ht="12.75">
      <c r="B69" s="490">
        <v>195</v>
      </c>
      <c r="C69" s="490">
        <v>195</v>
      </c>
      <c r="D69" s="489" t="s">
        <v>245</v>
      </c>
      <c r="E69" s="489"/>
      <c r="F69" s="490">
        <v>3300</v>
      </c>
      <c r="G69" s="490">
        <v>3300</v>
      </c>
      <c r="H69" s="489" t="s">
        <v>1079</v>
      </c>
    </row>
    <row r="70" spans="2:8" ht="12.75">
      <c r="B70" s="490">
        <v>427448</v>
      </c>
      <c r="C70" s="490">
        <v>441562.8</v>
      </c>
      <c r="D70" s="489" t="s">
        <v>1080</v>
      </c>
      <c r="E70" s="489"/>
      <c r="F70" s="490">
        <v>1000</v>
      </c>
      <c r="G70" s="490">
        <v>1000</v>
      </c>
      <c r="H70" s="489" t="s">
        <v>1081</v>
      </c>
    </row>
    <row r="71" spans="2:8" ht="12.75">
      <c r="B71" s="490">
        <v>522</v>
      </c>
      <c r="C71" s="490">
        <v>521.3</v>
      </c>
      <c r="D71" s="489" t="s">
        <v>1049</v>
      </c>
      <c r="E71" s="489"/>
      <c r="F71" s="490">
        <v>1293</v>
      </c>
      <c r="G71" s="490">
        <v>1292.68</v>
      </c>
      <c r="H71" s="489" t="s">
        <v>1082</v>
      </c>
    </row>
    <row r="72" spans="2:8" ht="12.75">
      <c r="B72" s="490">
        <v>7730</v>
      </c>
      <c r="C72" s="490">
        <v>7729.86</v>
      </c>
      <c r="D72" s="489" t="s">
        <v>1056</v>
      </c>
      <c r="E72" s="489"/>
      <c r="F72" s="490">
        <v>9766</v>
      </c>
      <c r="G72" s="490">
        <v>9765.16</v>
      </c>
      <c r="H72" s="489" t="s">
        <v>1083</v>
      </c>
    </row>
    <row r="73" spans="2:8" ht="12.75">
      <c r="B73" s="490">
        <v>12600</v>
      </c>
      <c r="C73" s="490">
        <v>12600</v>
      </c>
      <c r="D73" s="489" t="s">
        <v>1047</v>
      </c>
      <c r="E73" s="489"/>
      <c r="F73" s="490">
        <v>10066</v>
      </c>
      <c r="G73" s="490">
        <v>10065.800000000001</v>
      </c>
      <c r="H73" s="489" t="s">
        <v>1084</v>
      </c>
    </row>
    <row r="74" spans="2:8" ht="12.75">
      <c r="B74" s="490">
        <v>216603</v>
      </c>
      <c r="C74" s="490">
        <v>216603</v>
      </c>
      <c r="D74" s="489" t="s">
        <v>234</v>
      </c>
      <c r="E74" s="489"/>
      <c r="F74" s="490">
        <v>17100</v>
      </c>
      <c r="G74" s="490">
        <v>17100</v>
      </c>
      <c r="H74" s="489" t="s">
        <v>1085</v>
      </c>
    </row>
    <row r="75" spans="2:8" ht="12.75">
      <c r="B75" s="490">
        <v>56317</v>
      </c>
      <c r="C75" s="490">
        <v>56317</v>
      </c>
      <c r="D75" s="489" t="s">
        <v>235</v>
      </c>
      <c r="E75" s="489"/>
      <c r="F75" s="490">
        <v>0</v>
      </c>
      <c r="G75" s="490">
        <v>7.66</v>
      </c>
      <c r="H75" s="489" t="s">
        <v>1086</v>
      </c>
    </row>
    <row r="76" spans="2:8" ht="12.75">
      <c r="B76" s="490">
        <v>19496</v>
      </c>
      <c r="C76" s="490">
        <v>19496</v>
      </c>
      <c r="D76" s="489" t="s">
        <v>236</v>
      </c>
      <c r="E76" s="489"/>
      <c r="F76" s="490">
        <v>725</v>
      </c>
      <c r="G76" s="490">
        <v>2400</v>
      </c>
      <c r="H76" s="489" t="s">
        <v>1087</v>
      </c>
    </row>
    <row r="77" spans="2:8" ht="12.75">
      <c r="B77" s="490">
        <v>102100</v>
      </c>
      <c r="C77" s="490">
        <v>102100</v>
      </c>
      <c r="D77" s="489" t="s">
        <v>1088</v>
      </c>
      <c r="E77" s="489"/>
      <c r="F77" s="490">
        <v>0</v>
      </c>
      <c r="G77" s="490">
        <v>403.4</v>
      </c>
      <c r="H77" s="489" t="s">
        <v>1089</v>
      </c>
    </row>
    <row r="78" spans="2:8" ht="12.75">
      <c r="B78" s="490">
        <v>90</v>
      </c>
      <c r="C78" s="490">
        <v>90</v>
      </c>
      <c r="D78" s="489" t="s">
        <v>1090</v>
      </c>
      <c r="E78" s="489"/>
      <c r="F78" s="490"/>
      <c r="G78" s="490"/>
      <c r="H78" s="489"/>
    </row>
    <row r="79" spans="2:8" ht="12.75">
      <c r="B79" s="490">
        <v>66</v>
      </c>
      <c r="C79" s="490">
        <v>65.16</v>
      </c>
      <c r="D79" s="489" t="s">
        <v>1091</v>
      </c>
      <c r="E79" s="489"/>
      <c r="F79" s="490"/>
      <c r="G79" s="490"/>
      <c r="H79" s="489"/>
    </row>
    <row r="80" spans="2:8" ht="12.75">
      <c r="B80" s="490">
        <v>125300</v>
      </c>
      <c r="C80" s="490">
        <v>135300</v>
      </c>
      <c r="D80" s="489" t="s">
        <v>1044</v>
      </c>
      <c r="E80" s="489"/>
      <c r="F80" s="490"/>
      <c r="G80" s="490"/>
      <c r="H80" s="489"/>
    </row>
    <row r="81" spans="2:8" ht="12.75">
      <c r="B81" s="490">
        <v>248</v>
      </c>
      <c r="C81" s="490">
        <v>247.3</v>
      </c>
      <c r="D81" s="489" t="s">
        <v>1092</v>
      </c>
      <c r="E81" s="489"/>
      <c r="F81" s="490"/>
      <c r="G81" s="490"/>
      <c r="H81" s="489"/>
    </row>
    <row r="82" spans="2:8" ht="12.75">
      <c r="B82" s="490">
        <v>2767</v>
      </c>
      <c r="C82" s="490">
        <v>2767.26</v>
      </c>
      <c r="D82" s="489" t="s">
        <v>1093</v>
      </c>
      <c r="E82" s="489"/>
      <c r="F82" s="490"/>
      <c r="G82" s="490"/>
      <c r="H82" s="489"/>
    </row>
    <row r="83" spans="2:7" ht="12.75">
      <c r="B83" s="549"/>
      <c r="C83" s="131"/>
      <c r="F83" s="131"/>
      <c r="G83" s="131"/>
    </row>
    <row r="84" spans="1:8" ht="12.75">
      <c r="A84" s="489" t="s">
        <v>505</v>
      </c>
      <c r="B84" s="547">
        <f>SUM(B65:B83)</f>
        <v>1052369</v>
      </c>
      <c r="C84" s="547">
        <f>SUM(C65:C83)</f>
        <v>1076479.33</v>
      </c>
      <c r="D84" s="489"/>
      <c r="E84" s="489"/>
      <c r="F84" s="547">
        <f>SUM(F65:F83)</f>
        <v>805043</v>
      </c>
      <c r="G84" s="547">
        <f>SUM(G65:G83)</f>
        <v>807126.2</v>
      </c>
      <c r="H84" s="489"/>
    </row>
    <row r="85" spans="2:7" ht="12.75">
      <c r="B85" s="131"/>
      <c r="C85" s="131"/>
      <c r="F85" s="131"/>
      <c r="G85" s="131"/>
    </row>
    <row r="86" spans="1:8" ht="12.75">
      <c r="A86" s="548" t="s">
        <v>323</v>
      </c>
      <c r="B86" s="490">
        <v>22040</v>
      </c>
      <c r="C86" s="490">
        <v>22039.94</v>
      </c>
      <c r="D86" s="489" t="s">
        <v>331</v>
      </c>
      <c r="E86" s="489"/>
      <c r="F86" s="490">
        <v>15918</v>
      </c>
      <c r="G86" s="490">
        <v>15918.9</v>
      </c>
      <c r="H86" s="489" t="s">
        <v>1094</v>
      </c>
    </row>
    <row r="87" spans="1:8" ht="12.75">
      <c r="A87" s="7"/>
      <c r="B87" s="490">
        <v>5135</v>
      </c>
      <c r="C87" s="490">
        <v>5134.2</v>
      </c>
      <c r="D87" s="489" t="s">
        <v>227</v>
      </c>
      <c r="E87" s="489"/>
      <c r="F87" s="490"/>
      <c r="G87" s="490"/>
      <c r="H87" s="489"/>
    </row>
    <row r="88" spans="2:8" ht="12.75">
      <c r="B88" s="490">
        <v>4649</v>
      </c>
      <c r="C88" s="490">
        <v>4648.54</v>
      </c>
      <c r="D88" s="489" t="s">
        <v>187</v>
      </c>
      <c r="E88" s="489"/>
      <c r="F88" s="490"/>
      <c r="G88" s="490"/>
      <c r="H88" s="489"/>
    </row>
    <row r="89" spans="2:8" ht="12.75">
      <c r="B89" s="490">
        <v>116363</v>
      </c>
      <c r="C89" s="490">
        <v>115416.03</v>
      </c>
      <c r="D89" s="489" t="s">
        <v>1095</v>
      </c>
      <c r="E89" s="489"/>
      <c r="F89" s="490"/>
      <c r="G89" s="490"/>
      <c r="H89" s="489"/>
    </row>
    <row r="90" spans="2:8" ht="12.75">
      <c r="B90" s="490">
        <v>1971</v>
      </c>
      <c r="C90" s="490">
        <v>891</v>
      </c>
      <c r="D90" s="489" t="s">
        <v>1071</v>
      </c>
      <c r="E90" s="489"/>
      <c r="F90" s="490"/>
      <c r="G90" s="490"/>
      <c r="H90" s="489"/>
    </row>
    <row r="91" spans="2:8" ht="12.75">
      <c r="B91" s="490">
        <v>1000</v>
      </c>
      <c r="C91" s="490">
        <v>0</v>
      </c>
      <c r="D91" s="489" t="s">
        <v>1072</v>
      </c>
      <c r="E91" s="489"/>
      <c r="F91" s="490"/>
      <c r="G91" s="490"/>
      <c r="H91" s="489"/>
    </row>
    <row r="92" spans="2:8" ht="12.75">
      <c r="B92" s="490">
        <v>0</v>
      </c>
      <c r="C92" s="490">
        <v>4.13</v>
      </c>
      <c r="D92" s="489" t="s">
        <v>1096</v>
      </c>
      <c r="E92" s="489"/>
      <c r="F92" s="490"/>
      <c r="G92" s="490"/>
      <c r="H92" s="489"/>
    </row>
    <row r="93" spans="2:8" ht="12.75">
      <c r="B93" s="490"/>
      <c r="C93" s="490"/>
      <c r="D93" s="489"/>
      <c r="E93" s="489"/>
      <c r="F93" s="490"/>
      <c r="G93" s="490"/>
      <c r="H93" s="489"/>
    </row>
    <row r="94" spans="2:7" ht="12.75">
      <c r="B94" s="131"/>
      <c r="C94" s="131"/>
      <c r="F94" s="131"/>
      <c r="G94" s="131"/>
    </row>
    <row r="95" spans="1:8" ht="12.75">
      <c r="A95" s="489" t="s">
        <v>505</v>
      </c>
      <c r="B95" s="547">
        <f>SUM(B86:B94)</f>
        <v>151158</v>
      </c>
      <c r="C95" s="547">
        <f>SUM(C86:C94)</f>
        <v>148133.84</v>
      </c>
      <c r="D95" s="489"/>
      <c r="E95" s="489"/>
      <c r="F95" s="547">
        <f>SUM(F86:F94)</f>
        <v>15918</v>
      </c>
      <c r="G95" s="547">
        <f>SUM(G86:G94)</f>
        <v>15918.9</v>
      </c>
      <c r="H95" s="489"/>
    </row>
    <row r="96" spans="2:7" ht="12.75">
      <c r="B96" s="131"/>
      <c r="C96" s="131"/>
      <c r="F96" s="131"/>
      <c r="G96" s="131"/>
    </row>
    <row r="97" spans="1:8" ht="12.75">
      <c r="A97" s="491" t="s">
        <v>1097</v>
      </c>
      <c r="B97" s="547">
        <v>613</v>
      </c>
      <c r="C97" s="547">
        <v>613.11</v>
      </c>
      <c r="D97" s="489" t="s">
        <v>1038</v>
      </c>
      <c r="E97" s="489"/>
      <c r="F97" s="547">
        <v>6586</v>
      </c>
      <c r="G97" s="547">
        <v>6585.1</v>
      </c>
      <c r="H97" s="489" t="s">
        <v>1098</v>
      </c>
    </row>
    <row r="98" spans="2:7" ht="12.75">
      <c r="B98" s="131"/>
      <c r="C98" s="131"/>
      <c r="F98" s="131"/>
      <c r="G98" s="131"/>
    </row>
    <row r="99" spans="1:8" ht="12.75">
      <c r="A99" s="548" t="s">
        <v>1099</v>
      </c>
      <c r="B99" s="490">
        <v>2000</v>
      </c>
      <c r="C99" s="490">
        <v>12.6</v>
      </c>
      <c r="D99" s="489" t="s">
        <v>1038</v>
      </c>
      <c r="E99" s="489"/>
      <c r="F99" s="490">
        <v>163404</v>
      </c>
      <c r="G99" s="490">
        <v>163711.5</v>
      </c>
      <c r="H99" s="489" t="s">
        <v>1100</v>
      </c>
    </row>
    <row r="100" spans="2:8" ht="12.75">
      <c r="B100" s="490">
        <v>276355</v>
      </c>
      <c r="C100" s="490">
        <v>130800</v>
      </c>
      <c r="D100" s="489" t="s">
        <v>1101</v>
      </c>
      <c r="E100" s="489"/>
      <c r="F100" s="490">
        <v>0</v>
      </c>
      <c r="G100" s="490">
        <v>42.2</v>
      </c>
      <c r="H100" s="489" t="s">
        <v>1102</v>
      </c>
    </row>
    <row r="101" spans="2:8" ht="12.75">
      <c r="B101" s="490">
        <v>25040</v>
      </c>
      <c r="C101" s="490">
        <v>25040</v>
      </c>
      <c r="D101" s="489" t="s">
        <v>1103</v>
      </c>
      <c r="E101" s="489"/>
      <c r="F101" s="490"/>
      <c r="G101" s="490"/>
      <c r="H101" s="489"/>
    </row>
    <row r="102" spans="2:8" ht="12.75">
      <c r="B102" s="490">
        <v>256</v>
      </c>
      <c r="C102" s="490">
        <v>256</v>
      </c>
      <c r="D102" s="489" t="s">
        <v>1049</v>
      </c>
      <c r="E102" s="489"/>
      <c r="F102" s="490"/>
      <c r="G102" s="490"/>
      <c r="H102" s="489"/>
    </row>
    <row r="103" spans="2:7" ht="12.75">
      <c r="B103" s="131"/>
      <c r="C103" s="131"/>
      <c r="F103" s="131"/>
      <c r="G103" s="131"/>
    </row>
    <row r="104" spans="1:8" ht="12.75">
      <c r="A104" s="489" t="s">
        <v>505</v>
      </c>
      <c r="B104" s="547">
        <f>SUM(B99:B103)</f>
        <v>303651</v>
      </c>
      <c r="C104" s="547">
        <f>SUM(C99:C103)</f>
        <v>156108.6</v>
      </c>
      <c r="D104" s="489"/>
      <c r="E104" s="489"/>
      <c r="F104" s="547">
        <f>SUM(F99:F103)</f>
        <v>163404</v>
      </c>
      <c r="G104" s="547">
        <f>SUM(G99:G103)</f>
        <v>163753.7</v>
      </c>
      <c r="H104" s="489"/>
    </row>
    <row r="105" spans="2:7" ht="12.75">
      <c r="B105" s="131"/>
      <c r="C105" s="131"/>
      <c r="F105" s="131"/>
      <c r="G105" s="131"/>
    </row>
    <row r="106" spans="1:8" ht="12.75">
      <c r="A106" s="548" t="s">
        <v>1104</v>
      </c>
      <c r="B106" s="490">
        <v>2019</v>
      </c>
      <c r="C106" s="490">
        <v>2018.9</v>
      </c>
      <c r="D106" s="489" t="s">
        <v>1038</v>
      </c>
      <c r="E106" s="489"/>
      <c r="F106" s="490">
        <v>1382957</v>
      </c>
      <c r="G106" s="490">
        <v>1382956.3</v>
      </c>
      <c r="H106" s="489" t="s">
        <v>1105</v>
      </c>
    </row>
    <row r="107" spans="1:8" ht="12.75">
      <c r="A107" s="227"/>
      <c r="B107" s="490">
        <v>6698</v>
      </c>
      <c r="C107" s="490">
        <v>6698</v>
      </c>
      <c r="D107" s="489" t="s">
        <v>230</v>
      </c>
      <c r="E107" s="489"/>
      <c r="F107" s="490">
        <v>78937</v>
      </c>
      <c r="G107" s="490">
        <v>78936.94</v>
      </c>
      <c r="H107" s="489" t="s">
        <v>1106</v>
      </c>
    </row>
    <row r="108" spans="2:8" ht="12.75">
      <c r="B108" s="490">
        <v>788486</v>
      </c>
      <c r="C108" s="490">
        <v>788485.65</v>
      </c>
      <c r="D108" s="489" t="s">
        <v>1107</v>
      </c>
      <c r="E108" s="489"/>
      <c r="F108" s="490">
        <v>116039</v>
      </c>
      <c r="G108" s="490">
        <v>116039</v>
      </c>
      <c r="H108" s="489" t="s">
        <v>1108</v>
      </c>
    </row>
    <row r="109" spans="2:8" ht="12.75">
      <c r="B109" s="490">
        <v>78937</v>
      </c>
      <c r="C109" s="490">
        <v>78936.94</v>
      </c>
      <c r="D109" s="489" t="s">
        <v>1090</v>
      </c>
      <c r="E109" s="489"/>
      <c r="F109" s="490">
        <v>5770</v>
      </c>
      <c r="G109" s="490">
        <v>5769.7</v>
      </c>
      <c r="H109" s="489" t="s">
        <v>1109</v>
      </c>
    </row>
    <row r="110" spans="2:8" ht="12.75">
      <c r="B110" s="490">
        <v>13121</v>
      </c>
      <c r="C110" s="490">
        <v>13121</v>
      </c>
      <c r="D110" s="489" t="s">
        <v>1047</v>
      </c>
      <c r="E110" s="489"/>
      <c r="F110" s="490">
        <v>0</v>
      </c>
      <c r="G110" s="490">
        <v>3.3</v>
      </c>
      <c r="H110" s="489" t="s">
        <v>1110</v>
      </c>
    </row>
    <row r="111" spans="2:8" ht="12.75">
      <c r="B111" s="490">
        <v>2720</v>
      </c>
      <c r="C111" s="490">
        <v>2720</v>
      </c>
      <c r="D111" s="489" t="s">
        <v>1111</v>
      </c>
      <c r="E111" s="489"/>
      <c r="F111" s="490">
        <v>4153</v>
      </c>
      <c r="G111" s="490">
        <v>4152.99</v>
      </c>
      <c r="H111" s="489" t="s">
        <v>1112</v>
      </c>
    </row>
    <row r="112" spans="2:8" ht="12.75">
      <c r="B112" s="490">
        <v>28</v>
      </c>
      <c r="C112" s="490">
        <v>27.76</v>
      </c>
      <c r="D112" s="489" t="s">
        <v>1113</v>
      </c>
      <c r="E112" s="489"/>
      <c r="F112" s="490">
        <v>13217</v>
      </c>
      <c r="G112" s="490">
        <v>13366</v>
      </c>
      <c r="H112" s="489" t="s">
        <v>1114</v>
      </c>
    </row>
    <row r="113" spans="2:8" ht="12.75">
      <c r="B113" s="490">
        <v>443420</v>
      </c>
      <c r="C113" s="490">
        <v>443428</v>
      </c>
      <c r="D113" s="489" t="s">
        <v>1115</v>
      </c>
      <c r="E113" s="489"/>
      <c r="F113" s="490"/>
      <c r="G113" s="490"/>
      <c r="H113" s="489" t="s">
        <v>1116</v>
      </c>
    </row>
    <row r="114" spans="2:7" ht="12.75">
      <c r="B114" s="131"/>
      <c r="C114" s="131"/>
      <c r="F114" s="131"/>
      <c r="G114" s="131"/>
    </row>
    <row r="115" spans="1:8" ht="12.75">
      <c r="A115" s="489" t="s">
        <v>505</v>
      </c>
      <c r="B115" s="547">
        <f>SUM(B106:B114)</f>
        <v>1335429</v>
      </c>
      <c r="C115" s="547">
        <f>SUM(C106:C114)</f>
        <v>1335436.25</v>
      </c>
      <c r="D115" s="489"/>
      <c r="E115" s="489"/>
      <c r="F115" s="547">
        <f>SUM(F106:F114)</f>
        <v>1601073</v>
      </c>
      <c r="G115" s="547">
        <f>SUM(G106:G114)</f>
        <v>1601224.23</v>
      </c>
      <c r="H115" s="489"/>
    </row>
    <row r="116" spans="2:7" ht="12.75">
      <c r="B116" s="131"/>
      <c r="C116" s="131"/>
      <c r="F116" s="131"/>
      <c r="G116" s="131"/>
    </row>
    <row r="117" spans="1:8" ht="12.75">
      <c r="A117" s="548" t="s">
        <v>1117</v>
      </c>
      <c r="B117" s="490">
        <v>788</v>
      </c>
      <c r="C117" s="490">
        <v>787.72</v>
      </c>
      <c r="D117" s="489" t="s">
        <v>242</v>
      </c>
      <c r="E117" s="489"/>
      <c r="F117" s="490">
        <v>4950</v>
      </c>
      <c r="G117" s="490">
        <v>4950</v>
      </c>
      <c r="H117" s="489" t="s">
        <v>1118</v>
      </c>
    </row>
    <row r="118" spans="2:8" ht="12.75">
      <c r="B118" s="490">
        <v>4866</v>
      </c>
      <c r="C118" s="490">
        <v>4865.77</v>
      </c>
      <c r="D118" s="489" t="s">
        <v>229</v>
      </c>
      <c r="E118" s="489"/>
      <c r="F118" s="490"/>
      <c r="G118" s="490"/>
      <c r="H118" s="489"/>
    </row>
    <row r="119" spans="2:8" ht="12.75">
      <c r="B119" s="490">
        <v>854</v>
      </c>
      <c r="C119" s="490">
        <v>853.27</v>
      </c>
      <c r="D119" s="489" t="s">
        <v>227</v>
      </c>
      <c r="E119" s="489"/>
      <c r="F119" s="490"/>
      <c r="G119" s="490"/>
      <c r="H119" s="489"/>
    </row>
    <row r="120" spans="2:8" ht="12.75">
      <c r="B120" s="490">
        <v>1072</v>
      </c>
      <c r="C120" s="490">
        <v>0</v>
      </c>
      <c r="D120" s="489" t="s">
        <v>187</v>
      </c>
      <c r="E120" s="489"/>
      <c r="F120" s="490"/>
      <c r="G120" s="490"/>
      <c r="H120" s="489"/>
    </row>
    <row r="121" spans="2:8" ht="12.75">
      <c r="B121" s="490">
        <v>1500</v>
      </c>
      <c r="C121" s="490">
        <v>1500</v>
      </c>
      <c r="D121" s="489" t="s">
        <v>1054</v>
      </c>
      <c r="E121" s="489"/>
      <c r="F121" s="490"/>
      <c r="G121" s="490"/>
      <c r="H121" s="489"/>
    </row>
    <row r="122" spans="2:8" ht="12.75">
      <c r="B122" s="490">
        <v>410</v>
      </c>
      <c r="C122" s="490">
        <v>409.2</v>
      </c>
      <c r="D122" s="489" t="s">
        <v>220</v>
      </c>
      <c r="E122" s="489"/>
      <c r="F122" s="490"/>
      <c r="G122" s="490"/>
      <c r="H122" s="489"/>
    </row>
    <row r="123" spans="2:8" ht="12.75">
      <c r="B123" s="490">
        <v>1138</v>
      </c>
      <c r="C123" s="490">
        <v>1137.5</v>
      </c>
      <c r="D123" s="489" t="s">
        <v>1119</v>
      </c>
      <c r="E123" s="489"/>
      <c r="F123" s="490"/>
      <c r="G123" s="490"/>
      <c r="H123" s="489"/>
    </row>
    <row r="124" spans="2:8" ht="12.75">
      <c r="B124" s="490">
        <v>2040</v>
      </c>
      <c r="C124" s="490">
        <v>2040</v>
      </c>
      <c r="D124" s="489" t="s">
        <v>1120</v>
      </c>
      <c r="E124" s="489"/>
      <c r="F124" s="490"/>
      <c r="G124" s="490"/>
      <c r="H124" s="489"/>
    </row>
    <row r="125" spans="2:8" ht="12.75">
      <c r="B125" s="490">
        <v>529</v>
      </c>
      <c r="C125" s="490">
        <v>529</v>
      </c>
      <c r="D125" s="489" t="s">
        <v>235</v>
      </c>
      <c r="E125" s="489"/>
      <c r="F125" s="490"/>
      <c r="G125" s="490"/>
      <c r="H125" s="489"/>
    </row>
    <row r="126" spans="2:8" ht="12.75">
      <c r="B126" s="490">
        <v>185</v>
      </c>
      <c r="C126" s="490">
        <v>185</v>
      </c>
      <c r="D126" s="489" t="s">
        <v>236</v>
      </c>
      <c r="E126" s="489"/>
      <c r="F126" s="490"/>
      <c r="G126" s="490"/>
      <c r="H126" s="489"/>
    </row>
    <row r="127" spans="2:8" ht="12.75">
      <c r="B127" s="490">
        <v>5</v>
      </c>
      <c r="C127" s="490">
        <v>4.95</v>
      </c>
      <c r="D127" s="489" t="s">
        <v>1038</v>
      </c>
      <c r="E127" s="489"/>
      <c r="F127" s="490"/>
      <c r="G127" s="490"/>
      <c r="H127" s="489"/>
    </row>
    <row r="128" spans="2:8" ht="12.75">
      <c r="B128" s="550"/>
      <c r="C128" s="550"/>
      <c r="D128" s="551"/>
      <c r="E128" s="551"/>
      <c r="F128" s="550"/>
      <c r="G128" s="550"/>
      <c r="H128" s="551"/>
    </row>
    <row r="129" spans="1:8" ht="12.75">
      <c r="A129" s="489" t="s">
        <v>505</v>
      </c>
      <c r="B129" s="547">
        <f>SUM(B117:B128)</f>
        <v>13387</v>
      </c>
      <c r="C129" s="547">
        <f>SUM(C117:C128)</f>
        <v>12312.410000000002</v>
      </c>
      <c r="D129" s="489"/>
      <c r="E129" s="489"/>
      <c r="F129" s="547">
        <f>SUM(F117:F128)</f>
        <v>4950</v>
      </c>
      <c r="G129" s="547">
        <f>SUM(G117:G128)</f>
        <v>4950</v>
      </c>
      <c r="H129" s="489"/>
    </row>
    <row r="130" spans="2:7" ht="12.75">
      <c r="B130" s="131"/>
      <c r="C130" s="131"/>
      <c r="F130" s="131"/>
      <c r="G130" s="131"/>
    </row>
    <row r="131" spans="1:8" ht="12.75">
      <c r="A131" s="491" t="s">
        <v>1121</v>
      </c>
      <c r="B131" s="490"/>
      <c r="C131" s="490"/>
      <c r="D131" s="489"/>
      <c r="E131" s="489"/>
      <c r="F131" s="547">
        <v>155420</v>
      </c>
      <c r="G131" s="547">
        <v>155101.5</v>
      </c>
      <c r="H131" s="489" t="s">
        <v>1122</v>
      </c>
    </row>
    <row r="132" spans="2:7" ht="12.75">
      <c r="B132" s="131"/>
      <c r="C132" s="131"/>
      <c r="F132" s="131"/>
      <c r="G132" s="131"/>
    </row>
    <row r="133" spans="1:8" ht="12.75">
      <c r="A133" s="548" t="s">
        <v>1123</v>
      </c>
      <c r="B133" s="490">
        <v>3369</v>
      </c>
      <c r="C133" s="490">
        <v>3368.1</v>
      </c>
      <c r="D133" s="489" t="s">
        <v>1038</v>
      </c>
      <c r="E133" s="489"/>
      <c r="F133" s="490">
        <v>1024</v>
      </c>
      <c r="G133" s="490">
        <v>1023.6</v>
      </c>
      <c r="H133" s="489" t="s">
        <v>1124</v>
      </c>
    </row>
    <row r="134" spans="2:8" ht="12.75">
      <c r="B134" s="490">
        <v>22935</v>
      </c>
      <c r="C134" s="490">
        <v>23494.91</v>
      </c>
      <c r="D134" s="489" t="s">
        <v>331</v>
      </c>
      <c r="E134" s="489"/>
      <c r="F134" s="490">
        <v>4452</v>
      </c>
      <c r="G134" s="490">
        <v>4452</v>
      </c>
      <c r="H134" s="489" t="s">
        <v>1125</v>
      </c>
    </row>
    <row r="135" spans="2:8" ht="12.75">
      <c r="B135" s="490">
        <v>1454</v>
      </c>
      <c r="C135" s="490">
        <v>1453.97</v>
      </c>
      <c r="D135" s="489" t="s">
        <v>227</v>
      </c>
      <c r="E135" s="489"/>
      <c r="F135" s="490">
        <v>1109</v>
      </c>
      <c r="G135" s="490">
        <v>1108.8</v>
      </c>
      <c r="H135" s="489" t="s">
        <v>1126</v>
      </c>
    </row>
    <row r="136" spans="2:8" ht="12.75">
      <c r="B136" s="490">
        <v>1518</v>
      </c>
      <c r="C136" s="490">
        <v>1517.95</v>
      </c>
      <c r="D136" s="489" t="s">
        <v>187</v>
      </c>
      <c r="E136" s="489"/>
      <c r="F136" s="490"/>
      <c r="G136" s="490"/>
      <c r="H136" s="489"/>
    </row>
    <row r="137" spans="2:8" ht="12.75">
      <c r="B137" s="490">
        <v>0</v>
      </c>
      <c r="C137" s="490">
        <v>478.6</v>
      </c>
      <c r="D137" s="489" t="s">
        <v>220</v>
      </c>
      <c r="E137" s="489"/>
      <c r="F137" s="490"/>
      <c r="G137" s="490"/>
      <c r="H137" s="489"/>
    </row>
    <row r="138" spans="2:8" ht="12.75">
      <c r="B138" s="490">
        <v>9024</v>
      </c>
      <c r="C138" s="490">
        <v>9024</v>
      </c>
      <c r="D138" s="489" t="s">
        <v>234</v>
      </c>
      <c r="E138" s="489"/>
      <c r="F138" s="490"/>
      <c r="G138" s="490"/>
      <c r="H138" s="489"/>
    </row>
    <row r="139" spans="2:7" ht="12.75">
      <c r="B139" s="131"/>
      <c r="C139" s="131"/>
      <c r="F139" s="131"/>
      <c r="G139" s="131"/>
    </row>
    <row r="140" spans="1:8" ht="12.75">
      <c r="A140" s="489" t="s">
        <v>505</v>
      </c>
      <c r="B140" s="547">
        <f>SUM(B133:B139)</f>
        <v>38300</v>
      </c>
      <c r="C140" s="547">
        <f>SUM(C133:C139)</f>
        <v>39337.53</v>
      </c>
      <c r="D140" s="489"/>
      <c r="E140" s="489"/>
      <c r="F140" s="547">
        <f>SUM(F133:F139)</f>
        <v>6585</v>
      </c>
      <c r="G140" s="547">
        <f>SUM(G133:G139)</f>
        <v>6584.400000000001</v>
      </c>
      <c r="H140" s="489"/>
    </row>
    <row r="141" spans="2:7" ht="12.75">
      <c r="B141" s="131"/>
      <c r="C141" s="131"/>
      <c r="F141" s="131"/>
      <c r="G141" s="131"/>
    </row>
    <row r="142" spans="2:7" ht="12.75">
      <c r="B142" s="131"/>
      <c r="C142" s="131"/>
      <c r="F142" s="131"/>
      <c r="G142" s="131"/>
    </row>
    <row r="143" spans="2:7" ht="12.75">
      <c r="B143" s="131"/>
      <c r="C143" s="131"/>
      <c r="F143" s="131"/>
      <c r="G143" s="131"/>
    </row>
    <row r="144" spans="1:8" ht="12.75">
      <c r="A144" s="548" t="s">
        <v>1127</v>
      </c>
      <c r="B144" s="490">
        <v>47362</v>
      </c>
      <c r="C144" s="490">
        <v>47361.3</v>
      </c>
      <c r="D144" s="489" t="s">
        <v>1128</v>
      </c>
      <c r="E144" s="489"/>
      <c r="F144" s="490">
        <v>30924</v>
      </c>
      <c r="G144" s="490">
        <v>30924</v>
      </c>
      <c r="H144" s="489" t="s">
        <v>1129</v>
      </c>
    </row>
    <row r="145" spans="2:8" ht="12.75">
      <c r="B145" s="490">
        <v>16573</v>
      </c>
      <c r="C145" s="490">
        <v>16572.84</v>
      </c>
      <c r="D145" s="489" t="s">
        <v>1130</v>
      </c>
      <c r="E145" s="489"/>
      <c r="F145" s="490">
        <v>4</v>
      </c>
      <c r="G145" s="490">
        <v>4</v>
      </c>
      <c r="H145" s="489" t="s">
        <v>1131</v>
      </c>
    </row>
    <row r="146" spans="2:8" ht="12.75">
      <c r="B146" s="490">
        <v>34798</v>
      </c>
      <c r="C146" s="490">
        <v>34797.63</v>
      </c>
      <c r="D146" s="489" t="s">
        <v>331</v>
      </c>
      <c r="E146" s="489"/>
      <c r="F146" s="490">
        <v>3690</v>
      </c>
      <c r="G146" s="490">
        <v>3690</v>
      </c>
      <c r="H146" s="489" t="s">
        <v>1132</v>
      </c>
    </row>
    <row r="147" spans="2:8" ht="12.75">
      <c r="B147" s="490">
        <v>12978</v>
      </c>
      <c r="C147" s="490">
        <v>12977.89</v>
      </c>
      <c r="D147" s="489" t="s">
        <v>227</v>
      </c>
      <c r="E147" s="489"/>
      <c r="F147" s="490"/>
      <c r="G147" s="490"/>
      <c r="H147" s="489"/>
    </row>
    <row r="148" spans="2:8" ht="12.75">
      <c r="B148" s="490">
        <v>167984</v>
      </c>
      <c r="C148" s="490">
        <v>167983.66</v>
      </c>
      <c r="D148" s="489" t="s">
        <v>187</v>
      </c>
      <c r="E148" s="489"/>
      <c r="F148" s="490"/>
      <c r="G148" s="490"/>
      <c r="H148" s="489"/>
    </row>
    <row r="149" spans="2:8" ht="12.75">
      <c r="B149" s="490">
        <v>26568</v>
      </c>
      <c r="C149" s="490">
        <v>26567.5</v>
      </c>
      <c r="D149" s="489" t="s">
        <v>1133</v>
      </c>
      <c r="E149" s="489"/>
      <c r="F149" s="490"/>
      <c r="G149" s="490"/>
      <c r="H149" s="489"/>
    </row>
    <row r="150" spans="2:8" ht="12.75">
      <c r="B150" s="490">
        <v>59227</v>
      </c>
      <c r="C150" s="490">
        <v>59226.3</v>
      </c>
      <c r="D150" s="489" t="s">
        <v>1134</v>
      </c>
      <c r="E150" s="489"/>
      <c r="F150" s="490"/>
      <c r="G150" s="490"/>
      <c r="H150" s="489"/>
    </row>
    <row r="151" spans="2:8" ht="12.75">
      <c r="B151" s="490">
        <v>0</v>
      </c>
      <c r="C151" s="490">
        <v>-0.4</v>
      </c>
      <c r="D151" s="489" t="s">
        <v>1135</v>
      </c>
      <c r="E151" s="489"/>
      <c r="F151" s="490"/>
      <c r="G151" s="490"/>
      <c r="H151" s="489"/>
    </row>
    <row r="152" spans="2:8" ht="12.75">
      <c r="B152" s="490">
        <v>11810</v>
      </c>
      <c r="C152" s="490">
        <v>20796</v>
      </c>
      <c r="D152" s="489" t="s">
        <v>1044</v>
      </c>
      <c r="E152" s="489"/>
      <c r="F152" s="490"/>
      <c r="G152" s="490"/>
      <c r="H152" s="489"/>
    </row>
    <row r="153" spans="2:8" ht="12.75">
      <c r="B153" s="490">
        <v>3000</v>
      </c>
      <c r="C153" s="490">
        <v>4648.25</v>
      </c>
      <c r="D153" s="489" t="s">
        <v>1071</v>
      </c>
      <c r="E153" s="489"/>
      <c r="F153" s="490"/>
      <c r="G153" s="490"/>
      <c r="H153" s="489"/>
    </row>
    <row r="154" spans="2:7" ht="12.75">
      <c r="B154" s="131"/>
      <c r="C154" s="131"/>
      <c r="F154" s="131"/>
      <c r="G154" s="131"/>
    </row>
    <row r="155" spans="1:8" ht="12.75">
      <c r="A155" s="489" t="s">
        <v>505</v>
      </c>
      <c r="B155" s="547">
        <f>SUM(B144:B154)</f>
        <v>380300</v>
      </c>
      <c r="C155" s="547">
        <f>SUM(C144:C154)</f>
        <v>390930.97</v>
      </c>
      <c r="D155" s="489"/>
      <c r="E155" s="489"/>
      <c r="F155" s="547">
        <f>SUM(F144:F154)</f>
        <v>34618</v>
      </c>
      <c r="G155" s="547">
        <f>SUM(G144:G154)</f>
        <v>34618</v>
      </c>
      <c r="H155" s="489"/>
    </row>
    <row r="156" spans="2:7" ht="12.75">
      <c r="B156" s="131"/>
      <c r="C156" s="131"/>
      <c r="F156" s="131"/>
      <c r="G156" s="131"/>
    </row>
    <row r="157" spans="2:7" ht="12.75">
      <c r="B157" s="131"/>
      <c r="C157" s="131"/>
      <c r="F157" s="131"/>
      <c r="G157" s="131"/>
    </row>
    <row r="158" spans="1:8" ht="12.75">
      <c r="A158" s="548" t="s">
        <v>1136</v>
      </c>
      <c r="B158" s="490">
        <v>0</v>
      </c>
      <c r="C158" s="490">
        <v>0</v>
      </c>
      <c r="D158" s="489" t="s">
        <v>1038</v>
      </c>
      <c r="E158" s="489"/>
      <c r="F158" s="490">
        <v>1051271</v>
      </c>
      <c r="G158" s="490">
        <v>1051270.35</v>
      </c>
      <c r="H158" s="489" t="s">
        <v>1137</v>
      </c>
    </row>
    <row r="159" spans="2:8" ht="12.75">
      <c r="B159" s="490">
        <v>222116</v>
      </c>
      <c r="C159" s="490">
        <v>222115.63</v>
      </c>
      <c r="D159" s="489" t="s">
        <v>1138</v>
      </c>
      <c r="E159" s="489"/>
      <c r="F159" s="490">
        <v>0</v>
      </c>
      <c r="G159" s="490">
        <v>1.65</v>
      </c>
      <c r="H159" s="489" t="s">
        <v>1131</v>
      </c>
    </row>
    <row r="160" spans="2:8" ht="12.75">
      <c r="B160" s="490">
        <v>2508</v>
      </c>
      <c r="C160" s="490">
        <v>2508</v>
      </c>
      <c r="D160" s="489" t="s">
        <v>1071</v>
      </c>
      <c r="E160" s="489"/>
      <c r="F160" s="490"/>
      <c r="G160" s="490"/>
      <c r="H160" s="489"/>
    </row>
    <row r="161" spans="2:8" ht="12.75">
      <c r="B161" s="490">
        <v>662514</v>
      </c>
      <c r="C161" s="490">
        <v>662524</v>
      </c>
      <c r="D161" s="489" t="s">
        <v>1044</v>
      </c>
      <c r="E161" s="489"/>
      <c r="F161" s="490"/>
      <c r="G161" s="490"/>
      <c r="H161" s="489"/>
    </row>
    <row r="162" spans="2:7" ht="12.75">
      <c r="B162" s="131"/>
      <c r="C162" s="131"/>
      <c r="F162" s="131"/>
      <c r="G162" s="131"/>
    </row>
    <row r="163" spans="1:8" ht="12.75">
      <c r="A163" s="489" t="s">
        <v>505</v>
      </c>
      <c r="B163" s="547">
        <f>SUM(B158:B162)</f>
        <v>887138</v>
      </c>
      <c r="C163" s="547">
        <f>SUM(C158:C162)</f>
        <v>887147.63</v>
      </c>
      <c r="D163" s="489"/>
      <c r="E163" s="489"/>
      <c r="F163" s="547">
        <f>SUM(F158:F162)</f>
        <v>1051271</v>
      </c>
      <c r="G163" s="547">
        <f>SUM(G158:G162)</f>
        <v>1051272</v>
      </c>
      <c r="H163" s="489"/>
    </row>
    <row r="164" spans="2:7" ht="12.75">
      <c r="B164" s="131"/>
      <c r="C164" s="131"/>
      <c r="F164" s="131"/>
      <c r="G164" s="131"/>
    </row>
    <row r="165" spans="1:8" ht="12.75">
      <c r="A165" s="491" t="s">
        <v>1139</v>
      </c>
      <c r="B165" s="490">
        <v>5700</v>
      </c>
      <c r="C165" s="490">
        <v>3128.71</v>
      </c>
      <c r="D165" s="489" t="s">
        <v>1140</v>
      </c>
      <c r="E165" s="489"/>
      <c r="F165" s="490">
        <v>7432</v>
      </c>
      <c r="G165" s="490">
        <v>7432</v>
      </c>
      <c r="H165" s="489" t="s">
        <v>1141</v>
      </c>
    </row>
    <row r="166" spans="2:7" ht="12.75">
      <c r="B166" s="131"/>
      <c r="C166" s="131"/>
      <c r="F166" s="131"/>
      <c r="G166" s="131"/>
    </row>
    <row r="167" spans="1:7" ht="12.75">
      <c r="A167" s="491" t="s">
        <v>1142</v>
      </c>
      <c r="B167" s="131"/>
      <c r="C167" s="131"/>
      <c r="F167" s="131"/>
      <c r="G167" s="131"/>
    </row>
    <row r="168" spans="1:8" ht="12.75">
      <c r="A168" s="489" t="s">
        <v>1143</v>
      </c>
      <c r="B168" s="490">
        <v>15</v>
      </c>
      <c r="C168" s="490">
        <v>15.33</v>
      </c>
      <c r="D168" s="489" t="s">
        <v>1144</v>
      </c>
      <c r="E168" s="489"/>
      <c r="F168" s="552">
        <v>2718</v>
      </c>
      <c r="G168" s="552">
        <v>2717.2</v>
      </c>
      <c r="H168" s="489" t="s">
        <v>1145</v>
      </c>
    </row>
    <row r="169" spans="1:8" ht="12.75">
      <c r="A169" s="489" t="s">
        <v>1146</v>
      </c>
      <c r="B169" s="490">
        <v>294</v>
      </c>
      <c r="C169" s="490">
        <v>294.1</v>
      </c>
      <c r="D169" s="489" t="s">
        <v>1144</v>
      </c>
      <c r="E169" s="489"/>
      <c r="F169" s="552">
        <v>10600</v>
      </c>
      <c r="G169" s="552">
        <v>10600</v>
      </c>
      <c r="H169" s="489" t="s">
        <v>1147</v>
      </c>
    </row>
    <row r="170" spans="1:8" ht="12.75">
      <c r="A170" s="489" t="s">
        <v>1148</v>
      </c>
      <c r="B170" s="490">
        <v>1300</v>
      </c>
      <c r="C170" s="490">
        <v>84.03</v>
      </c>
      <c r="D170" s="489" t="s">
        <v>1144</v>
      </c>
      <c r="E170" s="489"/>
      <c r="F170" s="552">
        <v>5819</v>
      </c>
      <c r="G170" s="552">
        <v>5818.4</v>
      </c>
      <c r="H170" s="489" t="s">
        <v>1149</v>
      </c>
    </row>
    <row r="171" spans="2:7" ht="12.75">
      <c r="B171" s="131"/>
      <c r="C171" s="131"/>
      <c r="F171" s="131"/>
      <c r="G171" s="131"/>
    </row>
    <row r="172" spans="1:8" ht="12.75">
      <c r="A172" s="548" t="s">
        <v>1150</v>
      </c>
      <c r="B172" s="490">
        <v>522</v>
      </c>
      <c r="C172" s="490">
        <v>521.14</v>
      </c>
      <c r="D172" s="489" t="s">
        <v>1038</v>
      </c>
      <c r="E172" s="489"/>
      <c r="F172" s="490">
        <v>11989</v>
      </c>
      <c r="G172" s="490">
        <v>4470.78</v>
      </c>
      <c r="H172" s="489" t="s">
        <v>1151</v>
      </c>
    </row>
    <row r="173" spans="2:8" ht="12.75">
      <c r="B173" s="490">
        <v>41800</v>
      </c>
      <c r="C173" s="490">
        <v>41800</v>
      </c>
      <c r="D173" s="489" t="s">
        <v>1054</v>
      </c>
      <c r="E173" s="489"/>
      <c r="F173" s="490">
        <v>5800</v>
      </c>
      <c r="G173" s="490">
        <v>5800</v>
      </c>
      <c r="H173" s="489" t="s">
        <v>1152</v>
      </c>
    </row>
    <row r="174" spans="2:8" ht="12.75">
      <c r="B174" s="490">
        <v>88</v>
      </c>
      <c r="C174" s="490">
        <v>88</v>
      </c>
      <c r="D174" s="489" t="s">
        <v>402</v>
      </c>
      <c r="E174" s="489"/>
      <c r="F174" s="490">
        <v>100000</v>
      </c>
      <c r="G174" s="490">
        <v>100000</v>
      </c>
      <c r="H174" s="489" t="s">
        <v>1153</v>
      </c>
    </row>
    <row r="175" spans="2:8" ht="12.75">
      <c r="B175" s="490">
        <v>194048</v>
      </c>
      <c r="C175" s="490">
        <v>194048</v>
      </c>
      <c r="D175" s="489" t="s">
        <v>234</v>
      </c>
      <c r="E175" s="489"/>
      <c r="F175" s="489"/>
      <c r="G175" s="489"/>
      <c r="H175" s="489"/>
    </row>
    <row r="176" spans="2:8" ht="12.75">
      <c r="B176" s="490">
        <v>50455</v>
      </c>
      <c r="C176" s="490">
        <v>50455</v>
      </c>
      <c r="D176" s="489" t="s">
        <v>235</v>
      </c>
      <c r="E176" s="489"/>
      <c r="F176" s="489"/>
      <c r="G176" s="489"/>
      <c r="H176" s="489"/>
    </row>
    <row r="177" spans="2:8" ht="12.75">
      <c r="B177" s="490">
        <v>17468</v>
      </c>
      <c r="C177" s="490">
        <v>17468</v>
      </c>
      <c r="D177" s="489" t="s">
        <v>236</v>
      </c>
      <c r="E177" s="489"/>
      <c r="F177" s="489"/>
      <c r="G177" s="489"/>
      <c r="H177" s="489"/>
    </row>
    <row r="178" spans="2:8" ht="12.75">
      <c r="B178" s="490">
        <v>0</v>
      </c>
      <c r="C178" s="490">
        <v>1000</v>
      </c>
      <c r="D178" s="489" t="s">
        <v>1154</v>
      </c>
      <c r="E178" s="489"/>
      <c r="F178" s="490"/>
      <c r="G178" s="490"/>
      <c r="H178" s="489"/>
    </row>
    <row r="179" spans="2:8" ht="12.75">
      <c r="B179" s="490">
        <v>11447</v>
      </c>
      <c r="C179" s="490">
        <v>12109</v>
      </c>
      <c r="D179" s="489" t="s">
        <v>589</v>
      </c>
      <c r="E179" s="489"/>
      <c r="F179" s="490"/>
      <c r="G179" s="490"/>
      <c r="H179" s="489"/>
    </row>
    <row r="180" spans="2:8" ht="12.75">
      <c r="B180" s="490">
        <v>2293</v>
      </c>
      <c r="C180" s="490">
        <v>2292.51</v>
      </c>
      <c r="D180" s="489" t="s">
        <v>1155</v>
      </c>
      <c r="E180" s="489"/>
      <c r="F180" s="490"/>
      <c r="G180" s="490"/>
      <c r="H180" s="489"/>
    </row>
    <row r="181" spans="2:7" ht="12.75">
      <c r="B181" s="131"/>
      <c r="C181" s="131"/>
      <c r="F181" s="131"/>
      <c r="G181" s="131"/>
    </row>
    <row r="182" spans="1:8" s="47" customFormat="1" ht="12.75">
      <c r="A182" s="489" t="s">
        <v>505</v>
      </c>
      <c r="B182" s="490">
        <f>SUM(B172:B181)</f>
        <v>318121</v>
      </c>
      <c r="C182" s="490">
        <f>SUM(C172:C181)</f>
        <v>319781.65</v>
      </c>
      <c r="D182" s="489"/>
      <c r="E182" s="489"/>
      <c r="F182" s="490">
        <f>SUM(F172:F181)</f>
        <v>117789</v>
      </c>
      <c r="G182" s="490">
        <f>SUM(G172:G181)</f>
        <v>110270.78</v>
      </c>
      <c r="H182" s="489"/>
    </row>
    <row r="183" spans="2:256" ht="12.75">
      <c r="B183" s="131"/>
      <c r="C183" s="131"/>
      <c r="F183" s="131"/>
      <c r="G183" s="131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  <c r="IV183" s="47"/>
    </row>
    <row r="184" spans="1:8" ht="12.75">
      <c r="A184" s="551" t="s">
        <v>260</v>
      </c>
      <c r="B184" s="490">
        <v>37000</v>
      </c>
      <c r="C184" s="490">
        <v>95719.42</v>
      </c>
      <c r="D184" s="489" t="s">
        <v>331</v>
      </c>
      <c r="E184" s="489"/>
      <c r="F184" s="490">
        <v>4706</v>
      </c>
      <c r="G184" s="490">
        <v>4705.6</v>
      </c>
      <c r="H184" s="489" t="s">
        <v>1156</v>
      </c>
    </row>
    <row r="185" spans="1:8" ht="12.75">
      <c r="A185" s="553" t="s">
        <v>1157</v>
      </c>
      <c r="B185" s="490">
        <v>0</v>
      </c>
      <c r="C185" s="490">
        <v>381</v>
      </c>
      <c r="D185" s="489" t="s">
        <v>1158</v>
      </c>
      <c r="E185" s="489"/>
      <c r="F185" s="490"/>
      <c r="G185" s="490"/>
      <c r="H185" s="489"/>
    </row>
    <row r="186" spans="2:8" ht="12.75">
      <c r="B186" s="490">
        <v>5000</v>
      </c>
      <c r="C186" s="490">
        <v>7332.5</v>
      </c>
      <c r="D186" s="489" t="s">
        <v>1159</v>
      </c>
      <c r="E186" s="489"/>
      <c r="F186" s="490"/>
      <c r="G186" s="490"/>
      <c r="H186" s="489"/>
    </row>
    <row r="187" spans="2:8" ht="12.75">
      <c r="B187" s="490">
        <v>8000</v>
      </c>
      <c r="C187" s="490">
        <v>11892</v>
      </c>
      <c r="D187" s="489" t="s">
        <v>1044</v>
      </c>
      <c r="E187" s="489"/>
      <c r="F187" s="490"/>
      <c r="G187" s="490"/>
      <c r="H187" s="489"/>
    </row>
    <row r="188" spans="2:7" ht="12.75">
      <c r="B188" s="131"/>
      <c r="C188" s="131"/>
      <c r="F188" s="131"/>
      <c r="G188" s="131"/>
    </row>
    <row r="189" spans="1:8" ht="12.75">
      <c r="A189" s="489" t="s">
        <v>505</v>
      </c>
      <c r="B189" s="490">
        <f>SUM(B184:B187)</f>
        <v>50000</v>
      </c>
      <c r="C189" s="490">
        <f>SUM(C184:C187)</f>
        <v>115324.92</v>
      </c>
      <c r="D189" s="489"/>
      <c r="E189" s="489"/>
      <c r="F189" s="490">
        <f>SUM(F184:F188)</f>
        <v>4706</v>
      </c>
      <c r="G189" s="490">
        <f>SUM(G184:G188)</f>
        <v>4705.6</v>
      </c>
      <c r="H189" s="489"/>
    </row>
    <row r="190" spans="1:8" ht="12.75">
      <c r="A190" s="47"/>
      <c r="B190" s="435"/>
      <c r="C190" s="435"/>
      <c r="D190" s="47"/>
      <c r="E190" s="47"/>
      <c r="F190" s="435"/>
      <c r="G190" s="435"/>
      <c r="H190" s="47"/>
    </row>
    <row r="191" spans="1:8" ht="12.75">
      <c r="A191" s="491" t="s">
        <v>1160</v>
      </c>
      <c r="B191" s="490">
        <v>2097</v>
      </c>
      <c r="C191" s="490">
        <v>2096.89</v>
      </c>
      <c r="D191" s="489" t="s">
        <v>227</v>
      </c>
      <c r="E191" s="489"/>
      <c r="F191" s="490">
        <v>0</v>
      </c>
      <c r="G191" s="490">
        <v>0</v>
      </c>
      <c r="H191" s="489"/>
    </row>
    <row r="192" spans="1:8" ht="12.75">
      <c r="A192" s="47"/>
      <c r="B192" s="435"/>
      <c r="C192" s="435"/>
      <c r="D192" s="47"/>
      <c r="E192" s="47"/>
      <c r="F192" s="435"/>
      <c r="G192" s="435"/>
      <c r="H192" s="47"/>
    </row>
    <row r="193" spans="1:8" ht="12.75">
      <c r="A193" s="491" t="s">
        <v>1161</v>
      </c>
      <c r="B193" s="490">
        <v>8065</v>
      </c>
      <c r="C193" s="490">
        <v>8065</v>
      </c>
      <c r="D193" s="489" t="s">
        <v>1162</v>
      </c>
      <c r="E193" s="489"/>
      <c r="F193" s="490">
        <v>24054</v>
      </c>
      <c r="G193" s="490">
        <v>24053.87</v>
      </c>
      <c r="H193" s="489" t="s">
        <v>1163</v>
      </c>
    </row>
    <row r="194" spans="2:7" ht="12.75">
      <c r="B194" s="131"/>
      <c r="C194" s="131"/>
      <c r="F194" s="131"/>
      <c r="G194" s="131"/>
    </row>
    <row r="195" spans="1:8" ht="12.75">
      <c r="A195" s="491" t="s">
        <v>1164</v>
      </c>
      <c r="B195" s="490">
        <v>5535</v>
      </c>
      <c r="C195" s="490">
        <v>5535.07</v>
      </c>
      <c r="D195" s="489" t="s">
        <v>1165</v>
      </c>
      <c r="E195" s="489"/>
      <c r="F195" s="547">
        <v>8927</v>
      </c>
      <c r="G195" s="547">
        <v>8926.1</v>
      </c>
      <c r="H195" s="489" t="s">
        <v>1166</v>
      </c>
    </row>
    <row r="196" spans="2:7" ht="12.75">
      <c r="B196" s="131"/>
      <c r="C196" s="131"/>
      <c r="F196" s="131"/>
      <c r="G196" s="131"/>
    </row>
    <row r="197" spans="2:7" ht="12.75">
      <c r="B197" s="131"/>
      <c r="C197" s="131"/>
      <c r="F197" s="131"/>
      <c r="G197" s="131"/>
    </row>
    <row r="198" spans="1:8" ht="12.75">
      <c r="A198" s="548" t="s">
        <v>1167</v>
      </c>
      <c r="B198" s="490">
        <v>220000</v>
      </c>
      <c r="C198" s="490">
        <v>0</v>
      </c>
      <c r="D198" s="489" t="s">
        <v>1168</v>
      </c>
      <c r="E198" s="489"/>
      <c r="F198" s="490"/>
      <c r="G198" s="490"/>
      <c r="H198" s="489"/>
    </row>
    <row r="199" spans="2:7" ht="12.75">
      <c r="B199" s="131"/>
      <c r="C199" s="131"/>
      <c r="F199" s="131"/>
      <c r="G199" s="131"/>
    </row>
    <row r="200" spans="1:8" ht="12.75">
      <c r="A200" s="489" t="s">
        <v>505</v>
      </c>
      <c r="B200" s="490">
        <f>SUM(B198:B199)</f>
        <v>220000</v>
      </c>
      <c r="C200" s="490">
        <f>SUM(C198:C199)</f>
        <v>0</v>
      </c>
      <c r="D200" s="489"/>
      <c r="E200" s="489"/>
      <c r="F200" s="490"/>
      <c r="G200" s="490"/>
      <c r="H200" s="489"/>
    </row>
    <row r="201" spans="2:7" ht="12.75">
      <c r="B201" s="131"/>
      <c r="C201" s="131"/>
      <c r="F201" s="131"/>
      <c r="G201" s="131"/>
    </row>
    <row r="202" spans="2:7" ht="12.75">
      <c r="B202" s="131"/>
      <c r="C202" s="131"/>
      <c r="F202" s="131"/>
      <c r="G202" s="131"/>
    </row>
    <row r="203" spans="1:8" ht="12.75">
      <c r="A203" s="554" t="s">
        <v>1169</v>
      </c>
      <c r="B203" s="555">
        <f>SUM(B24+B42+B62+B84+B95+B97+B104+B115+B129+B140+B155+B163+B165+B168+B169+B170+B182+B189+B191+B193+B195+B200+C201)</f>
        <v>6338968</v>
      </c>
      <c r="C203" s="555">
        <f>SUM(C24+C42+C62+C84+C95+C97+C104+C115+C129+C140+C155+C163+C165+C168+C169+C170+C182+C189+C191+C195+C193+C200+D201)</f>
        <v>6473987.79</v>
      </c>
      <c r="D203" s="556"/>
      <c r="E203" s="556"/>
      <c r="F203" s="555">
        <f>SUM(F24+F42+F62+F84+F95+F97+F104+F115+F129+F131+F140+F155+F163+F165+F168+F169+F170+F182+F189+F191+F193+F195)</f>
        <v>7000612</v>
      </c>
      <c r="G203" s="555">
        <f>SUM(G24+G42+G62+G84+G95+G97+G104+G115+G129+G131+G140+G155+G163+G165+G168+G169+G170+G182+G189+G193+G195)</f>
        <v>6885664.350000001</v>
      </c>
      <c r="H203" s="556"/>
    </row>
    <row r="204" spans="2:7" ht="12.75">
      <c r="B204" s="131"/>
      <c r="C204" s="131"/>
      <c r="F204" s="131"/>
      <c r="G204" s="131"/>
    </row>
    <row r="205" spans="2:7" ht="12.75">
      <c r="B205" s="131"/>
      <c r="C205" s="131"/>
      <c r="F205" s="131"/>
      <c r="G205" s="131"/>
    </row>
    <row r="206" spans="2:7" ht="12.75">
      <c r="B206" s="131"/>
      <c r="C206" s="131"/>
      <c r="F206" s="131"/>
      <c r="G206" s="131"/>
    </row>
    <row r="207" spans="1:7" ht="12.75">
      <c r="A207" s="7" t="s">
        <v>1170</v>
      </c>
      <c r="B207" s="131"/>
      <c r="C207" s="131" t="s">
        <v>1171</v>
      </c>
      <c r="D207" s="131">
        <v>6885664.35</v>
      </c>
      <c r="F207" s="131"/>
      <c r="G207" s="131"/>
    </row>
    <row r="208" spans="2:7" ht="12.75">
      <c r="B208" s="131"/>
      <c r="C208" s="131" t="s">
        <v>1172</v>
      </c>
      <c r="D208" s="131">
        <v>-6473987.79</v>
      </c>
      <c r="F208" s="131"/>
      <c r="G208" s="131"/>
    </row>
    <row r="209" spans="2:7" ht="12.75">
      <c r="B209" s="131"/>
      <c r="C209" s="131"/>
      <c r="D209" s="131"/>
      <c r="F209" s="131"/>
      <c r="G209" s="131"/>
    </row>
    <row r="210" spans="2:7" ht="12.75">
      <c r="B210" s="131"/>
      <c r="C210" s="492" t="s">
        <v>1173</v>
      </c>
      <c r="D210" s="492">
        <f>SUM(D207:D209)</f>
        <v>411676.5599999996</v>
      </c>
      <c r="F210" s="131"/>
      <c r="G210" s="131"/>
    </row>
    <row r="211" spans="2:7" ht="12.75">
      <c r="B211" s="131"/>
      <c r="C211" s="131"/>
      <c r="F211" s="131"/>
      <c r="G211" s="131"/>
    </row>
    <row r="212" spans="2:7" ht="12.75">
      <c r="B212" s="131"/>
      <c r="C212" s="131"/>
      <c r="F212" s="131"/>
      <c r="G212" s="131"/>
    </row>
    <row r="213" spans="2:7" ht="12.75">
      <c r="B213" s="131"/>
      <c r="C213" s="131"/>
      <c r="F213" s="131"/>
      <c r="G213" s="131"/>
    </row>
    <row r="214" spans="2:7" ht="12.75">
      <c r="B214" s="131"/>
      <c r="C214" s="131"/>
      <c r="F214" s="131"/>
      <c r="G214" s="131"/>
    </row>
    <row r="215" spans="1:7" ht="12.75">
      <c r="A215" s="491" t="s">
        <v>1174</v>
      </c>
      <c r="B215" s="492" t="s">
        <v>1175</v>
      </c>
      <c r="C215" s="492" t="s">
        <v>1171</v>
      </c>
      <c r="D215" s="546" t="s">
        <v>1176</v>
      </c>
      <c r="F215" s="131"/>
      <c r="G215" s="131"/>
    </row>
    <row r="216" spans="2:7" ht="12.75">
      <c r="B216" s="131"/>
      <c r="C216" s="131"/>
      <c r="F216" s="131"/>
      <c r="G216" s="131"/>
    </row>
    <row r="217" spans="1:7" ht="12.75">
      <c r="A217" s="489" t="s">
        <v>310</v>
      </c>
      <c r="B217" s="490">
        <v>876094.77</v>
      </c>
      <c r="C217" s="490">
        <v>1116777.34</v>
      </c>
      <c r="D217" s="490">
        <f>SUM(C217-B217)</f>
        <v>240682.57000000007</v>
      </c>
      <c r="F217" s="131"/>
      <c r="G217" s="131"/>
    </row>
    <row r="218" spans="1:7" ht="12.75">
      <c r="A218" s="489" t="s">
        <v>1052</v>
      </c>
      <c r="B218" s="490">
        <v>718596.35</v>
      </c>
      <c r="C218" s="490">
        <v>678314</v>
      </c>
      <c r="D218" s="490">
        <f aca="true" t="shared" si="0" ref="D218:D239">SUM(C218-B218)</f>
        <v>-40282.34999999998</v>
      </c>
      <c r="F218" s="131"/>
      <c r="G218" s="131"/>
    </row>
    <row r="219" spans="1:7" ht="12.75">
      <c r="A219" s="489" t="s">
        <v>315</v>
      </c>
      <c r="B219" s="490">
        <v>378471.3</v>
      </c>
      <c r="C219" s="490">
        <v>1068915.03</v>
      </c>
      <c r="D219" s="490">
        <f>SUM(C219-B219)</f>
        <v>690443.73</v>
      </c>
      <c r="F219" s="131"/>
      <c r="G219" s="131"/>
    </row>
    <row r="220" spans="1:7" ht="12.75">
      <c r="A220" s="489" t="s">
        <v>1177</v>
      </c>
      <c r="B220" s="490">
        <v>115324.92</v>
      </c>
      <c r="C220" s="490">
        <v>4705.6</v>
      </c>
      <c r="D220" s="490">
        <f>SUM(C220-B220)</f>
        <v>-110619.31999999999</v>
      </c>
      <c r="F220" s="131"/>
      <c r="G220" s="131"/>
    </row>
    <row r="221" spans="1:7" ht="12.75">
      <c r="A221" s="489" t="s">
        <v>281</v>
      </c>
      <c r="B221" s="490">
        <v>1076479.33</v>
      </c>
      <c r="C221" s="490">
        <v>807126.2</v>
      </c>
      <c r="D221" s="490">
        <f t="shared" si="0"/>
        <v>-269353.1300000001</v>
      </c>
      <c r="F221" s="131"/>
      <c r="G221" s="131"/>
    </row>
    <row r="222" spans="1:7" ht="12.75">
      <c r="A222" s="489" t="s">
        <v>323</v>
      </c>
      <c r="B222" s="490">
        <v>148133.84</v>
      </c>
      <c r="C222" s="490">
        <v>15918.9</v>
      </c>
      <c r="D222" s="490">
        <f t="shared" si="0"/>
        <v>-132214.94</v>
      </c>
      <c r="F222" s="131"/>
      <c r="G222" s="131"/>
    </row>
    <row r="223" spans="1:7" ht="12.75">
      <c r="A223" s="489" t="s">
        <v>1097</v>
      </c>
      <c r="B223" s="490">
        <v>613.11</v>
      </c>
      <c r="C223" s="490">
        <v>6585.1</v>
      </c>
      <c r="D223" s="490">
        <f t="shared" si="0"/>
        <v>5971.990000000001</v>
      </c>
      <c r="F223" s="131"/>
      <c r="G223" s="131"/>
    </row>
    <row r="224" spans="1:7" ht="12.75">
      <c r="A224" s="489" t="s">
        <v>1099</v>
      </c>
      <c r="B224" s="490">
        <v>156108.6</v>
      </c>
      <c r="C224" s="490">
        <v>163753.7</v>
      </c>
      <c r="D224" s="490">
        <f t="shared" si="0"/>
        <v>7645.100000000006</v>
      </c>
      <c r="F224" s="131"/>
      <c r="G224" s="131"/>
    </row>
    <row r="225" spans="1:7" ht="12.75">
      <c r="A225" s="489" t="s">
        <v>1104</v>
      </c>
      <c r="B225" s="490">
        <v>1335436.25</v>
      </c>
      <c r="C225" s="490">
        <v>1601224.23</v>
      </c>
      <c r="D225" s="490">
        <f t="shared" si="0"/>
        <v>265787.98</v>
      </c>
      <c r="F225" s="131"/>
      <c r="G225" s="131"/>
    </row>
    <row r="226" spans="1:7" ht="12.75">
      <c r="A226" s="489" t="s">
        <v>1117</v>
      </c>
      <c r="B226" s="490">
        <v>12312.41</v>
      </c>
      <c r="C226" s="490">
        <v>4950</v>
      </c>
      <c r="D226" s="490">
        <f t="shared" si="0"/>
        <v>-7362.41</v>
      </c>
      <c r="F226" s="131"/>
      <c r="G226" s="131"/>
    </row>
    <row r="227" spans="1:7" ht="12.75">
      <c r="A227" s="489" t="s">
        <v>1121</v>
      </c>
      <c r="B227" s="490"/>
      <c r="C227" s="490">
        <v>155101.5</v>
      </c>
      <c r="D227" s="490">
        <f t="shared" si="0"/>
        <v>155101.5</v>
      </c>
      <c r="F227" s="131"/>
      <c r="G227" s="131"/>
    </row>
    <row r="228" spans="1:7" ht="12.75">
      <c r="A228" s="489" t="s">
        <v>1123</v>
      </c>
      <c r="B228" s="490">
        <v>39337.53</v>
      </c>
      <c r="C228" s="490">
        <v>6584.4</v>
      </c>
      <c r="D228" s="490">
        <f t="shared" si="0"/>
        <v>-32753.129999999997</v>
      </c>
      <c r="F228" s="131"/>
      <c r="G228" s="131"/>
    </row>
    <row r="229" spans="1:7" ht="12.75">
      <c r="A229" s="489" t="s">
        <v>1127</v>
      </c>
      <c r="B229" s="490">
        <v>390930.97</v>
      </c>
      <c r="C229" s="490">
        <v>34618</v>
      </c>
      <c r="D229" s="490">
        <f t="shared" si="0"/>
        <v>-356312.97</v>
      </c>
      <c r="F229" s="131"/>
      <c r="G229" s="131"/>
    </row>
    <row r="230" spans="1:7" ht="12.75">
      <c r="A230" s="489" t="s">
        <v>1178</v>
      </c>
      <c r="B230" s="490">
        <v>887147.63</v>
      </c>
      <c r="C230" s="490">
        <v>1051272</v>
      </c>
      <c r="D230" s="490">
        <f t="shared" si="0"/>
        <v>164124.37</v>
      </c>
      <c r="F230" s="131"/>
      <c r="G230" s="131"/>
    </row>
    <row r="231" spans="1:7" ht="12.75">
      <c r="A231" s="489" t="s">
        <v>1139</v>
      </c>
      <c r="B231" s="490">
        <v>3128.71</v>
      </c>
      <c r="C231" s="490">
        <v>7432</v>
      </c>
      <c r="D231" s="490">
        <f t="shared" si="0"/>
        <v>4303.29</v>
      </c>
      <c r="F231" s="131"/>
      <c r="G231" s="131"/>
    </row>
    <row r="232" spans="1:7" ht="12.75">
      <c r="A232" s="489" t="s">
        <v>1179</v>
      </c>
      <c r="B232" s="490">
        <v>15.33</v>
      </c>
      <c r="C232" s="490">
        <v>2717.2</v>
      </c>
      <c r="D232" s="490">
        <f t="shared" si="0"/>
        <v>2701.87</v>
      </c>
      <c r="F232" s="131"/>
      <c r="G232" s="131"/>
    </row>
    <row r="233" spans="1:7" ht="12.75">
      <c r="A233" s="489" t="s">
        <v>1180</v>
      </c>
      <c r="B233" s="490">
        <v>294.1</v>
      </c>
      <c r="C233" s="490">
        <v>10600</v>
      </c>
      <c r="D233" s="490">
        <f t="shared" si="0"/>
        <v>10305.9</v>
      </c>
      <c r="F233" s="131"/>
      <c r="G233" s="131"/>
    </row>
    <row r="234" spans="1:4" ht="12.75">
      <c r="A234" s="489" t="s">
        <v>1181</v>
      </c>
      <c r="B234" s="490">
        <v>84.03</v>
      </c>
      <c r="C234" s="490">
        <v>5818.4</v>
      </c>
      <c r="D234" s="490">
        <f t="shared" si="0"/>
        <v>5734.37</v>
      </c>
    </row>
    <row r="235" spans="1:4" ht="12.75">
      <c r="A235" s="489" t="s">
        <v>1150</v>
      </c>
      <c r="B235" s="490">
        <v>319781.65</v>
      </c>
      <c r="C235" s="490">
        <v>110270.78</v>
      </c>
      <c r="D235" s="490">
        <f t="shared" si="0"/>
        <v>-209510.87000000002</v>
      </c>
    </row>
    <row r="236" spans="1:4" ht="12.75">
      <c r="A236" s="489" t="s">
        <v>1164</v>
      </c>
      <c r="B236" s="490">
        <v>5535.07</v>
      </c>
      <c r="C236" s="490">
        <v>8926.1</v>
      </c>
      <c r="D236" s="490">
        <f t="shared" si="0"/>
        <v>3391.0300000000007</v>
      </c>
    </row>
    <row r="237" spans="1:4" ht="12.75">
      <c r="A237" s="489" t="s">
        <v>1161</v>
      </c>
      <c r="B237" s="490">
        <v>8065</v>
      </c>
      <c r="C237" s="490">
        <v>24053.87</v>
      </c>
      <c r="D237" s="490">
        <f t="shared" si="0"/>
        <v>15988.869999999999</v>
      </c>
    </row>
    <row r="238" spans="1:4" ht="12.75">
      <c r="A238" s="489" t="s">
        <v>1160</v>
      </c>
      <c r="B238" s="490">
        <v>2096.89</v>
      </c>
      <c r="C238" s="490">
        <v>0</v>
      </c>
      <c r="D238" s="490">
        <f t="shared" si="0"/>
        <v>-2096.89</v>
      </c>
    </row>
    <row r="239" spans="1:4" ht="12.75">
      <c r="A239" s="489" t="s">
        <v>1182</v>
      </c>
      <c r="B239" s="490"/>
      <c r="C239" s="490"/>
      <c r="D239" s="490">
        <f t="shared" si="0"/>
        <v>0</v>
      </c>
    </row>
    <row r="240" spans="2:4" ht="12.75">
      <c r="B240" s="131"/>
      <c r="C240" s="131"/>
      <c r="D240" s="131"/>
    </row>
    <row r="241" spans="2:4" ht="12.75">
      <c r="B241" s="131"/>
      <c r="C241" s="131"/>
      <c r="D241" s="131"/>
    </row>
    <row r="242" spans="1:4" ht="12.75">
      <c r="A242" s="491" t="s">
        <v>505</v>
      </c>
      <c r="B242" s="492">
        <f>SUM(B217:B241)</f>
        <v>6473987.789999999</v>
      </c>
      <c r="C242" s="492">
        <f>SUM(C217:C241)</f>
        <v>6885664.350000001</v>
      </c>
      <c r="D242" s="492">
        <f>SUM(D217:D241)</f>
        <v>411676.55999999994</v>
      </c>
    </row>
    <row r="243" spans="2:3" ht="12.75">
      <c r="B243" s="131"/>
      <c r="C243" s="131"/>
    </row>
    <row r="244" spans="2:3" ht="12.75">
      <c r="B244" s="131"/>
      <c r="C244" s="131"/>
    </row>
    <row r="245" spans="2:3" ht="12.75">
      <c r="B245" s="131"/>
      <c r="C245" s="131"/>
    </row>
    <row r="246" spans="2:3" ht="12.75">
      <c r="B246" s="131"/>
      <c r="C246" s="131"/>
    </row>
    <row r="247" spans="2:3" ht="12.75">
      <c r="B247" s="131"/>
      <c r="C247" s="131"/>
    </row>
    <row r="248" spans="2:3" ht="12.75">
      <c r="B248" s="131"/>
      <c r="C248" s="131"/>
    </row>
    <row r="249" spans="2:3" ht="12.75">
      <c r="B249" s="131"/>
      <c r="C249" s="131"/>
    </row>
    <row r="250" spans="2:3" ht="12.75">
      <c r="B250" s="131"/>
      <c r="C250" s="131"/>
    </row>
    <row r="251" spans="2:3" ht="12.75">
      <c r="B251" s="131"/>
      <c r="C251" s="131"/>
    </row>
    <row r="252" spans="2:3" ht="12.75">
      <c r="B252" s="131"/>
      <c r="C252" s="131"/>
    </row>
    <row r="253" spans="2:3" ht="12.75">
      <c r="B253" s="131"/>
      <c r="C253" s="131"/>
    </row>
    <row r="254" spans="2:3" ht="12.75">
      <c r="B254" s="131"/>
      <c r="C254" s="131"/>
    </row>
    <row r="255" spans="2:3" ht="12.75">
      <c r="B255" s="131"/>
      <c r="C255" s="131"/>
    </row>
    <row r="256" spans="2:3" ht="12.75">
      <c r="B256" s="131"/>
      <c r="C256" s="131"/>
    </row>
    <row r="257" spans="2:3" ht="12.75">
      <c r="B257" s="131"/>
      <c r="C257" s="131"/>
    </row>
    <row r="258" spans="2:3" ht="12.75">
      <c r="B258" s="131"/>
      <c r="C258" s="131"/>
    </row>
    <row r="259" spans="2:3" ht="12.75">
      <c r="B259" s="131"/>
      <c r="C259" s="131"/>
    </row>
    <row r="260" spans="2:3" ht="12.75">
      <c r="B260" s="131"/>
      <c r="C260" s="131"/>
    </row>
    <row r="261" spans="2:3" ht="12.75">
      <c r="B261" s="131"/>
      <c r="C261" s="131"/>
    </row>
    <row r="262" spans="2:3" ht="12.75">
      <c r="B262" s="131"/>
      <c r="C262" s="131"/>
    </row>
    <row r="263" spans="2:3" ht="12.75">
      <c r="B263" s="131"/>
      <c r="C263" s="131"/>
    </row>
    <row r="264" spans="2:3" ht="12.75">
      <c r="B264" s="131"/>
      <c r="C264" s="131"/>
    </row>
    <row r="265" spans="2:3" ht="12.75">
      <c r="B265" s="131"/>
      <c r="C265" s="131"/>
    </row>
    <row r="266" spans="2:3" ht="12.75">
      <c r="B266" s="131"/>
      <c r="C266" s="131"/>
    </row>
    <row r="267" spans="2:3" ht="12.75">
      <c r="B267" s="131"/>
      <c r="C267" s="131"/>
    </row>
    <row r="268" spans="2:3" ht="12.75">
      <c r="B268" s="131"/>
      <c r="C268" s="131"/>
    </row>
    <row r="269" spans="2:3" ht="12.75">
      <c r="B269" s="131"/>
      <c r="C269" s="131"/>
    </row>
    <row r="270" spans="2:3" ht="12.75">
      <c r="B270" s="131"/>
      <c r="C270" s="131"/>
    </row>
    <row r="271" spans="2:3" ht="12.75">
      <c r="B271" s="131"/>
      <c r="C271" s="131"/>
    </row>
    <row r="272" spans="2:3" ht="12.75">
      <c r="B272" s="131"/>
      <c r="C272" s="131"/>
    </row>
    <row r="273" spans="2:3" ht="12.75">
      <c r="B273" s="131"/>
      <c r="C273" s="131"/>
    </row>
    <row r="274" spans="2:3" ht="12.75">
      <c r="B274" s="131"/>
      <c r="C274" s="131"/>
    </row>
    <row r="275" spans="2:3" ht="12.75">
      <c r="B275" s="131"/>
      <c r="C275" s="131"/>
    </row>
    <row r="276" spans="2:3" ht="12.75">
      <c r="B276" s="131"/>
      <c r="C276" s="131"/>
    </row>
    <row r="277" spans="2:3" ht="12.75">
      <c r="B277" s="131"/>
      <c r="C277" s="131"/>
    </row>
    <row r="278" spans="2:3" ht="12.75">
      <c r="B278" s="131"/>
      <c r="C278" s="131"/>
    </row>
    <row r="279" spans="2:3" ht="12.75">
      <c r="B279" s="131"/>
      <c r="C279" s="131"/>
    </row>
    <row r="280" spans="2:3" ht="12.75">
      <c r="B280" s="131"/>
      <c r="C280" s="131"/>
    </row>
    <row r="281" spans="2:3" ht="12.75">
      <c r="B281" s="131"/>
      <c r="C281" s="131"/>
    </row>
    <row r="282" spans="2:3" ht="12.75">
      <c r="B282" s="131"/>
      <c r="C282" s="131"/>
    </row>
    <row r="283" spans="2:3" ht="12.75">
      <c r="B283" s="131"/>
      <c r="C283" s="131"/>
    </row>
    <row r="284" spans="2:3" ht="12.75">
      <c r="B284" s="131"/>
      <c r="C284" s="131"/>
    </row>
    <row r="285" spans="2:3" ht="12.75">
      <c r="B285" s="131"/>
      <c r="C285" s="131"/>
    </row>
    <row r="286" spans="2:3" ht="12.75">
      <c r="B286" s="131"/>
      <c r="C286" s="131"/>
    </row>
    <row r="287" spans="2:3" ht="12.75">
      <c r="B287" s="131"/>
      <c r="C287" s="131"/>
    </row>
    <row r="288" spans="2:3" ht="12.75">
      <c r="B288" s="131"/>
      <c r="C288" s="131"/>
    </row>
    <row r="289" spans="2:3" ht="12.75">
      <c r="B289" s="131"/>
      <c r="C289" s="131"/>
    </row>
    <row r="290" spans="2:3" ht="12.75">
      <c r="B290" s="131"/>
      <c r="C290" s="131"/>
    </row>
    <row r="291" spans="2:3" ht="12.75">
      <c r="B291" s="131"/>
      <c r="C291" s="131"/>
    </row>
    <row r="292" spans="2:3" ht="12.75">
      <c r="B292" s="131"/>
      <c r="C292" s="131"/>
    </row>
    <row r="293" spans="2:3" ht="12.75">
      <c r="B293" s="131"/>
      <c r="C293" s="131"/>
    </row>
    <row r="294" spans="2:3" ht="12.75">
      <c r="B294" s="131"/>
      <c r="C294" s="131"/>
    </row>
    <row r="295" spans="2:3" ht="12.75">
      <c r="B295" s="131"/>
      <c r="C295" s="131"/>
    </row>
    <row r="296" spans="2:3" ht="12.75">
      <c r="B296" s="131"/>
      <c r="C296" s="131"/>
    </row>
    <row r="297" spans="2:3" ht="12.75">
      <c r="B297" s="131"/>
      <c r="C297" s="131"/>
    </row>
    <row r="298" spans="2:3" ht="12.75">
      <c r="B298" s="131"/>
      <c r="C298" s="131"/>
    </row>
    <row r="299" spans="2:3" ht="12.75">
      <c r="B299" s="131"/>
      <c r="C299" s="131"/>
    </row>
    <row r="300" spans="2:3" ht="12.75">
      <c r="B300" s="131"/>
      <c r="C300" s="131"/>
    </row>
    <row r="301" spans="2:3" ht="12.75">
      <c r="B301" s="131"/>
      <c r="C301" s="131"/>
    </row>
    <row r="302" spans="2:3" ht="12.75">
      <c r="B302" s="131"/>
      <c r="C302" s="131"/>
    </row>
    <row r="303" spans="2:3" ht="12.75">
      <c r="B303" s="131"/>
      <c r="C303" s="131"/>
    </row>
    <row r="304" spans="2:3" ht="12.75">
      <c r="B304" s="131"/>
      <c r="C304" s="131"/>
    </row>
    <row r="305" spans="2:3" ht="12.75">
      <c r="B305" s="131"/>
      <c r="C305" s="131"/>
    </row>
    <row r="306" spans="2:3" ht="12.75">
      <c r="B306" s="131"/>
      <c r="C306" s="131"/>
    </row>
    <row r="307" spans="2:3" ht="12.75">
      <c r="B307" s="131"/>
      <c r="C307" s="131"/>
    </row>
    <row r="308" spans="2:3" ht="12.75">
      <c r="B308" s="131"/>
      <c r="C308" s="131"/>
    </row>
    <row r="309" spans="2:3" ht="12.75">
      <c r="B309" s="131"/>
      <c r="C309" s="131"/>
    </row>
    <row r="310" spans="2:3" ht="12.75">
      <c r="B310" s="131"/>
      <c r="C310" s="131"/>
    </row>
    <row r="311" spans="2:3" ht="12.75">
      <c r="B311" s="131"/>
      <c r="C311" s="131"/>
    </row>
    <row r="312" spans="2:3" ht="12.75">
      <c r="B312" s="131"/>
      <c r="C312" s="131"/>
    </row>
    <row r="313" spans="2:3" ht="12.75">
      <c r="B313" s="131"/>
      <c r="C313" s="131"/>
    </row>
    <row r="314" spans="2:3" ht="12.75">
      <c r="B314" s="131"/>
      <c r="C314" s="131"/>
    </row>
    <row r="315" spans="2:3" ht="12.75">
      <c r="B315" s="131"/>
      <c r="C315" s="131"/>
    </row>
    <row r="316" spans="2:3" ht="12.75">
      <c r="B316" s="131"/>
      <c r="C316" s="131"/>
    </row>
    <row r="317" spans="2:3" ht="12.75">
      <c r="B317" s="131"/>
      <c r="C317" s="131"/>
    </row>
    <row r="318" spans="2:3" ht="12.75">
      <c r="B318" s="131"/>
      <c r="C318" s="131"/>
    </row>
    <row r="319" spans="2:3" ht="12.75">
      <c r="B319" s="131"/>
      <c r="C319" s="131"/>
    </row>
    <row r="320" spans="2:3" ht="12.75">
      <c r="B320" s="131"/>
      <c r="C320" s="131"/>
    </row>
    <row r="321" spans="2:3" ht="12.75">
      <c r="B321" s="131"/>
      <c r="C321" s="131"/>
    </row>
    <row r="322" spans="2:3" ht="12.75">
      <c r="B322" s="131"/>
      <c r="C322" s="131"/>
    </row>
    <row r="323" spans="2:3" ht="12.75">
      <c r="B323" s="131"/>
      <c r="C323" s="131"/>
    </row>
    <row r="324" spans="2:3" ht="12.75">
      <c r="B324" s="131"/>
      <c r="C324" s="131"/>
    </row>
    <row r="325" spans="2:3" ht="12.75">
      <c r="B325" s="131"/>
      <c r="C325" s="131"/>
    </row>
    <row r="326" spans="2:3" ht="12.75">
      <c r="B326" s="131"/>
      <c r="C326" s="131"/>
    </row>
    <row r="327" spans="2:3" ht="12.75">
      <c r="B327" s="131"/>
      <c r="C327" s="131"/>
    </row>
    <row r="328" spans="2:3" ht="12.75">
      <c r="B328" s="131"/>
      <c r="C328" s="131"/>
    </row>
    <row r="329" spans="2:3" ht="12.75">
      <c r="B329" s="131"/>
      <c r="C329" s="131"/>
    </row>
    <row r="330" spans="2:3" ht="12.75">
      <c r="B330" s="131"/>
      <c r="C330" s="131"/>
    </row>
    <row r="331" spans="2:3" ht="12.75">
      <c r="B331" s="131"/>
      <c r="C331" s="131"/>
    </row>
    <row r="332" spans="2:3" ht="12.75">
      <c r="B332" s="131"/>
      <c r="C332" s="131"/>
    </row>
    <row r="333" spans="2:3" ht="12.75">
      <c r="B333" s="131"/>
      <c r="C333" s="131"/>
    </row>
    <row r="334" spans="2:3" ht="12.75">
      <c r="B334" s="131"/>
      <c r="C334" s="131"/>
    </row>
    <row r="335" spans="2:3" ht="12.75">
      <c r="B335" s="131"/>
      <c r="C335" s="131"/>
    </row>
    <row r="336" spans="2:3" ht="12.75">
      <c r="B336" s="131"/>
      <c r="C336" s="131"/>
    </row>
    <row r="337" spans="2:3" ht="12.75">
      <c r="B337" s="131"/>
      <c r="C337" s="131"/>
    </row>
    <row r="338" spans="2:3" ht="12.75">
      <c r="B338" s="131"/>
      <c r="C338" s="131"/>
    </row>
    <row r="339" spans="2:3" ht="12.75">
      <c r="B339" s="131"/>
      <c r="C339" s="131"/>
    </row>
    <row r="340" spans="2:3" ht="12.75">
      <c r="B340" s="131"/>
      <c r="C340" s="131"/>
    </row>
    <row r="341" spans="2:3" ht="12.75">
      <c r="B341" s="131"/>
      <c r="C341" s="131"/>
    </row>
    <row r="342" spans="2:3" ht="12.75">
      <c r="B342" s="131"/>
      <c r="C342" s="131"/>
    </row>
    <row r="343" spans="2:3" ht="12.75">
      <c r="B343" s="131"/>
      <c r="C343" s="131"/>
    </row>
    <row r="344" spans="2:3" ht="12.75">
      <c r="B344" s="131"/>
      <c r="C344" s="131"/>
    </row>
    <row r="345" spans="2:3" ht="12.75">
      <c r="B345" s="131"/>
      <c r="C345" s="131"/>
    </row>
    <row r="346" spans="2:3" ht="12.75">
      <c r="B346" s="131"/>
      <c r="C346" s="131"/>
    </row>
    <row r="347" spans="2:3" ht="12.75">
      <c r="B347" s="131"/>
      <c r="C347" s="131"/>
    </row>
    <row r="348" spans="2:3" ht="12.75">
      <c r="B348" s="131"/>
      <c r="C348" s="131"/>
    </row>
    <row r="349" spans="2:3" ht="12.75">
      <c r="B349" s="131"/>
      <c r="C349" s="131"/>
    </row>
    <row r="350" spans="2:3" ht="12.75">
      <c r="B350" s="131"/>
      <c r="C350" s="131"/>
    </row>
    <row r="351" spans="2:3" ht="12.75">
      <c r="B351" s="131"/>
      <c r="C351" s="131"/>
    </row>
    <row r="352" spans="2:3" ht="12.75">
      <c r="B352" s="131"/>
      <c r="C352" s="131"/>
    </row>
    <row r="353" spans="2:3" ht="12.75">
      <c r="B353" s="131"/>
      <c r="C353" s="131"/>
    </row>
    <row r="354" spans="2:3" ht="12.75">
      <c r="B354" s="131"/>
      <c r="C354" s="131"/>
    </row>
    <row r="355" spans="2:3" ht="12.75">
      <c r="B355" s="131"/>
      <c r="C355" s="131"/>
    </row>
    <row r="356" spans="2:3" ht="12.75">
      <c r="B356" s="131"/>
      <c r="C356" s="131"/>
    </row>
    <row r="357" spans="2:3" ht="12.75">
      <c r="B357" s="131"/>
      <c r="C357" s="131"/>
    </row>
    <row r="358" spans="2:3" ht="12.75">
      <c r="B358" s="131"/>
      <c r="C358" s="131"/>
    </row>
    <row r="359" spans="2:3" ht="12.75">
      <c r="B359" s="131"/>
      <c r="C359" s="131"/>
    </row>
    <row r="360" spans="2:3" ht="12.75">
      <c r="B360" s="131"/>
      <c r="C360" s="131"/>
    </row>
    <row r="361" spans="2:3" ht="12.75">
      <c r="B361" s="131"/>
      <c r="C361" s="131"/>
    </row>
    <row r="362" spans="2:3" ht="12.75">
      <c r="B362" s="131"/>
      <c r="C362" s="131"/>
    </row>
    <row r="363" spans="2:3" ht="12.75">
      <c r="B363" s="131"/>
      <c r="C363" s="131"/>
    </row>
    <row r="364" spans="2:3" ht="12.75">
      <c r="B364" s="131"/>
      <c r="C364" s="131"/>
    </row>
    <row r="365" spans="2:3" ht="12.75">
      <c r="B365" s="131"/>
      <c r="C365" s="131"/>
    </row>
    <row r="366" spans="2:3" ht="12.75">
      <c r="B366" s="131"/>
      <c r="C366" s="131"/>
    </row>
    <row r="367" spans="2:3" ht="12.75">
      <c r="B367" s="131"/>
      <c r="C367" s="131"/>
    </row>
    <row r="368" spans="2:3" ht="12.75">
      <c r="B368" s="131"/>
      <c r="C368" s="131"/>
    </row>
    <row r="369" spans="2:3" ht="12.75">
      <c r="B369" s="131"/>
      <c r="C369" s="131"/>
    </row>
    <row r="370" spans="2:3" ht="12.75">
      <c r="B370" s="131"/>
      <c r="C370" s="131"/>
    </row>
  </sheetData>
  <sheetProtection selectLockedCells="1" selectUnlockedCells="1"/>
  <printOptions/>
  <pageMargins left="0.1798611111111111" right="0.1701388888888889" top="0.25972222222222224" bottom="0.6798611111111111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C11:C12"/>
  <sheetViews>
    <sheetView workbookViewId="0" topLeftCell="A10">
      <selection activeCell="C12" sqref="C12"/>
    </sheetView>
  </sheetViews>
  <sheetFormatPr defaultColWidth="9.140625" defaultRowHeight="12.75"/>
  <sheetData>
    <row r="11" ht="12.75">
      <c r="C11" s="542" t="s">
        <v>1183</v>
      </c>
    </row>
    <row r="12" ht="12.75">
      <c r="C12" s="542" t="s">
        <v>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G12" sqref="G12"/>
    </sheetView>
  </sheetViews>
  <sheetFormatPr defaultColWidth="9.140625" defaultRowHeight="12.75"/>
  <cols>
    <col min="2" max="2" width="40.7109375" style="0" customWidth="1"/>
    <col min="3" max="3" width="0" style="0" hidden="1" customWidth="1"/>
    <col min="4" max="4" width="16.421875" style="0" customWidth="1"/>
    <col min="5" max="5" width="15.8515625" style="276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2.7109375" style="0" customWidth="1"/>
    <col min="11" max="11" width="5.7109375" style="0" customWidth="1"/>
    <col min="12" max="12" width="12.7109375" style="0" customWidth="1"/>
  </cols>
  <sheetData>
    <row r="1" spans="1:5" ht="12.75">
      <c r="A1" s="408" t="s">
        <v>1184</v>
      </c>
      <c r="B1" s="408"/>
      <c r="C1" s="557"/>
      <c r="D1" s="558"/>
      <c r="E1" s="408"/>
    </row>
    <row r="3" spans="1:13" ht="12.75">
      <c r="A3" s="559" t="s">
        <v>1185</v>
      </c>
      <c r="B3" s="227"/>
      <c r="C3" s="227"/>
      <c r="D3" s="560" t="s">
        <v>458</v>
      </c>
      <c r="E3" s="560" t="s">
        <v>1186</v>
      </c>
      <c r="F3" s="227"/>
      <c r="G3" s="227"/>
      <c r="H3" s="227"/>
      <c r="I3" s="227"/>
      <c r="J3" s="227"/>
      <c r="K3" s="227"/>
      <c r="L3" s="227"/>
      <c r="M3" s="7"/>
    </row>
    <row r="4" spans="1:12" ht="12.75">
      <c r="A4" s="47"/>
      <c r="B4" s="47"/>
      <c r="C4" s="47"/>
      <c r="D4" s="560" t="s">
        <v>667</v>
      </c>
      <c r="E4" s="560" t="s">
        <v>668</v>
      </c>
      <c r="F4" s="47"/>
      <c r="G4" s="47"/>
      <c r="H4" s="47"/>
      <c r="I4" s="47"/>
      <c r="J4" s="47"/>
      <c r="K4" s="47"/>
      <c r="L4" s="47"/>
    </row>
    <row r="5" spans="1:12" ht="12.75">
      <c r="A5" s="47"/>
      <c r="B5" s="47"/>
      <c r="C5" s="47"/>
      <c r="D5" s="47"/>
      <c r="E5" s="283"/>
      <c r="F5" s="47"/>
      <c r="G5" s="47"/>
      <c r="H5" s="47"/>
      <c r="I5" s="47"/>
      <c r="J5" s="47"/>
      <c r="K5" s="47"/>
      <c r="L5" s="47"/>
    </row>
    <row r="6" spans="1:12" ht="12.75">
      <c r="A6" s="47"/>
      <c r="B6" s="561" t="s">
        <v>620</v>
      </c>
      <c r="C6" s="87"/>
      <c r="D6" s="562">
        <v>3444</v>
      </c>
      <c r="E6" s="563">
        <v>5706</v>
      </c>
      <c r="F6" s="564"/>
      <c r="G6" s="47"/>
      <c r="H6" s="565"/>
      <c r="I6" s="47"/>
      <c r="J6" s="566"/>
      <c r="K6" s="440"/>
      <c r="L6" s="567"/>
    </row>
    <row r="7" spans="1:13" ht="12.75">
      <c r="A7" s="47"/>
      <c r="B7" s="489" t="s">
        <v>694</v>
      </c>
      <c r="C7" s="489"/>
      <c r="D7" s="490">
        <v>27</v>
      </c>
      <c r="E7" s="568">
        <v>1805</v>
      </c>
      <c r="F7" s="47"/>
      <c r="G7" s="47"/>
      <c r="H7" s="47"/>
      <c r="I7" s="47"/>
      <c r="J7" s="47"/>
      <c r="K7" s="47"/>
      <c r="L7" s="47"/>
      <c r="M7" s="47"/>
    </row>
    <row r="8" spans="1:12" ht="12.75">
      <c r="A8" s="47"/>
      <c r="B8" s="489" t="s">
        <v>617</v>
      </c>
      <c r="C8" s="489"/>
      <c r="D8" s="490">
        <v>182</v>
      </c>
      <c r="E8" s="568">
        <v>168</v>
      </c>
      <c r="F8" s="47"/>
      <c r="G8" s="47"/>
      <c r="H8" s="47"/>
      <c r="I8" s="47"/>
      <c r="J8" s="47"/>
      <c r="K8" s="47"/>
      <c r="L8" s="47"/>
    </row>
    <row r="9" spans="1:13" ht="12.75">
      <c r="A9" s="47"/>
      <c r="B9" s="489" t="s">
        <v>1187</v>
      </c>
      <c r="C9" s="489"/>
      <c r="D9" s="490">
        <v>2686</v>
      </c>
      <c r="E9" s="568">
        <v>2802</v>
      </c>
      <c r="F9" s="569"/>
      <c r="G9" s="47"/>
      <c r="H9" s="569"/>
      <c r="I9" s="47"/>
      <c r="J9" s="569"/>
      <c r="K9" s="47"/>
      <c r="L9" s="570"/>
      <c r="M9" s="131"/>
    </row>
    <row r="10" spans="1:12" ht="12.75">
      <c r="A10" s="47"/>
      <c r="B10" s="489" t="s">
        <v>1188</v>
      </c>
      <c r="C10" s="489"/>
      <c r="D10" s="490">
        <v>549</v>
      </c>
      <c r="E10" s="568">
        <v>931</v>
      </c>
      <c r="F10" s="47"/>
      <c r="G10" s="47"/>
      <c r="H10" s="47"/>
      <c r="I10" s="47"/>
      <c r="J10" s="47"/>
      <c r="K10" s="47"/>
      <c r="L10" s="47"/>
    </row>
    <row r="11" spans="1:12" ht="12.75">
      <c r="A11" s="47"/>
      <c r="B11" s="489"/>
      <c r="C11" s="489"/>
      <c r="D11" s="490"/>
      <c r="E11" s="568"/>
      <c r="F11" s="435"/>
      <c r="G11" s="47"/>
      <c r="H11" s="47"/>
      <c r="I11" s="47"/>
      <c r="J11" s="47"/>
      <c r="K11" s="47"/>
      <c r="L11" s="47"/>
    </row>
    <row r="12" spans="1:12" ht="12.75">
      <c r="A12" s="571"/>
      <c r="B12" s="337"/>
      <c r="C12" s="337"/>
      <c r="D12" s="449"/>
      <c r="E12" s="452"/>
      <c r="F12" s="572"/>
      <c r="G12" s="337"/>
      <c r="H12" s="452"/>
      <c r="I12" s="337"/>
      <c r="J12" s="452"/>
      <c r="K12" s="573"/>
      <c r="L12" s="572"/>
    </row>
    <row r="13" spans="1:12" ht="12.75">
      <c r="A13" s="47"/>
      <c r="B13" s="47"/>
      <c r="C13" s="47"/>
      <c r="D13" s="435"/>
      <c r="E13" s="569"/>
      <c r="F13" s="435"/>
      <c r="G13" s="47"/>
      <c r="H13" s="47"/>
      <c r="I13" s="47"/>
      <c r="J13" s="574"/>
      <c r="K13" s="47"/>
      <c r="L13" s="47"/>
    </row>
    <row r="14" spans="1:13" ht="29.25" customHeight="1">
      <c r="A14" s="48"/>
      <c r="B14" s="561" t="s">
        <v>721</v>
      </c>
      <c r="C14" s="575"/>
      <c r="D14" s="562">
        <v>3444</v>
      </c>
      <c r="E14" s="563">
        <v>5706</v>
      </c>
      <c r="F14" s="576"/>
      <c r="G14" s="227"/>
      <c r="H14" s="576"/>
      <c r="I14" s="227"/>
      <c r="J14" s="576"/>
      <c r="K14" s="227"/>
      <c r="L14" s="577"/>
      <c r="M14" s="316"/>
    </row>
    <row r="15" spans="1:12" ht="12.75">
      <c r="A15" s="47"/>
      <c r="B15" s="489" t="s">
        <v>1189</v>
      </c>
      <c r="C15" s="489"/>
      <c r="D15" s="490">
        <v>100</v>
      </c>
      <c r="E15" s="568">
        <v>100</v>
      </c>
      <c r="F15" s="47"/>
      <c r="G15" s="47"/>
      <c r="H15" s="47"/>
      <c r="I15" s="47"/>
      <c r="J15" s="570"/>
      <c r="K15" s="47"/>
      <c r="L15" s="47"/>
    </row>
    <row r="16" spans="1:12" ht="12.75">
      <c r="A16" s="47"/>
      <c r="B16" s="489" t="s">
        <v>1190</v>
      </c>
      <c r="C16" s="489"/>
      <c r="D16" s="490">
        <v>1137</v>
      </c>
      <c r="E16" s="568">
        <v>1537</v>
      </c>
      <c r="F16" s="47"/>
      <c r="G16" s="47"/>
      <c r="H16" s="47"/>
      <c r="I16" s="47"/>
      <c r="J16" s="47"/>
      <c r="K16" s="47"/>
      <c r="L16" s="47"/>
    </row>
    <row r="17" spans="1:12" ht="12.75">
      <c r="A17" s="47"/>
      <c r="B17" s="489" t="s">
        <v>1191</v>
      </c>
      <c r="C17" s="489"/>
      <c r="D17" s="490">
        <v>10</v>
      </c>
      <c r="E17" s="568">
        <v>10</v>
      </c>
      <c r="F17" s="47"/>
      <c r="G17" s="47"/>
      <c r="H17" s="435"/>
      <c r="I17" s="47"/>
      <c r="J17" s="47"/>
      <c r="K17" s="47"/>
      <c r="L17" s="47"/>
    </row>
    <row r="18" spans="1:12" ht="12.75">
      <c r="A18" s="47"/>
      <c r="B18" s="489" t="s">
        <v>1192</v>
      </c>
      <c r="C18" s="489"/>
      <c r="D18" s="490">
        <v>-603</v>
      </c>
      <c r="E18" s="568">
        <v>-414</v>
      </c>
      <c r="F18" s="569"/>
      <c r="G18" s="47"/>
      <c r="H18" s="569"/>
      <c r="I18" s="47"/>
      <c r="J18" s="569"/>
      <c r="K18" s="47"/>
      <c r="L18" s="283"/>
    </row>
    <row r="19" spans="1:12" ht="12.75">
      <c r="A19" s="47"/>
      <c r="B19" s="489" t="s">
        <v>1193</v>
      </c>
      <c r="C19" s="489"/>
      <c r="D19" s="490">
        <v>189</v>
      </c>
      <c r="E19" s="568">
        <v>761</v>
      </c>
      <c r="F19" s="47"/>
      <c r="G19" s="47"/>
      <c r="H19" s="47"/>
      <c r="I19" s="47"/>
      <c r="J19" s="47"/>
      <c r="K19" s="47"/>
      <c r="L19" s="47"/>
    </row>
    <row r="20" spans="1:12" ht="12.75">
      <c r="A20" s="47"/>
      <c r="B20" s="489" t="s">
        <v>1194</v>
      </c>
      <c r="C20" s="489"/>
      <c r="D20" s="490">
        <v>691</v>
      </c>
      <c r="E20" s="568">
        <v>513</v>
      </c>
      <c r="F20" s="47"/>
      <c r="G20" s="47"/>
      <c r="H20" s="47"/>
      <c r="I20" s="47"/>
      <c r="J20" s="47"/>
      <c r="K20" s="47"/>
      <c r="L20" s="47"/>
    </row>
    <row r="21" spans="1:12" ht="12.75">
      <c r="A21" s="47"/>
      <c r="B21" s="489" t="s">
        <v>1195</v>
      </c>
      <c r="C21" s="489"/>
      <c r="D21" s="490">
        <v>1331</v>
      </c>
      <c r="E21" s="568">
        <v>952</v>
      </c>
      <c r="F21" s="47"/>
      <c r="G21" s="47"/>
      <c r="H21" s="47"/>
      <c r="I21" s="47"/>
      <c r="J21" s="47"/>
      <c r="K21" s="47"/>
      <c r="L21" s="47"/>
    </row>
    <row r="22" spans="1:12" ht="12.75">
      <c r="A22" s="47"/>
      <c r="B22" s="489" t="s">
        <v>1196</v>
      </c>
      <c r="C22" s="489"/>
      <c r="D22" s="490">
        <v>0</v>
      </c>
      <c r="E22" s="568">
        <v>1572</v>
      </c>
      <c r="F22" s="47"/>
      <c r="G22" s="47"/>
      <c r="H22" s="47"/>
      <c r="I22" s="47"/>
      <c r="J22" s="47"/>
      <c r="K22" s="47"/>
      <c r="L22" s="47"/>
    </row>
    <row r="23" spans="1:12" ht="12.75">
      <c r="A23" s="578"/>
      <c r="B23" s="489" t="s">
        <v>1197</v>
      </c>
      <c r="C23" s="489"/>
      <c r="D23" s="490">
        <v>589</v>
      </c>
      <c r="E23" s="568">
        <v>675</v>
      </c>
      <c r="F23" s="47"/>
      <c r="G23" s="47"/>
      <c r="H23" s="47"/>
      <c r="I23" s="47"/>
      <c r="J23" s="47"/>
      <c r="K23" s="47"/>
      <c r="L23" s="47"/>
    </row>
    <row r="24" spans="1:12" ht="12.75">
      <c r="A24" s="47"/>
      <c r="B24" s="47"/>
      <c r="C24" s="47"/>
      <c r="D24" s="435"/>
      <c r="E24" s="569"/>
      <c r="F24" s="47"/>
      <c r="G24" s="47"/>
      <c r="H24" s="47"/>
      <c r="I24" s="47"/>
      <c r="J24" s="47"/>
      <c r="K24" s="47"/>
      <c r="L24" s="47"/>
    </row>
    <row r="25" spans="1:12" ht="12.75">
      <c r="A25" s="337"/>
      <c r="B25" s="47"/>
      <c r="C25" s="47"/>
      <c r="D25" s="435"/>
      <c r="E25" s="569"/>
      <c r="F25" s="569"/>
      <c r="G25" s="47"/>
      <c r="H25" s="569"/>
      <c r="I25" s="47"/>
      <c r="J25" s="47"/>
      <c r="K25" s="47"/>
      <c r="L25" s="569"/>
    </row>
    <row r="26" spans="1:12" ht="12.75">
      <c r="A26" s="47"/>
      <c r="B26" s="47"/>
      <c r="C26" s="47"/>
      <c r="D26" s="435"/>
      <c r="E26" s="569"/>
      <c r="F26" s="569"/>
      <c r="G26" s="47"/>
      <c r="H26" s="283"/>
      <c r="I26" s="47"/>
      <c r="J26" s="47"/>
      <c r="K26" s="47"/>
      <c r="L26" s="569"/>
    </row>
    <row r="27" spans="1:12" ht="12.75">
      <c r="A27" s="559" t="s">
        <v>1198</v>
      </c>
      <c r="B27" s="559"/>
      <c r="C27" s="47"/>
      <c r="D27" s="569" t="s">
        <v>1199</v>
      </c>
      <c r="E27" s="569" t="s">
        <v>458</v>
      </c>
      <c r="F27" s="47"/>
      <c r="G27" s="47"/>
      <c r="H27" s="47"/>
      <c r="I27" s="47"/>
      <c r="J27" s="283"/>
      <c r="K27" s="47"/>
      <c r="L27" s="47"/>
    </row>
    <row r="28" spans="1:12" ht="12.75">
      <c r="A28" s="559"/>
      <c r="B28" s="559"/>
      <c r="C28" s="47"/>
      <c r="D28" s="576" t="s">
        <v>667</v>
      </c>
      <c r="E28" s="576" t="s">
        <v>668</v>
      </c>
      <c r="F28" s="47"/>
      <c r="G28" s="47"/>
      <c r="H28" s="47"/>
      <c r="I28" s="47"/>
      <c r="J28" s="283"/>
      <c r="K28" s="47"/>
      <c r="L28" s="47"/>
    </row>
    <row r="29" spans="1:12" ht="12.75">
      <c r="A29" s="47"/>
      <c r="B29" s="47"/>
      <c r="C29" s="47"/>
      <c r="D29" s="435"/>
      <c r="E29" s="569"/>
      <c r="F29" s="47"/>
      <c r="G29" s="47"/>
      <c r="H29" s="47"/>
      <c r="I29" s="47"/>
      <c r="J29" s="569"/>
      <c r="K29" s="47"/>
      <c r="L29" s="47"/>
    </row>
    <row r="30" spans="1:12" ht="12.75">
      <c r="A30" s="47"/>
      <c r="B30" s="489" t="s">
        <v>1200</v>
      </c>
      <c r="C30" s="489"/>
      <c r="D30" s="490">
        <v>79</v>
      </c>
      <c r="E30" s="568">
        <v>0</v>
      </c>
      <c r="F30" s="47"/>
      <c r="G30" s="47"/>
      <c r="H30" s="47"/>
      <c r="I30" s="47"/>
      <c r="J30" s="47"/>
      <c r="K30" s="47"/>
      <c r="L30" s="47"/>
    </row>
    <row r="31" spans="1:12" ht="12.75">
      <c r="A31" s="570"/>
      <c r="B31" s="489" t="s">
        <v>1201</v>
      </c>
      <c r="C31" s="489"/>
      <c r="D31" s="490">
        <v>69</v>
      </c>
      <c r="E31" s="568">
        <v>0</v>
      </c>
      <c r="F31" s="47"/>
      <c r="G31" s="47"/>
      <c r="H31" s="47"/>
      <c r="I31" s="47"/>
      <c r="J31" s="47"/>
      <c r="K31" s="47"/>
      <c r="L31" s="47"/>
    </row>
    <row r="32" spans="1:12" ht="12.75">
      <c r="A32" s="47"/>
      <c r="B32" s="489" t="s">
        <v>1202</v>
      </c>
      <c r="C32" s="489"/>
      <c r="D32" s="490">
        <v>10</v>
      </c>
      <c r="E32" s="568">
        <v>0</v>
      </c>
      <c r="F32" s="47"/>
      <c r="G32" s="47"/>
      <c r="H32" s="47"/>
      <c r="I32" s="47"/>
      <c r="J32" s="47"/>
      <c r="K32" s="47"/>
      <c r="L32" s="47"/>
    </row>
    <row r="33" spans="2:5" ht="12.75">
      <c r="B33" s="489" t="s">
        <v>1203</v>
      </c>
      <c r="C33" s="489"/>
      <c r="D33" s="490">
        <v>7316</v>
      </c>
      <c r="E33" s="568">
        <v>9423</v>
      </c>
    </row>
    <row r="34" spans="2:5" ht="12.75">
      <c r="B34" s="489" t="s">
        <v>1204</v>
      </c>
      <c r="C34" s="489"/>
      <c r="D34" s="490">
        <v>4071</v>
      </c>
      <c r="E34" s="568">
        <v>4686</v>
      </c>
    </row>
    <row r="35" spans="2:6" ht="12.75">
      <c r="B35" s="489" t="s">
        <v>1205</v>
      </c>
      <c r="C35" s="489"/>
      <c r="D35" s="490">
        <v>3255</v>
      </c>
      <c r="E35" s="568">
        <v>4737</v>
      </c>
      <c r="F35" t="s">
        <v>296</v>
      </c>
    </row>
    <row r="36" spans="2:9" ht="12.75">
      <c r="B36" s="489" t="s">
        <v>1206</v>
      </c>
      <c r="C36" s="489"/>
      <c r="D36" s="490">
        <v>3185</v>
      </c>
      <c r="E36" s="568">
        <v>3443</v>
      </c>
      <c r="I36" s="579"/>
    </row>
    <row r="37" spans="2:5" ht="12.75">
      <c r="B37" s="489" t="s">
        <v>1207</v>
      </c>
      <c r="C37" s="489"/>
      <c r="D37" s="490">
        <v>477</v>
      </c>
      <c r="E37" s="568">
        <v>498</v>
      </c>
    </row>
    <row r="38" spans="2:5" ht="12.75">
      <c r="B38" s="489" t="s">
        <v>1208</v>
      </c>
      <c r="C38" s="489"/>
      <c r="D38" s="490">
        <v>86</v>
      </c>
      <c r="E38" s="568">
        <v>509</v>
      </c>
    </row>
    <row r="39" spans="2:5" ht="12.75">
      <c r="B39" s="489" t="s">
        <v>1209</v>
      </c>
      <c r="C39" s="489"/>
      <c r="D39" s="490">
        <v>146</v>
      </c>
      <c r="E39" s="568">
        <v>345</v>
      </c>
    </row>
    <row r="40" spans="2:5" ht="12.75">
      <c r="B40" s="489" t="s">
        <v>1210</v>
      </c>
      <c r="C40" s="489"/>
      <c r="D40" s="490">
        <v>-651</v>
      </c>
      <c r="E40" s="568">
        <v>0</v>
      </c>
    </row>
    <row r="41" spans="2:5" ht="12.75">
      <c r="B41" s="489" t="s">
        <v>1211</v>
      </c>
      <c r="C41" s="489"/>
      <c r="D41" s="490">
        <v>241</v>
      </c>
      <c r="E41" s="568">
        <v>652</v>
      </c>
    </row>
    <row r="42" spans="2:5" ht="12.75">
      <c r="B42" s="489" t="s">
        <v>1212</v>
      </c>
      <c r="C42" s="489"/>
      <c r="D42" s="490">
        <v>80</v>
      </c>
      <c r="E42" s="568">
        <v>105</v>
      </c>
    </row>
    <row r="43" spans="2:5" ht="12.75">
      <c r="B43" s="489" t="s">
        <v>1213</v>
      </c>
      <c r="C43" s="489"/>
      <c r="D43" s="490">
        <v>2</v>
      </c>
      <c r="E43" s="568">
        <v>2</v>
      </c>
    </row>
    <row r="44" spans="2:5" ht="12.75">
      <c r="B44" s="489" t="s">
        <v>1214</v>
      </c>
      <c r="C44" s="489"/>
      <c r="D44" s="490">
        <v>0</v>
      </c>
      <c r="E44" s="568">
        <v>18</v>
      </c>
    </row>
    <row r="45" spans="2:5" ht="12.75">
      <c r="B45" s="489" t="s">
        <v>1215</v>
      </c>
      <c r="C45" s="489"/>
      <c r="D45" s="490">
        <v>22</v>
      </c>
      <c r="E45" s="568">
        <v>35</v>
      </c>
    </row>
    <row r="46" spans="2:5" ht="12.75">
      <c r="B46" s="489" t="s">
        <v>1216</v>
      </c>
      <c r="C46" s="489"/>
      <c r="D46" s="580">
        <v>-20</v>
      </c>
      <c r="E46" s="568">
        <v>-51</v>
      </c>
    </row>
    <row r="47" spans="2:5" ht="12.75">
      <c r="B47" s="489" t="s">
        <v>1217</v>
      </c>
      <c r="C47" s="489"/>
      <c r="D47" s="580">
        <v>0</v>
      </c>
      <c r="E47" s="568">
        <v>250</v>
      </c>
    </row>
    <row r="48" spans="2:5" ht="12.75">
      <c r="B48" s="489" t="s">
        <v>1218</v>
      </c>
      <c r="C48" s="489"/>
      <c r="D48" s="489">
        <v>445</v>
      </c>
      <c r="E48" s="568">
        <v>878</v>
      </c>
    </row>
    <row r="49" spans="2:5" ht="12.75">
      <c r="B49" s="489" t="s">
        <v>1219</v>
      </c>
      <c r="C49" s="489"/>
      <c r="D49" s="489">
        <v>25</v>
      </c>
      <c r="E49" s="568">
        <v>13</v>
      </c>
    </row>
    <row r="50" spans="2:5" ht="12.75">
      <c r="B50" s="489" t="s">
        <v>1220</v>
      </c>
      <c r="C50" s="489"/>
      <c r="D50" s="489">
        <v>281</v>
      </c>
      <c r="E50" s="568">
        <v>130</v>
      </c>
    </row>
    <row r="51" spans="2:5" ht="12.75">
      <c r="B51" s="489" t="s">
        <v>1221</v>
      </c>
      <c r="C51" s="489"/>
      <c r="D51" s="489">
        <v>-256</v>
      </c>
      <c r="E51" s="568">
        <v>-117</v>
      </c>
    </row>
    <row r="52" spans="2:5" ht="12.75">
      <c r="B52" s="489" t="s">
        <v>1222</v>
      </c>
      <c r="C52" s="489"/>
      <c r="D52" s="489">
        <v>189</v>
      </c>
      <c r="E52" s="568">
        <v>761</v>
      </c>
    </row>
    <row r="53" spans="2:5" ht="12.75">
      <c r="B53" s="489" t="s">
        <v>1223</v>
      </c>
      <c r="C53" s="489"/>
      <c r="D53" s="489">
        <v>189</v>
      </c>
      <c r="E53" s="568">
        <v>1011</v>
      </c>
    </row>
    <row r="54" ht="12.75">
      <c r="E54" s="504"/>
    </row>
    <row r="55" ht="12.75">
      <c r="E55" s="504"/>
    </row>
    <row r="56" ht="12.75">
      <c r="E56" s="504"/>
    </row>
    <row r="57" ht="12.75">
      <c r="E57" s="504"/>
    </row>
    <row r="58" ht="12.75">
      <c r="E58" s="504"/>
    </row>
    <row r="59" ht="12.75">
      <c r="E59" s="5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K9" sqref="K9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8.7109375" style="0" customWidth="1"/>
    <col min="5" max="5" width="10.00390625" style="0" customWidth="1"/>
    <col min="6" max="6" width="10.7109375" style="0" customWidth="1"/>
    <col min="8" max="8" width="11.8515625" style="0" customWidth="1"/>
    <col min="9" max="9" width="10.7109375" style="214" customWidth="1"/>
    <col min="10" max="10" width="13.28125" style="0" customWidth="1"/>
  </cols>
  <sheetData>
    <row r="1" spans="1:12" ht="12.75">
      <c r="A1" s="69">
        <v>3</v>
      </c>
      <c r="B1" s="69" t="s">
        <v>6</v>
      </c>
      <c r="C1" s="69"/>
      <c r="D1" s="3"/>
      <c r="E1" s="3"/>
      <c r="F1" s="3"/>
      <c r="G1" s="581"/>
      <c r="H1" s="21"/>
      <c r="I1" s="582"/>
      <c r="J1" s="21"/>
      <c r="K1" s="583"/>
      <c r="L1" s="3"/>
    </row>
    <row r="2" spans="1:12" ht="12.75">
      <c r="A2" s="21"/>
      <c r="B2" s="85"/>
      <c r="C2" s="85"/>
      <c r="D2" s="85"/>
      <c r="E2" s="85"/>
      <c r="F2" s="85"/>
      <c r="G2" s="130"/>
      <c r="H2" s="85"/>
      <c r="I2" s="100"/>
      <c r="J2" s="85"/>
      <c r="K2" s="130"/>
      <c r="L2" s="21"/>
    </row>
    <row r="3" spans="1:12" ht="12.75">
      <c r="A3" s="7" t="s">
        <v>1224</v>
      </c>
      <c r="B3" s="85"/>
      <c r="C3" s="85"/>
      <c r="D3" s="85"/>
      <c r="E3" s="85"/>
      <c r="F3" s="85" t="s">
        <v>1225</v>
      </c>
      <c r="G3" s="130"/>
      <c r="H3" s="85"/>
      <c r="I3" s="100"/>
      <c r="J3" s="85"/>
      <c r="K3" s="130" t="s">
        <v>458</v>
      </c>
      <c r="L3" s="21"/>
    </row>
    <row r="4" spans="1:12" ht="12.75">
      <c r="A4" s="21"/>
      <c r="B4" s="85"/>
      <c r="C4" s="85"/>
      <c r="D4" s="85"/>
      <c r="E4" s="85"/>
      <c r="F4" s="85"/>
      <c r="G4" s="130"/>
      <c r="H4" s="85"/>
      <c r="I4" s="100"/>
      <c r="J4" s="85"/>
      <c r="K4" s="130"/>
      <c r="L4" s="21"/>
    </row>
    <row r="5" spans="1:12" ht="12.75">
      <c r="A5" s="455"/>
      <c r="B5" s="456"/>
      <c r="C5" s="456"/>
      <c r="D5" s="456" t="s">
        <v>613</v>
      </c>
      <c r="E5" s="456"/>
      <c r="F5" s="456"/>
      <c r="G5" s="457"/>
      <c r="H5" s="456"/>
      <c r="I5" s="584" t="s">
        <v>614</v>
      </c>
      <c r="J5" s="456"/>
      <c r="K5" s="457"/>
      <c r="L5" s="18"/>
    </row>
    <row r="6" spans="1:12" ht="12.75">
      <c r="A6" s="458" t="s">
        <v>615</v>
      </c>
      <c r="B6" s="459" t="s">
        <v>616</v>
      </c>
      <c r="C6" s="459" t="s">
        <v>617</v>
      </c>
      <c r="D6" s="459" t="s">
        <v>618</v>
      </c>
      <c r="E6" s="459" t="s">
        <v>1226</v>
      </c>
      <c r="F6" s="459" t="s">
        <v>1227</v>
      </c>
      <c r="G6" s="462" t="s">
        <v>620</v>
      </c>
      <c r="H6" s="459" t="s">
        <v>621</v>
      </c>
      <c r="I6" s="585" t="s">
        <v>1228</v>
      </c>
      <c r="J6" s="459" t="s">
        <v>623</v>
      </c>
      <c r="K6" s="462" t="s">
        <v>624</v>
      </c>
      <c r="L6" s="18"/>
    </row>
    <row r="7" spans="1:12" ht="12.75">
      <c r="A7" s="464"/>
      <c r="B7" s="465" t="s">
        <v>1229</v>
      </c>
      <c r="C7" s="465"/>
      <c r="D7" s="465"/>
      <c r="E7" s="465"/>
      <c r="F7" s="465"/>
      <c r="G7" s="467" t="s">
        <v>627</v>
      </c>
      <c r="H7" s="465" t="s">
        <v>628</v>
      </c>
      <c r="I7" s="586"/>
      <c r="J7" s="465" t="s">
        <v>1230</v>
      </c>
      <c r="K7" s="467" t="s">
        <v>627</v>
      </c>
      <c r="L7" s="18"/>
    </row>
    <row r="8" spans="1:12" ht="12.75">
      <c r="A8" s="587"/>
      <c r="B8" s="588"/>
      <c r="C8" s="588"/>
      <c r="D8" s="588"/>
      <c r="E8" s="588"/>
      <c r="F8" s="588"/>
      <c r="G8" s="589"/>
      <c r="H8" s="588"/>
      <c r="I8" s="590"/>
      <c r="J8" s="588"/>
      <c r="K8" s="589"/>
      <c r="L8" s="21"/>
    </row>
    <row r="9" spans="1:12" ht="12.75">
      <c r="A9" s="591" t="s">
        <v>1231</v>
      </c>
      <c r="B9" s="470">
        <v>2786.02</v>
      </c>
      <c r="C9" s="470">
        <v>43.96</v>
      </c>
      <c r="D9" s="470">
        <v>194.51</v>
      </c>
      <c r="E9" s="470">
        <v>620.12</v>
      </c>
      <c r="F9" s="470">
        <v>4.17</v>
      </c>
      <c r="G9" s="473">
        <f>SUM(B9:F9)</f>
        <v>3648.7799999999997</v>
      </c>
      <c r="H9" s="470">
        <v>3031.18</v>
      </c>
      <c r="I9" s="592">
        <v>13.95</v>
      </c>
      <c r="J9" s="470">
        <v>617.6</v>
      </c>
      <c r="K9" s="473">
        <f>SUM(H9+J9)</f>
        <v>3648.7799999999997</v>
      </c>
      <c r="L9" s="21"/>
    </row>
    <row r="10" spans="1:12" ht="12.75">
      <c r="A10" s="593"/>
      <c r="B10" s="470"/>
      <c r="C10" s="470"/>
      <c r="D10" s="470"/>
      <c r="E10" s="470"/>
      <c r="F10" s="470"/>
      <c r="G10" s="473"/>
      <c r="H10" s="470"/>
      <c r="I10" s="592"/>
      <c r="J10" s="470"/>
      <c r="K10" s="473"/>
      <c r="L10" s="21"/>
    </row>
    <row r="11" spans="1:12" ht="12.75">
      <c r="A11" s="591" t="s">
        <v>219</v>
      </c>
      <c r="B11" s="470">
        <v>33809.520000000004</v>
      </c>
      <c r="C11" s="470">
        <v>128.74</v>
      </c>
      <c r="D11" s="470">
        <v>1438.86</v>
      </c>
      <c r="E11" s="470">
        <v>2053.58</v>
      </c>
      <c r="F11" s="470">
        <v>0</v>
      </c>
      <c r="G11" s="473">
        <f>SUM(B11:F11)</f>
        <v>37430.700000000004</v>
      </c>
      <c r="H11" s="470">
        <v>34705.89</v>
      </c>
      <c r="I11" s="592">
        <v>152.15</v>
      </c>
      <c r="J11" s="470">
        <v>2724.81</v>
      </c>
      <c r="K11" s="473">
        <f>SUM(H11+J11)</f>
        <v>37430.7</v>
      </c>
      <c r="L11" s="21"/>
    </row>
    <row r="12" spans="1:12" ht="12.75">
      <c r="A12" s="591"/>
      <c r="B12" s="470"/>
      <c r="C12" s="470"/>
      <c r="D12" s="470"/>
      <c r="E12" s="470"/>
      <c r="F12" s="470"/>
      <c r="G12" s="473"/>
      <c r="H12" s="470"/>
      <c r="I12" s="592"/>
      <c r="J12" s="470"/>
      <c r="K12" s="473"/>
      <c r="L12" s="21"/>
    </row>
    <row r="13" spans="1:12" ht="12.75">
      <c r="A13" s="594"/>
      <c r="B13" s="595"/>
      <c r="C13" s="595"/>
      <c r="D13" s="595"/>
      <c r="E13" s="595"/>
      <c r="F13" s="595"/>
      <c r="G13" s="596"/>
      <c r="H13" s="595"/>
      <c r="I13" s="597"/>
      <c r="J13" s="595"/>
      <c r="K13" s="596"/>
      <c r="L13" s="21"/>
    </row>
    <row r="14" spans="1:12" ht="12.75">
      <c r="A14" s="598"/>
      <c r="B14" s="470"/>
      <c r="C14" s="470"/>
      <c r="D14" s="470"/>
      <c r="E14" s="470"/>
      <c r="F14" s="470"/>
      <c r="G14" s="599"/>
      <c r="H14" s="470"/>
      <c r="I14" s="592"/>
      <c r="J14" s="470"/>
      <c r="K14" s="599"/>
      <c r="L14" s="21"/>
    </row>
    <row r="15" spans="1:12" ht="12.75">
      <c r="A15" s="229"/>
      <c r="B15" s="447"/>
      <c r="C15" s="447"/>
      <c r="D15" s="447"/>
      <c r="E15" s="447"/>
      <c r="F15" s="447"/>
      <c r="G15" s="411"/>
      <c r="H15" s="447"/>
      <c r="I15" s="217"/>
      <c r="J15" s="447"/>
      <c r="K15" s="411"/>
      <c r="L15" s="21"/>
    </row>
    <row r="16" spans="1:12" ht="12.75">
      <c r="A16" s="229"/>
      <c r="B16" s="447"/>
      <c r="C16" s="447"/>
      <c r="D16" s="447"/>
      <c r="E16" s="447"/>
      <c r="F16" s="447"/>
      <c r="G16" s="411"/>
      <c r="H16" s="447"/>
      <c r="I16" s="217"/>
      <c r="J16" s="447"/>
      <c r="K16" s="411"/>
      <c r="L16" s="21"/>
    </row>
    <row r="17" spans="1:12" ht="12.75">
      <c r="A17" s="229"/>
      <c r="B17" s="447"/>
      <c r="C17" s="447"/>
      <c r="D17" s="447"/>
      <c r="E17" s="447"/>
      <c r="F17" s="447"/>
      <c r="G17" s="411"/>
      <c r="H17" s="447"/>
      <c r="I17" s="217"/>
      <c r="J17" s="447"/>
      <c r="K17" s="411"/>
      <c r="L17" s="21"/>
    </row>
    <row r="18" spans="1:12" ht="12.75">
      <c r="A18" s="229"/>
      <c r="B18" s="447"/>
      <c r="C18" s="447"/>
      <c r="D18" s="447"/>
      <c r="E18" s="447"/>
      <c r="F18" s="447"/>
      <c r="G18" s="411"/>
      <c r="H18" s="447"/>
      <c r="I18" s="217"/>
      <c r="J18" s="447"/>
      <c r="K18" s="411"/>
      <c r="L18" s="21"/>
    </row>
    <row r="19" spans="1:12" ht="12.75">
      <c r="A19" s="51"/>
      <c r="B19" s="447"/>
      <c r="C19" s="447"/>
      <c r="D19" s="447"/>
      <c r="E19" s="447"/>
      <c r="F19" s="447"/>
      <c r="G19" s="411"/>
      <c r="H19" s="447"/>
      <c r="I19" s="217"/>
      <c r="J19" s="447"/>
      <c r="K19" s="411"/>
      <c r="L19" s="21"/>
    </row>
    <row r="20" spans="1:12" ht="12.75">
      <c r="A20" s="229"/>
      <c r="B20" s="447"/>
      <c r="C20" s="447"/>
      <c r="D20" s="447"/>
      <c r="E20" s="447"/>
      <c r="F20" s="447"/>
      <c r="G20" s="411"/>
      <c r="H20" s="447"/>
      <c r="I20" s="217"/>
      <c r="J20" s="447"/>
      <c r="K20" s="411"/>
      <c r="L20" s="21"/>
    </row>
    <row r="21" spans="1:12" ht="12.75">
      <c r="A21" s="229"/>
      <c r="B21" s="447"/>
      <c r="C21" s="447"/>
      <c r="D21" s="447"/>
      <c r="E21" s="447"/>
      <c r="F21" s="447"/>
      <c r="G21" s="411"/>
      <c r="H21" s="447"/>
      <c r="I21" s="217"/>
      <c r="J21" s="447"/>
      <c r="K21" s="411"/>
      <c r="L21" s="21"/>
    </row>
    <row r="22" spans="1:12" ht="12.75">
      <c r="A22" s="229"/>
      <c r="B22" s="447"/>
      <c r="C22" s="447"/>
      <c r="D22" s="447"/>
      <c r="E22" s="447"/>
      <c r="F22" s="447"/>
      <c r="G22" s="411"/>
      <c r="H22" s="447"/>
      <c r="I22" s="217"/>
      <c r="J22" s="447"/>
      <c r="K22" s="411"/>
      <c r="L22" s="21"/>
    </row>
    <row r="23" spans="1:12" ht="12.75">
      <c r="A23" s="229"/>
      <c r="B23" s="447"/>
      <c r="C23" s="447"/>
      <c r="D23" s="447"/>
      <c r="E23" s="447"/>
      <c r="F23" s="447"/>
      <c r="G23" s="411"/>
      <c r="H23" s="447"/>
      <c r="I23" s="217"/>
      <c r="J23" s="447"/>
      <c r="K23" s="411"/>
      <c r="L23" s="21"/>
    </row>
    <row r="24" spans="1:12" ht="12.75">
      <c r="A24" s="229"/>
      <c r="B24" s="447"/>
      <c r="C24" s="447"/>
      <c r="D24" s="447"/>
      <c r="E24" s="447"/>
      <c r="F24" s="447"/>
      <c r="G24" s="411"/>
      <c r="H24" s="447"/>
      <c r="I24" s="217"/>
      <c r="J24" s="447"/>
      <c r="K24" s="411"/>
      <c r="L24" s="21"/>
    </row>
    <row r="25" spans="1:12" ht="12.75">
      <c r="A25" s="229"/>
      <c r="B25" s="447"/>
      <c r="C25" s="447"/>
      <c r="D25" s="447"/>
      <c r="E25" s="447"/>
      <c r="F25" s="447"/>
      <c r="G25" s="411"/>
      <c r="H25" s="447"/>
      <c r="I25" s="217"/>
      <c r="J25" s="447"/>
      <c r="K25" s="411"/>
      <c r="L25" s="21"/>
    </row>
    <row r="26" spans="1:12" ht="12.75">
      <c r="A26" s="229"/>
      <c r="B26" s="447"/>
      <c r="C26" s="447"/>
      <c r="D26" s="447"/>
      <c r="E26" s="447"/>
      <c r="F26" s="447"/>
      <c r="G26" s="411"/>
      <c r="H26" s="447"/>
      <c r="I26" s="217"/>
      <c r="J26" s="447"/>
      <c r="K26" s="411"/>
      <c r="L26" s="21"/>
    </row>
    <row r="27" spans="1:12" ht="12.75">
      <c r="A27" s="229"/>
      <c r="B27" s="447"/>
      <c r="C27" s="447"/>
      <c r="D27" s="447"/>
      <c r="E27" s="447"/>
      <c r="F27" s="447"/>
      <c r="G27" s="411"/>
      <c r="H27" s="447"/>
      <c r="I27" s="217"/>
      <c r="J27" s="447"/>
      <c r="K27" s="411"/>
      <c r="L27" s="21"/>
    </row>
    <row r="28" spans="1:12" ht="12.75">
      <c r="A28" s="51"/>
      <c r="B28" s="447"/>
      <c r="C28" s="447"/>
      <c r="D28" s="447"/>
      <c r="E28" s="447"/>
      <c r="F28" s="447"/>
      <c r="G28" s="411"/>
      <c r="H28" s="447"/>
      <c r="I28" s="217"/>
      <c r="J28" s="447"/>
      <c r="K28" s="411"/>
      <c r="L28" s="21"/>
    </row>
    <row r="29" spans="1:12" ht="12.75">
      <c r="A29" s="229"/>
      <c r="B29" s="447"/>
      <c r="C29" s="447"/>
      <c r="D29" s="447"/>
      <c r="E29" s="447"/>
      <c r="F29" s="447"/>
      <c r="G29" s="411"/>
      <c r="H29" s="447"/>
      <c r="I29" s="217"/>
      <c r="J29" s="447"/>
      <c r="K29" s="411"/>
      <c r="L29" s="21"/>
    </row>
    <row r="30" spans="1:12" ht="12.75">
      <c r="A30" s="229"/>
      <c r="B30" s="447"/>
      <c r="C30" s="447"/>
      <c r="D30" s="447"/>
      <c r="E30" s="447"/>
      <c r="F30" s="447"/>
      <c r="G30" s="411"/>
      <c r="H30" s="447"/>
      <c r="I30" s="217"/>
      <c r="J30" s="447"/>
      <c r="K30" s="411"/>
      <c r="L30" s="21"/>
    </row>
    <row r="31" spans="1:12" ht="12.75">
      <c r="A31" s="229"/>
      <c r="B31" s="447"/>
      <c r="C31" s="447"/>
      <c r="D31" s="447"/>
      <c r="E31" s="447"/>
      <c r="F31" s="447"/>
      <c r="G31" s="411"/>
      <c r="H31" s="447"/>
      <c r="I31" s="217"/>
      <c r="J31" s="447"/>
      <c r="K31" s="411"/>
      <c r="L31" s="21"/>
    </row>
    <row r="32" spans="1:12" ht="12.75">
      <c r="A32" s="229"/>
      <c r="B32" s="447"/>
      <c r="C32" s="447"/>
      <c r="D32" s="447"/>
      <c r="E32" s="447"/>
      <c r="F32" s="447"/>
      <c r="G32" s="411"/>
      <c r="H32" s="447"/>
      <c r="I32" s="217"/>
      <c r="J32" s="447"/>
      <c r="K32" s="411"/>
      <c r="L32" s="21"/>
    </row>
    <row r="33" spans="1:12" ht="12.75">
      <c r="A33" s="229"/>
      <c r="B33" s="447"/>
      <c r="C33" s="447"/>
      <c r="D33" s="447"/>
      <c r="E33" s="447"/>
      <c r="F33" s="447"/>
      <c r="G33" s="411"/>
      <c r="H33" s="447"/>
      <c r="I33" s="217"/>
      <c r="J33" s="447"/>
      <c r="K33" s="411"/>
      <c r="L33" s="21"/>
    </row>
    <row r="34" spans="1:12" ht="12.75">
      <c r="A34" s="229"/>
      <c r="B34" s="447"/>
      <c r="C34" s="447"/>
      <c r="D34" s="447"/>
      <c r="E34" s="447"/>
      <c r="F34" s="447"/>
      <c r="G34" s="411"/>
      <c r="H34" s="447"/>
      <c r="I34" s="225"/>
      <c r="J34" s="447"/>
      <c r="K34" s="411"/>
      <c r="L34" s="21"/>
    </row>
    <row r="35" spans="1:11" ht="12.75">
      <c r="A35" s="47"/>
      <c r="B35" s="47"/>
      <c r="C35" s="47"/>
      <c r="D35" s="47"/>
      <c r="E35" s="47"/>
      <c r="F35" s="47"/>
      <c r="G35" s="47"/>
      <c r="H35" s="47"/>
      <c r="I35" s="202"/>
      <c r="J35" s="47"/>
      <c r="K35" s="47"/>
    </row>
  </sheetData>
  <sheetProtection selectLockedCells="1" selectUnlockedCells="1"/>
  <printOptions/>
  <pageMargins left="0.75" right="0.75" top="0.5902777777777778" bottom="0.78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0"/>
  <sheetViews>
    <sheetView workbookViewId="0" topLeftCell="A1">
      <selection activeCell="F29" sqref="F29"/>
    </sheetView>
  </sheetViews>
  <sheetFormatPr defaultColWidth="9.140625" defaultRowHeight="12.75"/>
  <cols>
    <col min="4" max="4" width="19.57421875" style="0" customWidth="1"/>
    <col min="5" max="5" width="20.421875" style="0" customWidth="1"/>
    <col min="6" max="6" width="20.7109375" style="0" customWidth="1"/>
  </cols>
  <sheetData>
    <row r="1" spans="1:6" ht="12.75">
      <c r="A1" s="24" t="s">
        <v>1232</v>
      </c>
      <c r="B1" s="24"/>
      <c r="C1" s="24"/>
      <c r="D1" s="600"/>
      <c r="E1" s="600"/>
      <c r="F1" s="601"/>
    </row>
    <row r="2" spans="1:6" ht="12.75">
      <c r="A2" s="69"/>
      <c r="B2" s="69"/>
      <c r="C2" s="69"/>
      <c r="D2" s="601"/>
      <c r="E2" s="601"/>
      <c r="F2" s="601"/>
    </row>
    <row r="3" spans="1:6" ht="12.75">
      <c r="A3" s="7" t="s">
        <v>1233</v>
      </c>
      <c r="B3" s="7"/>
      <c r="C3" s="7"/>
      <c r="D3" s="439"/>
      <c r="E3" s="439"/>
      <c r="F3" s="439"/>
    </row>
    <row r="4" spans="1:6" ht="12.75">
      <c r="A4" s="7" t="s">
        <v>1234</v>
      </c>
      <c r="B4" s="7"/>
      <c r="C4" s="7"/>
      <c r="D4" s="439"/>
      <c r="E4" s="439"/>
      <c r="F4" s="439"/>
    </row>
    <row r="5" spans="1:6" ht="12.75">
      <c r="A5" s="7" t="s">
        <v>1235</v>
      </c>
      <c r="B5" s="7" t="s">
        <v>1236</v>
      </c>
      <c r="C5" s="7"/>
      <c r="D5" s="439"/>
      <c r="E5" s="439"/>
      <c r="F5" s="439"/>
    </row>
    <row r="6" spans="1:6" ht="12.75">
      <c r="A6" s="7"/>
      <c r="B6" s="7"/>
      <c r="C6" s="7"/>
      <c r="D6" s="439"/>
      <c r="E6" s="439"/>
      <c r="F6" s="439"/>
    </row>
    <row r="7" spans="1:6" ht="12.75">
      <c r="A7" s="7" t="s">
        <v>1237</v>
      </c>
      <c r="B7" s="7"/>
      <c r="C7" s="7"/>
      <c r="D7" s="439"/>
      <c r="E7" s="439"/>
      <c r="F7" s="439"/>
    </row>
    <row r="8" spans="1:6" ht="12.75">
      <c r="A8" s="7"/>
      <c r="B8" s="7"/>
      <c r="C8" s="7"/>
      <c r="D8" s="439"/>
      <c r="E8" s="439"/>
      <c r="F8" s="439"/>
    </row>
    <row r="9" spans="1:6" ht="12.75">
      <c r="A9" s="69"/>
      <c r="B9" s="69"/>
      <c r="C9" s="69"/>
      <c r="D9" s="601"/>
      <c r="E9" s="601"/>
      <c r="F9" s="601"/>
    </row>
    <row r="10" spans="1:6" ht="12.75">
      <c r="A10" s="38"/>
      <c r="B10" s="38"/>
      <c r="C10" s="38"/>
      <c r="D10" s="602" t="s">
        <v>1238</v>
      </c>
      <c r="E10" s="603" t="s">
        <v>1239</v>
      </c>
      <c r="F10" s="604" t="s">
        <v>1240</v>
      </c>
    </row>
    <row r="11" spans="1:6" ht="12.75">
      <c r="A11" s="69"/>
      <c r="B11" s="69"/>
      <c r="C11" s="69"/>
      <c r="D11" s="601"/>
      <c r="E11" s="601"/>
      <c r="F11" s="601"/>
    </row>
    <row r="12" spans="1:6" ht="12.75">
      <c r="A12" s="24" t="s">
        <v>219</v>
      </c>
      <c r="B12" s="24"/>
      <c r="C12" s="69"/>
      <c r="D12" s="601"/>
      <c r="E12" s="601"/>
      <c r="F12" s="601"/>
    </row>
    <row r="13" spans="1:6" ht="10.5" customHeight="1">
      <c r="A13" s="24"/>
      <c r="B13" s="24"/>
      <c r="C13" s="69"/>
      <c r="D13" s="601"/>
      <c r="E13" s="601"/>
      <c r="F13" s="601"/>
    </row>
    <row r="14" spans="1:6" ht="12.75">
      <c r="A14" s="7" t="s">
        <v>1241</v>
      </c>
      <c r="B14" s="7"/>
      <c r="C14" s="69"/>
      <c r="D14" s="601">
        <v>104.36</v>
      </c>
      <c r="E14" s="601">
        <v>80</v>
      </c>
      <c r="F14" s="601">
        <f>SUM(D14:E14)</f>
        <v>184.36</v>
      </c>
    </row>
    <row r="15" spans="1:7" ht="12.75">
      <c r="A15" s="7" t="s">
        <v>1242</v>
      </c>
      <c r="B15" s="7"/>
      <c r="C15" s="69"/>
      <c r="D15" s="601">
        <v>77.73</v>
      </c>
      <c r="E15" s="601">
        <v>0</v>
      </c>
      <c r="F15" s="601">
        <f>SUM(D15:E15)</f>
        <v>77.73</v>
      </c>
      <c r="G15" s="131"/>
    </row>
    <row r="16" spans="1:6" ht="12.75">
      <c r="A16" s="7" t="s">
        <v>1243</v>
      </c>
      <c r="B16" s="7"/>
      <c r="C16" s="69"/>
      <c r="D16" s="601">
        <v>111.79</v>
      </c>
      <c r="E16" s="601">
        <v>72.15</v>
      </c>
      <c r="F16" s="601">
        <f>SUM(D16:E16)</f>
        <v>183.94</v>
      </c>
    </row>
    <row r="17" spans="1:6" ht="12.75">
      <c r="A17" s="605" t="s">
        <v>1244</v>
      </c>
      <c r="B17" s="605"/>
      <c r="C17" s="605"/>
      <c r="D17" s="606">
        <f>SUM(D14:D16)</f>
        <v>293.88</v>
      </c>
      <c r="E17" s="606">
        <f>SUM(E14:E16)</f>
        <v>152.15</v>
      </c>
      <c r="F17" s="606">
        <f>SUM(F14:F16)</f>
        <v>446.03000000000003</v>
      </c>
    </row>
    <row r="18" spans="1:6" ht="12.75">
      <c r="A18" s="302"/>
      <c r="B18" s="48"/>
      <c r="C18" s="48"/>
      <c r="D18" s="607"/>
      <c r="E18" s="607"/>
      <c r="F18" s="607"/>
    </row>
    <row r="19" spans="1:6" ht="12.75">
      <c r="A19" s="227"/>
      <c r="B19" s="227"/>
      <c r="C19" s="227"/>
      <c r="D19" s="576"/>
      <c r="E19" s="607"/>
      <c r="F19" s="607"/>
    </row>
    <row r="20" spans="1:6" ht="12.75">
      <c r="A20" s="227" t="s">
        <v>1245</v>
      </c>
      <c r="B20" s="48"/>
      <c r="C20" s="48"/>
      <c r="D20" s="607"/>
      <c r="E20" s="607">
        <f>SUM(E17:E19)</f>
        <v>152.15</v>
      </c>
      <c r="F20" s="607"/>
    </row>
    <row r="21" spans="1:6" ht="12.75">
      <c r="A21" s="227"/>
      <c r="B21" s="227"/>
      <c r="C21" s="48"/>
      <c r="D21" s="607"/>
      <c r="E21" s="607"/>
      <c r="F21" s="607"/>
    </row>
    <row r="22" spans="1:6" ht="12.75">
      <c r="A22" s="227"/>
      <c r="B22" s="227"/>
      <c r="C22" s="48"/>
      <c r="D22" s="607"/>
      <c r="E22" s="607"/>
      <c r="F22" s="607"/>
    </row>
    <row r="23" spans="1:6" ht="12.75">
      <c r="A23" s="227"/>
      <c r="B23" s="227"/>
      <c r="C23" s="48"/>
      <c r="D23" s="607"/>
      <c r="E23" s="607"/>
      <c r="F23" s="607"/>
    </row>
    <row r="24" spans="1:6" ht="12.75">
      <c r="A24" s="48"/>
      <c r="B24" s="48"/>
      <c r="C24" s="48"/>
      <c r="D24" s="607"/>
      <c r="E24" s="607"/>
      <c r="F24" s="607"/>
    </row>
    <row r="25" spans="1:6" ht="12.75">
      <c r="A25" s="448" t="s">
        <v>1246</v>
      </c>
      <c r="B25" s="608"/>
      <c r="C25" s="448"/>
      <c r="D25" s="609"/>
      <c r="E25" s="607"/>
      <c r="F25" s="607"/>
    </row>
    <row r="26" spans="1:6" ht="9.75" customHeight="1">
      <c r="A26" s="448"/>
      <c r="B26" s="608"/>
      <c r="C26" s="448"/>
      <c r="D26" s="609"/>
      <c r="E26" s="607"/>
      <c r="F26" s="607"/>
    </row>
    <row r="27" spans="1:6" ht="12.75">
      <c r="A27" s="7" t="s">
        <v>1241</v>
      </c>
      <c r="B27" s="7"/>
      <c r="C27" s="69"/>
      <c r="D27" s="601">
        <v>9.6</v>
      </c>
      <c r="E27" s="601">
        <v>0</v>
      </c>
      <c r="F27" s="601">
        <f>SUM(D27:E27)</f>
        <v>9.6</v>
      </c>
    </row>
    <row r="28" spans="1:6" ht="12.75">
      <c r="A28" s="7" t="s">
        <v>1242</v>
      </c>
      <c r="B28" s="7"/>
      <c r="C28" s="69"/>
      <c r="D28" s="601">
        <v>106.01</v>
      </c>
      <c r="E28" s="601">
        <v>0</v>
      </c>
      <c r="F28" s="601">
        <f>SUM(D28:E28)</f>
        <v>106.01</v>
      </c>
    </row>
    <row r="29" spans="1:6" ht="12.75">
      <c r="A29" s="7" t="s">
        <v>1243</v>
      </c>
      <c r="B29" s="7"/>
      <c r="C29" s="69"/>
      <c r="D29" s="601">
        <v>36.69</v>
      </c>
      <c r="E29" s="601">
        <v>13.95</v>
      </c>
      <c r="F29" s="601">
        <f>SUM(D29:E29)</f>
        <v>50.64</v>
      </c>
    </row>
    <row r="30" spans="1:6" ht="12.75">
      <c r="A30" s="605" t="s">
        <v>1244</v>
      </c>
      <c r="B30" s="605"/>
      <c r="C30" s="605"/>
      <c r="D30" s="606">
        <f>SUM(D27:D29)</f>
        <v>152.29999999999998</v>
      </c>
      <c r="E30" s="606">
        <f>SUM(E27:E29)</f>
        <v>13.95</v>
      </c>
      <c r="F30" s="606">
        <f>SUM(F27:F29)</f>
        <v>166.25</v>
      </c>
    </row>
    <row r="31" spans="1:6" ht="12.75">
      <c r="A31" s="227"/>
      <c r="B31" s="227"/>
      <c r="C31" s="48"/>
      <c r="D31" s="607"/>
      <c r="E31" s="607"/>
      <c r="F31" s="607"/>
    </row>
    <row r="32" spans="1:6" ht="12.75">
      <c r="A32" s="227" t="s">
        <v>1247</v>
      </c>
      <c r="B32" s="227"/>
      <c r="C32" s="48"/>
      <c r="D32" s="607"/>
      <c r="E32" s="607">
        <f>SUM(E30)</f>
        <v>13.95</v>
      </c>
      <c r="F32" s="607"/>
    </row>
    <row r="33" spans="1:6" ht="12.75">
      <c r="A33" s="48"/>
      <c r="B33" s="48"/>
      <c r="C33" s="48"/>
      <c r="D33" s="607"/>
      <c r="E33" s="607"/>
      <c r="F33" s="607"/>
    </row>
    <row r="34" spans="1:6" ht="12.75">
      <c r="A34" s="48"/>
      <c r="B34" s="48"/>
      <c r="C34" s="48"/>
      <c r="D34" s="607"/>
      <c r="E34" s="607"/>
      <c r="F34" s="607"/>
    </row>
    <row r="35" spans="1:6" ht="12.75">
      <c r="A35" s="48"/>
      <c r="B35" s="48"/>
      <c r="C35" s="48"/>
      <c r="D35" s="607"/>
      <c r="E35" s="607"/>
      <c r="F35" s="607"/>
    </row>
    <row r="36" spans="1:6" ht="12.75">
      <c r="A36" s="48"/>
      <c r="B36" s="48"/>
      <c r="C36" s="48"/>
      <c r="D36" s="607"/>
      <c r="E36" s="607"/>
      <c r="F36" s="607"/>
    </row>
    <row r="37" spans="1:6" ht="12.75">
      <c r="A37" s="227"/>
      <c r="B37" s="227"/>
      <c r="C37" s="48"/>
      <c r="D37" s="607"/>
      <c r="E37" s="607"/>
      <c r="F37" s="607"/>
    </row>
    <row r="38" spans="1:6" ht="12.75">
      <c r="A38" s="227"/>
      <c r="B38" s="227"/>
      <c r="C38" s="48"/>
      <c r="D38" s="607"/>
      <c r="E38" s="607"/>
      <c r="F38" s="607"/>
    </row>
    <row r="39" spans="1:6" ht="12.75">
      <c r="A39" s="227"/>
      <c r="B39" s="227"/>
      <c r="C39" s="48"/>
      <c r="D39" s="607"/>
      <c r="E39" s="607"/>
      <c r="F39" s="607"/>
    </row>
    <row r="40" spans="1:6" ht="12.75">
      <c r="A40" s="227"/>
      <c r="B40" s="45"/>
      <c r="C40" s="45"/>
      <c r="D40" s="607"/>
      <c r="E40" s="607"/>
      <c r="F40" s="607"/>
    </row>
    <row r="41" spans="1:6" ht="12.75">
      <c r="A41" s="48"/>
      <c r="B41" s="48"/>
      <c r="C41" s="48"/>
      <c r="D41" s="607"/>
      <c r="E41" s="607"/>
      <c r="F41" s="607"/>
    </row>
    <row r="42" spans="1:6" ht="12.75">
      <c r="A42" s="302"/>
      <c r="B42" s="48"/>
      <c r="C42" s="48"/>
      <c r="D42" s="607"/>
      <c r="E42" s="607"/>
      <c r="F42" s="607"/>
    </row>
    <row r="43" spans="1:6" ht="12.75">
      <c r="A43" s="48"/>
      <c r="B43" s="48"/>
      <c r="C43" s="48"/>
      <c r="D43" s="607"/>
      <c r="E43" s="607"/>
      <c r="F43" s="607"/>
    </row>
    <row r="44" spans="1:6" ht="12.75">
      <c r="A44" s="48"/>
      <c r="B44" s="48"/>
      <c r="C44" s="48"/>
      <c r="D44" s="607"/>
      <c r="E44" s="607"/>
      <c r="F44" s="607"/>
    </row>
    <row r="45" spans="1:6" ht="12.75">
      <c r="A45" s="48"/>
      <c r="B45" s="48"/>
      <c r="C45" s="48"/>
      <c r="D45" s="607"/>
      <c r="E45" s="607"/>
      <c r="F45" s="607"/>
    </row>
    <row r="46" spans="1:6" ht="12.75">
      <c r="A46" s="227"/>
      <c r="B46" s="227"/>
      <c r="C46" s="48"/>
      <c r="D46" s="607"/>
      <c r="E46" s="607"/>
      <c r="F46" s="607"/>
    </row>
    <row r="47" spans="1:6" ht="12.75">
      <c r="A47" s="227"/>
      <c r="B47" s="227"/>
      <c r="C47" s="48"/>
      <c r="D47" s="607"/>
      <c r="E47" s="607"/>
      <c r="F47" s="607"/>
    </row>
    <row r="48" spans="1:6" ht="12.75">
      <c r="A48" s="227"/>
      <c r="B48" s="227"/>
      <c r="C48" s="48"/>
      <c r="D48" s="607"/>
      <c r="E48" s="607"/>
      <c r="F48" s="607"/>
    </row>
    <row r="49" spans="1:6" ht="12.75">
      <c r="A49" s="48"/>
      <c r="B49" s="48"/>
      <c r="C49" s="48"/>
      <c r="D49" s="607"/>
      <c r="E49" s="607"/>
      <c r="F49" s="607"/>
    </row>
    <row r="50" spans="1:6" ht="12.75">
      <c r="A50" s="302"/>
      <c r="B50" s="48"/>
      <c r="C50" s="48"/>
      <c r="D50" s="607"/>
      <c r="E50" s="607"/>
      <c r="F50" s="607"/>
    </row>
    <row r="51" spans="1:6" ht="12.75">
      <c r="A51" s="48"/>
      <c r="B51" s="48"/>
      <c r="C51" s="48"/>
      <c r="D51" s="607"/>
      <c r="E51" s="607"/>
      <c r="F51" s="607"/>
    </row>
    <row r="52" spans="1:6" ht="12.75">
      <c r="A52" s="48"/>
      <c r="B52" s="48"/>
      <c r="C52" s="48"/>
      <c r="D52" s="607"/>
      <c r="E52" s="607"/>
      <c r="F52" s="607"/>
    </row>
    <row r="53" spans="1:6" ht="12.75">
      <c r="A53" s="227"/>
      <c r="B53" s="227"/>
      <c r="C53" s="48"/>
      <c r="D53" s="607"/>
      <c r="E53" s="607"/>
      <c r="F53" s="607"/>
    </row>
    <row r="54" spans="1:6" ht="12.75">
      <c r="A54" s="227"/>
      <c r="B54" s="227"/>
      <c r="C54" s="48"/>
      <c r="D54" s="607"/>
      <c r="E54" s="607"/>
      <c r="F54" s="607"/>
    </row>
    <row r="55" spans="1:6" ht="12.75">
      <c r="A55" s="227"/>
      <c r="B55" s="227"/>
      <c r="C55" s="48"/>
      <c r="D55" s="607"/>
      <c r="E55" s="607"/>
      <c r="F55" s="607"/>
    </row>
    <row r="56" spans="1:6" ht="12.75">
      <c r="A56" s="48"/>
      <c r="B56" s="48"/>
      <c r="C56" s="48"/>
      <c r="D56" s="607"/>
      <c r="E56" s="607"/>
      <c r="F56" s="607"/>
    </row>
    <row r="57" spans="1:6" ht="12.75">
      <c r="A57" s="302"/>
      <c r="B57" s="48"/>
      <c r="C57" s="48"/>
      <c r="D57" s="607"/>
      <c r="E57" s="607"/>
      <c r="F57" s="607"/>
    </row>
    <row r="58" spans="1:6" ht="12.75">
      <c r="A58" s="48"/>
      <c r="B58" s="48"/>
      <c r="C58" s="48"/>
      <c r="D58" s="607"/>
      <c r="E58" s="607"/>
      <c r="F58" s="607"/>
    </row>
    <row r="59" spans="1:6" ht="12.75">
      <c r="A59" s="48"/>
      <c r="B59" s="48"/>
      <c r="C59" s="48"/>
      <c r="D59" s="607"/>
      <c r="E59" s="607"/>
      <c r="F59" s="607"/>
    </row>
    <row r="60" spans="1:6" ht="12.75">
      <c r="A60" s="227"/>
      <c r="B60" s="227"/>
      <c r="C60" s="48"/>
      <c r="D60" s="607"/>
      <c r="E60" s="607"/>
      <c r="F60" s="607"/>
    </row>
    <row r="61" spans="1:6" ht="12.75">
      <c r="A61" s="227"/>
      <c r="B61" s="227"/>
      <c r="C61" s="48"/>
      <c r="D61" s="607"/>
      <c r="E61" s="607"/>
      <c r="F61" s="607"/>
    </row>
    <row r="62" spans="1:6" ht="12.75">
      <c r="A62" s="227"/>
      <c r="B62" s="227"/>
      <c r="C62" s="48"/>
      <c r="D62" s="607"/>
      <c r="E62" s="607"/>
      <c r="F62" s="607"/>
    </row>
    <row r="63" spans="1:6" ht="12.75">
      <c r="A63" s="48"/>
      <c r="B63" s="48"/>
      <c r="C63" s="48"/>
      <c r="D63" s="607"/>
      <c r="E63" s="607"/>
      <c r="F63" s="607"/>
    </row>
    <row r="64" spans="1:6" ht="12.75">
      <c r="A64" s="302"/>
      <c r="B64" s="48"/>
      <c r="C64" s="48"/>
      <c r="D64" s="607"/>
      <c r="E64" s="607"/>
      <c r="F64" s="607"/>
    </row>
    <row r="65" spans="1:6" ht="12.75">
      <c r="A65" s="48"/>
      <c r="B65" s="48"/>
      <c r="C65" s="48"/>
      <c r="D65" s="607"/>
      <c r="E65" s="607"/>
      <c r="F65" s="607"/>
    </row>
    <row r="66" spans="1:6" ht="12.75">
      <c r="A66" s="48"/>
      <c r="B66" s="48"/>
      <c r="C66" s="48"/>
      <c r="D66" s="607"/>
      <c r="E66" s="607"/>
      <c r="F66" s="607"/>
    </row>
    <row r="67" spans="1:6" ht="12.75">
      <c r="A67" s="227"/>
      <c r="B67" s="227"/>
      <c r="C67" s="48"/>
      <c r="D67" s="607"/>
      <c r="E67" s="607"/>
      <c r="F67" s="607"/>
    </row>
    <row r="68" spans="1:6" ht="12.75">
      <c r="A68" s="227"/>
      <c r="B68" s="227"/>
      <c r="C68" s="48"/>
      <c r="D68" s="607"/>
      <c r="E68" s="607"/>
      <c r="F68" s="607"/>
    </row>
    <row r="69" spans="1:6" ht="12.75">
      <c r="A69" s="227"/>
      <c r="B69" s="227"/>
      <c r="C69" s="48"/>
      <c r="D69" s="607"/>
      <c r="E69" s="607"/>
      <c r="F69" s="607"/>
    </row>
    <row r="70" spans="1:6" ht="12.75">
      <c r="A70" s="48"/>
      <c r="B70" s="48"/>
      <c r="C70" s="48"/>
      <c r="D70" s="607"/>
      <c r="E70" s="607"/>
      <c r="F70" s="607"/>
    </row>
    <row r="71" spans="1:6" ht="12.75">
      <c r="A71" s="302"/>
      <c r="B71" s="48"/>
      <c r="C71" s="48"/>
      <c r="D71" s="607"/>
      <c r="E71" s="607"/>
      <c r="F71" s="607"/>
    </row>
    <row r="72" spans="1:6" ht="12.75">
      <c r="A72" s="48"/>
      <c r="B72" s="48"/>
      <c r="C72" s="48"/>
      <c r="D72" s="607"/>
      <c r="E72" s="607"/>
      <c r="F72" s="607"/>
    </row>
    <row r="73" spans="1:6" ht="12.75">
      <c r="A73" s="48"/>
      <c r="B73" s="48"/>
      <c r="C73" s="48"/>
      <c r="D73" s="607"/>
      <c r="E73" s="607"/>
      <c r="F73" s="607"/>
    </row>
    <row r="74" spans="1:6" ht="12.75">
      <c r="A74" s="227"/>
      <c r="B74" s="227"/>
      <c r="C74" s="48"/>
      <c r="D74" s="607"/>
      <c r="E74" s="607"/>
      <c r="F74" s="607"/>
    </row>
    <row r="75" spans="1:6" ht="12.75">
      <c r="A75" s="227"/>
      <c r="B75" s="227"/>
      <c r="C75" s="48"/>
      <c r="D75" s="607"/>
      <c r="E75" s="607"/>
      <c r="F75" s="607"/>
    </row>
    <row r="76" spans="1:6" ht="12.75">
      <c r="A76" s="227"/>
      <c r="B76" s="227"/>
      <c r="C76" s="48"/>
      <c r="D76" s="607"/>
      <c r="E76" s="607"/>
      <c r="F76" s="607"/>
    </row>
    <row r="77" spans="1:6" ht="12.75">
      <c r="A77" s="48"/>
      <c r="B77" s="48"/>
      <c r="C77" s="48"/>
      <c r="D77" s="607"/>
      <c r="E77" s="607"/>
      <c r="F77" s="607"/>
    </row>
    <row r="78" spans="1:6" ht="12.75">
      <c r="A78" s="302"/>
      <c r="B78" s="48"/>
      <c r="C78" s="48"/>
      <c r="D78" s="607"/>
      <c r="E78" s="607"/>
      <c r="F78" s="607"/>
    </row>
    <row r="79" spans="1:6" ht="12.75">
      <c r="A79" s="48"/>
      <c r="B79" s="48"/>
      <c r="C79" s="48"/>
      <c r="D79" s="607"/>
      <c r="E79" s="607"/>
      <c r="F79" s="607"/>
    </row>
    <row r="80" spans="1:6" ht="12.75">
      <c r="A80" s="48"/>
      <c r="B80" s="48"/>
      <c r="C80" s="48"/>
      <c r="D80" s="607"/>
      <c r="E80" s="607"/>
      <c r="F80" s="607"/>
    </row>
    <row r="81" spans="1:6" ht="12.75">
      <c r="A81" s="227"/>
      <c r="B81" s="227"/>
      <c r="C81" s="48"/>
      <c r="D81" s="607"/>
      <c r="E81" s="607"/>
      <c r="F81" s="607"/>
    </row>
    <row r="82" spans="1:6" ht="12.75">
      <c r="A82" s="227"/>
      <c r="B82" s="227"/>
      <c r="C82" s="48"/>
      <c r="D82" s="607"/>
      <c r="E82" s="607"/>
      <c r="F82" s="607"/>
    </row>
    <row r="83" spans="1:6" ht="12.75">
      <c r="A83" s="227"/>
      <c r="B83" s="227"/>
      <c r="C83" s="48"/>
      <c r="D83" s="607"/>
      <c r="E83" s="607"/>
      <c r="F83" s="607"/>
    </row>
    <row r="84" spans="1:6" ht="12.75">
      <c r="A84" s="48"/>
      <c r="B84" s="48"/>
      <c r="C84" s="48"/>
      <c r="D84" s="607"/>
      <c r="E84" s="607"/>
      <c r="F84" s="607"/>
    </row>
    <row r="85" spans="1:6" ht="12.75">
      <c r="A85" s="302"/>
      <c r="B85" s="48"/>
      <c r="C85" s="48"/>
      <c r="D85" s="607"/>
      <c r="E85" s="607"/>
      <c r="F85" s="607"/>
    </row>
    <row r="86" spans="1:6" ht="12.75">
      <c r="A86" s="567"/>
      <c r="B86" s="48"/>
      <c r="C86" s="48"/>
      <c r="D86" s="607"/>
      <c r="E86" s="607"/>
      <c r="F86" s="607"/>
    </row>
    <row r="87" spans="1:6" ht="12.75">
      <c r="A87" s="48"/>
      <c r="B87" s="48"/>
      <c r="C87" s="48"/>
      <c r="D87" s="607"/>
      <c r="E87" s="607"/>
      <c r="F87" s="607"/>
    </row>
    <row r="88" spans="1:6" ht="12.75">
      <c r="A88" s="227"/>
      <c r="B88" s="227"/>
      <c r="C88" s="48"/>
      <c r="D88" s="607"/>
      <c r="E88" s="607"/>
      <c r="F88" s="607"/>
    </row>
    <row r="89" spans="1:6" ht="12.75">
      <c r="A89" s="227"/>
      <c r="B89" s="227"/>
      <c r="C89" s="48"/>
      <c r="D89" s="607"/>
      <c r="E89" s="607"/>
      <c r="F89" s="607"/>
    </row>
    <row r="90" spans="1:7" ht="12.75">
      <c r="A90" s="227"/>
      <c r="B90" s="227"/>
      <c r="C90" s="48"/>
      <c r="D90" s="607"/>
      <c r="E90" s="607"/>
      <c r="F90" s="607"/>
      <c r="G90" s="47"/>
    </row>
    <row r="91" spans="1:7" ht="12.75">
      <c r="A91" s="48"/>
      <c r="B91" s="48"/>
      <c r="C91" s="48"/>
      <c r="D91" s="607"/>
      <c r="E91" s="607"/>
      <c r="F91" s="607"/>
      <c r="G91" s="47"/>
    </row>
    <row r="92" spans="1:7" ht="12.75">
      <c r="A92" s="302"/>
      <c r="B92" s="48"/>
      <c r="C92" s="48"/>
      <c r="D92" s="607"/>
      <c r="E92" s="607"/>
      <c r="F92" s="607"/>
      <c r="G92" s="47"/>
    </row>
    <row r="93" spans="1:7" ht="12.75">
      <c r="A93" s="48"/>
      <c r="B93" s="48"/>
      <c r="C93" s="48"/>
      <c r="D93" s="607"/>
      <c r="E93" s="607"/>
      <c r="F93" s="607"/>
      <c r="G93" s="47"/>
    </row>
    <row r="94" spans="1:7" ht="12.75">
      <c r="A94" s="48"/>
      <c r="B94" s="48"/>
      <c r="C94" s="48"/>
      <c r="D94" s="607"/>
      <c r="E94" s="607"/>
      <c r="F94" s="607"/>
      <c r="G94" s="47"/>
    </row>
    <row r="95" spans="1:7" ht="12.75">
      <c r="A95" s="227"/>
      <c r="B95" s="227"/>
      <c r="C95" s="48"/>
      <c r="D95" s="607"/>
      <c r="E95" s="607"/>
      <c r="F95" s="607"/>
      <c r="G95" s="47"/>
    </row>
    <row r="96" spans="1:7" ht="12.75">
      <c r="A96" s="227"/>
      <c r="B96" s="227"/>
      <c r="C96" s="48"/>
      <c r="D96" s="607"/>
      <c r="E96" s="607"/>
      <c r="F96" s="607"/>
      <c r="G96" s="47"/>
    </row>
    <row r="97" spans="1:7" ht="12.75">
      <c r="A97" s="227"/>
      <c r="B97" s="227"/>
      <c r="C97" s="48"/>
      <c r="D97" s="607"/>
      <c r="E97" s="607"/>
      <c r="F97" s="607"/>
      <c r="G97" s="47"/>
    </row>
    <row r="98" spans="1:7" ht="12.75">
      <c r="A98" s="48"/>
      <c r="B98" s="48"/>
      <c r="C98" s="48"/>
      <c r="D98" s="607"/>
      <c r="E98" s="607"/>
      <c r="F98" s="607"/>
      <c r="G98" s="47"/>
    </row>
    <row r="99" spans="1:7" ht="12.75">
      <c r="A99" s="302"/>
      <c r="B99" s="48"/>
      <c r="C99" s="48"/>
      <c r="D99" s="607"/>
      <c r="E99" s="607"/>
      <c r="F99" s="607"/>
      <c r="G99" s="47"/>
    </row>
    <row r="100" spans="1:7" ht="12.75">
      <c r="A100" s="48"/>
      <c r="B100" s="48"/>
      <c r="C100" s="48"/>
      <c r="D100" s="607"/>
      <c r="E100" s="607"/>
      <c r="F100" s="607"/>
      <c r="G100" s="47"/>
    </row>
    <row r="101" spans="1:7" ht="12.75">
      <c r="A101" s="48"/>
      <c r="B101" s="48"/>
      <c r="C101" s="48"/>
      <c r="D101" s="607"/>
      <c r="E101" s="607"/>
      <c r="F101" s="607"/>
      <c r="G101" s="47"/>
    </row>
    <row r="102" spans="1:7" ht="12.75">
      <c r="A102" s="227"/>
      <c r="B102" s="227"/>
      <c r="C102" s="48"/>
      <c r="D102" s="607"/>
      <c r="E102" s="607"/>
      <c r="F102" s="607"/>
      <c r="G102" s="47"/>
    </row>
    <row r="103" spans="1:7" ht="12.75">
      <c r="A103" s="227"/>
      <c r="B103" s="227"/>
      <c r="C103" s="48"/>
      <c r="D103" s="607"/>
      <c r="E103" s="607"/>
      <c r="F103" s="607"/>
      <c r="G103" s="47"/>
    </row>
    <row r="104" spans="1:7" ht="12.75">
      <c r="A104" s="227"/>
      <c r="B104" s="227"/>
      <c r="C104" s="48"/>
      <c r="D104" s="607"/>
      <c r="E104" s="607"/>
      <c r="F104" s="607"/>
      <c r="G104" s="47"/>
    </row>
    <row r="105" spans="1:7" ht="12.75">
      <c r="A105" s="48"/>
      <c r="B105" s="48"/>
      <c r="C105" s="48"/>
      <c r="D105" s="607"/>
      <c r="E105" s="607"/>
      <c r="F105" s="607"/>
      <c r="G105" s="47"/>
    </row>
    <row r="106" spans="1:7" ht="12.75">
      <c r="A106" s="48"/>
      <c r="B106" s="48"/>
      <c r="C106" s="48"/>
      <c r="D106" s="607"/>
      <c r="E106" s="607"/>
      <c r="F106" s="607"/>
      <c r="G106" s="47"/>
    </row>
    <row r="107" spans="1:7" ht="12.75">
      <c r="A107" s="48"/>
      <c r="B107" s="48"/>
      <c r="C107" s="48"/>
      <c r="D107" s="607"/>
      <c r="E107" s="607"/>
      <c r="F107" s="607"/>
      <c r="G107" s="47"/>
    </row>
    <row r="108" spans="1:7" ht="12.75">
      <c r="A108" s="567"/>
      <c r="B108" s="48"/>
      <c r="C108" s="48"/>
      <c r="D108" s="607"/>
      <c r="E108" s="607"/>
      <c r="F108" s="607"/>
      <c r="G108" s="47"/>
    </row>
    <row r="109" spans="1:7" ht="12.75">
      <c r="A109" s="227"/>
      <c r="B109" s="227"/>
      <c r="C109" s="48"/>
      <c r="D109" s="607"/>
      <c r="E109" s="607"/>
      <c r="F109" s="607"/>
      <c r="G109" s="47"/>
    </row>
    <row r="110" spans="1:7" ht="12.75">
      <c r="A110" s="227"/>
      <c r="B110" s="227"/>
      <c r="C110" s="48"/>
      <c r="D110" s="607"/>
      <c r="E110" s="607"/>
      <c r="F110" s="607"/>
      <c r="G110" s="47"/>
    </row>
    <row r="111" spans="1:7" ht="12.75">
      <c r="A111" s="227"/>
      <c r="B111" s="227"/>
      <c r="C111" s="48"/>
      <c r="D111" s="607"/>
      <c r="E111" s="607"/>
      <c r="F111" s="607"/>
      <c r="G111" s="47"/>
    </row>
    <row r="112" spans="1:7" ht="12.75">
      <c r="A112" s="48"/>
      <c r="B112" s="48"/>
      <c r="C112" s="48"/>
      <c r="D112" s="607"/>
      <c r="E112" s="607"/>
      <c r="F112" s="607"/>
      <c r="G112" s="47"/>
    </row>
    <row r="113" spans="1:7" ht="12.75">
      <c r="A113" s="302"/>
      <c r="B113" s="48"/>
      <c r="C113" s="48"/>
      <c r="D113" s="607"/>
      <c r="E113" s="607"/>
      <c r="F113" s="607"/>
      <c r="G113" s="47"/>
    </row>
    <row r="114" spans="1:7" ht="12.75">
      <c r="A114" s="48"/>
      <c r="B114" s="48"/>
      <c r="C114" s="48"/>
      <c r="D114" s="607"/>
      <c r="E114" s="607"/>
      <c r="F114" s="607"/>
      <c r="G114" s="47"/>
    </row>
    <row r="115" spans="1:7" ht="12.75">
      <c r="A115" s="48"/>
      <c r="B115" s="48"/>
      <c r="C115" s="48"/>
      <c r="D115" s="607"/>
      <c r="E115" s="607"/>
      <c r="F115" s="607"/>
      <c r="G115" s="47"/>
    </row>
    <row r="116" spans="1:7" ht="12.75">
      <c r="A116" s="227"/>
      <c r="B116" s="227"/>
      <c r="C116" s="48"/>
      <c r="D116" s="607"/>
      <c r="E116" s="607"/>
      <c r="F116" s="607"/>
      <c r="G116" s="47"/>
    </row>
    <row r="117" spans="1:7" ht="12.75">
      <c r="A117" s="227"/>
      <c r="B117" s="227"/>
      <c r="C117" s="48"/>
      <c r="D117" s="607"/>
      <c r="E117" s="607"/>
      <c r="F117" s="607"/>
      <c r="G117" s="47"/>
    </row>
    <row r="118" spans="1:7" ht="12.75">
      <c r="A118" s="227"/>
      <c r="B118" s="227"/>
      <c r="C118" s="48"/>
      <c r="D118" s="607"/>
      <c r="E118" s="607"/>
      <c r="F118" s="607"/>
      <c r="G118" s="47"/>
    </row>
    <row r="119" spans="1:7" ht="12.75">
      <c r="A119" s="48"/>
      <c r="B119" s="48"/>
      <c r="C119" s="48"/>
      <c r="D119" s="607"/>
      <c r="E119" s="607"/>
      <c r="F119" s="607"/>
      <c r="G119" s="47"/>
    </row>
    <row r="120" spans="1:7" ht="12.75">
      <c r="A120" s="302"/>
      <c r="B120" s="48"/>
      <c r="C120" s="48"/>
      <c r="D120" s="607"/>
      <c r="E120" s="607"/>
      <c r="F120" s="607"/>
      <c r="G120" s="47"/>
    </row>
    <row r="121" spans="1:7" ht="12.75">
      <c r="A121" s="48"/>
      <c r="B121" s="48"/>
      <c r="C121" s="48"/>
      <c r="D121" s="607"/>
      <c r="E121" s="607"/>
      <c r="F121" s="607"/>
      <c r="G121" s="47"/>
    </row>
    <row r="122" spans="1:7" ht="12.75">
      <c r="A122" s="48"/>
      <c r="B122" s="48"/>
      <c r="C122" s="48"/>
      <c r="D122" s="607"/>
      <c r="E122" s="607"/>
      <c r="F122" s="607"/>
      <c r="G122" s="47"/>
    </row>
    <row r="123" spans="1:7" ht="12.75">
      <c r="A123" s="227"/>
      <c r="B123" s="227"/>
      <c r="C123" s="48"/>
      <c r="D123" s="607"/>
      <c r="E123" s="607"/>
      <c r="F123" s="607"/>
      <c r="G123" s="47"/>
    </row>
    <row r="124" spans="1:7" ht="12.75">
      <c r="A124" s="227"/>
      <c r="B124" s="227"/>
      <c r="C124" s="48"/>
      <c r="D124" s="607"/>
      <c r="E124" s="607"/>
      <c r="F124" s="607"/>
      <c r="G124" s="47"/>
    </row>
    <row r="125" spans="1:7" ht="12.75">
      <c r="A125" s="227"/>
      <c r="B125" s="227"/>
      <c r="C125" s="48"/>
      <c r="D125" s="607"/>
      <c r="E125" s="607"/>
      <c r="F125" s="607"/>
      <c r="G125" s="47"/>
    </row>
    <row r="126" spans="1:7" ht="12.75">
      <c r="A126" s="227"/>
      <c r="B126" s="48"/>
      <c r="C126" s="48"/>
      <c r="D126" s="607"/>
      <c r="E126" s="607"/>
      <c r="F126" s="607"/>
      <c r="G126" s="47"/>
    </row>
    <row r="127" spans="1:7" ht="12.75">
      <c r="A127" s="48"/>
      <c r="B127" s="48"/>
      <c r="C127" s="48"/>
      <c r="D127" s="607"/>
      <c r="E127" s="607"/>
      <c r="F127" s="607"/>
      <c r="G127" s="47"/>
    </row>
    <row r="128" spans="1:7" ht="12.75">
      <c r="A128" s="48"/>
      <c r="B128" s="48"/>
      <c r="C128" s="48"/>
      <c r="D128" s="607"/>
      <c r="E128" s="607"/>
      <c r="F128" s="607"/>
      <c r="G128" s="47"/>
    </row>
    <row r="129" spans="1:7" ht="12.75">
      <c r="A129" s="48"/>
      <c r="B129" s="48"/>
      <c r="C129" s="48"/>
      <c r="D129" s="607"/>
      <c r="E129" s="607"/>
      <c r="F129" s="607"/>
      <c r="G129" s="47"/>
    </row>
    <row r="130" spans="1:7" ht="12.75">
      <c r="A130" s="48"/>
      <c r="B130" s="48"/>
      <c r="C130" s="48"/>
      <c r="D130" s="607"/>
      <c r="E130" s="607"/>
      <c r="F130" s="607"/>
      <c r="G130" s="47"/>
    </row>
    <row r="131" spans="1:7" ht="12.75">
      <c r="A131" s="227"/>
      <c r="B131" s="227"/>
      <c r="C131" s="48"/>
      <c r="D131" s="607"/>
      <c r="E131" s="607"/>
      <c r="F131" s="607"/>
      <c r="G131" s="47"/>
    </row>
    <row r="132" spans="1:7" ht="12.75">
      <c r="A132" s="227"/>
      <c r="B132" s="227"/>
      <c r="C132" s="48"/>
      <c r="D132" s="607"/>
      <c r="E132" s="607"/>
      <c r="F132" s="607"/>
      <c r="G132" s="47"/>
    </row>
    <row r="133" spans="1:7" ht="12.75">
      <c r="A133" s="227"/>
      <c r="B133" s="227"/>
      <c r="C133" s="48"/>
      <c r="D133" s="607"/>
      <c r="E133" s="607"/>
      <c r="F133" s="607"/>
      <c r="G133" s="47"/>
    </row>
    <row r="134" spans="1:7" ht="12.75">
      <c r="A134" s="48"/>
      <c r="B134" s="48"/>
      <c r="C134" s="48"/>
      <c r="D134" s="607"/>
      <c r="E134" s="607"/>
      <c r="F134" s="607"/>
      <c r="G134" s="47"/>
    </row>
    <row r="135" spans="1:7" ht="12.75">
      <c r="A135" s="302"/>
      <c r="B135" s="48"/>
      <c r="C135" s="48"/>
      <c r="D135" s="607"/>
      <c r="E135" s="607"/>
      <c r="F135" s="607"/>
      <c r="G135" s="47"/>
    </row>
    <row r="136" spans="1:7" ht="12.75">
      <c r="A136" s="48"/>
      <c r="B136" s="48"/>
      <c r="C136" s="48"/>
      <c r="D136" s="607"/>
      <c r="E136" s="607"/>
      <c r="F136" s="607"/>
      <c r="G136" s="47"/>
    </row>
    <row r="137" spans="1:7" ht="12.75">
      <c r="A137" s="48"/>
      <c r="B137" s="48"/>
      <c r="C137" s="48"/>
      <c r="D137" s="607"/>
      <c r="E137" s="607"/>
      <c r="F137" s="607"/>
      <c r="G137" s="47"/>
    </row>
    <row r="138" spans="1:7" ht="12.75">
      <c r="A138" s="227"/>
      <c r="B138" s="227"/>
      <c r="C138" s="48"/>
      <c r="D138" s="607"/>
      <c r="E138" s="607"/>
      <c r="F138" s="607"/>
      <c r="G138" s="47"/>
    </row>
    <row r="139" spans="1:7" ht="12.75">
      <c r="A139" s="227"/>
      <c r="B139" s="227"/>
      <c r="C139" s="48"/>
      <c r="D139" s="607"/>
      <c r="E139" s="607"/>
      <c r="F139" s="607"/>
      <c r="G139" s="47"/>
    </row>
    <row r="140" spans="1:7" ht="12.75">
      <c r="A140" s="227"/>
      <c r="B140" s="227"/>
      <c r="C140" s="48"/>
      <c r="D140" s="607"/>
      <c r="E140" s="607"/>
      <c r="F140" s="607"/>
      <c r="G140" s="47"/>
    </row>
    <row r="141" spans="1:7" ht="12.75">
      <c r="A141" s="48"/>
      <c r="B141" s="48"/>
      <c r="C141" s="48"/>
      <c r="D141" s="607"/>
      <c r="E141" s="607"/>
      <c r="F141" s="607"/>
      <c r="G141" s="47"/>
    </row>
    <row r="142" spans="1:7" ht="12.75">
      <c r="A142" s="48"/>
      <c r="B142" s="48"/>
      <c r="C142" s="48"/>
      <c r="D142" s="607"/>
      <c r="E142" s="607"/>
      <c r="F142" s="607"/>
      <c r="G142" s="47"/>
    </row>
    <row r="143" spans="1:7" ht="12.75">
      <c r="A143" s="48"/>
      <c r="B143" s="48"/>
      <c r="C143" s="48"/>
      <c r="D143" s="607"/>
      <c r="E143" s="607"/>
      <c r="F143" s="607"/>
      <c r="G143" s="47"/>
    </row>
    <row r="144" spans="1:7" ht="12.75">
      <c r="A144" s="48"/>
      <c r="B144" s="48"/>
      <c r="C144" s="48"/>
      <c r="D144" s="607"/>
      <c r="E144" s="607"/>
      <c r="F144" s="607"/>
      <c r="G144" s="47"/>
    </row>
    <row r="145" spans="1:7" ht="12.75">
      <c r="A145" s="227"/>
      <c r="B145" s="227"/>
      <c r="C145" s="48"/>
      <c r="D145" s="607"/>
      <c r="E145" s="607"/>
      <c r="F145" s="607"/>
      <c r="G145" s="47"/>
    </row>
    <row r="146" spans="1:7" ht="12.75">
      <c r="A146" s="227"/>
      <c r="B146" s="227"/>
      <c r="C146" s="48"/>
      <c r="D146" s="607"/>
      <c r="E146" s="607"/>
      <c r="F146" s="607"/>
      <c r="G146" s="47"/>
    </row>
    <row r="147" spans="1:7" ht="12.75">
      <c r="A147" s="227"/>
      <c r="B147" s="227"/>
      <c r="C147" s="48"/>
      <c r="D147" s="607"/>
      <c r="E147" s="607"/>
      <c r="F147" s="607"/>
      <c r="G147" s="47"/>
    </row>
    <row r="148" spans="1:7" ht="12.75">
      <c r="A148" s="48"/>
      <c r="B148" s="48"/>
      <c r="C148" s="48"/>
      <c r="D148" s="607"/>
      <c r="E148" s="607"/>
      <c r="F148" s="607"/>
      <c r="G148" s="47"/>
    </row>
    <row r="149" spans="1:7" ht="12.75">
      <c r="A149" s="48"/>
      <c r="B149" s="48"/>
      <c r="C149" s="48"/>
      <c r="D149" s="607"/>
      <c r="E149" s="607"/>
      <c r="F149" s="607"/>
      <c r="G149" s="47"/>
    </row>
    <row r="150" spans="1:7" ht="12.75">
      <c r="A150" s="48"/>
      <c r="B150" s="48"/>
      <c r="C150" s="48"/>
      <c r="D150" s="607"/>
      <c r="E150" s="607"/>
      <c r="F150" s="607"/>
      <c r="G150" s="47"/>
    </row>
    <row r="151" spans="1:7" ht="12.75">
      <c r="A151" s="48"/>
      <c r="B151" s="48"/>
      <c r="C151" s="48"/>
      <c r="D151" s="607"/>
      <c r="E151" s="607"/>
      <c r="F151" s="607"/>
      <c r="G151" s="47"/>
    </row>
    <row r="152" spans="1:7" ht="12.75">
      <c r="A152" s="227"/>
      <c r="B152" s="227"/>
      <c r="C152" s="48"/>
      <c r="D152" s="607"/>
      <c r="E152" s="607"/>
      <c r="F152" s="607"/>
      <c r="G152" s="47"/>
    </row>
    <row r="153" spans="1:7" ht="12.75">
      <c r="A153" s="227"/>
      <c r="B153" s="227"/>
      <c r="C153" s="48"/>
      <c r="D153" s="607"/>
      <c r="E153" s="607"/>
      <c r="F153" s="607"/>
      <c r="G153" s="47"/>
    </row>
    <row r="154" spans="1:7" ht="12.75">
      <c r="A154" s="227"/>
      <c r="B154" s="227"/>
      <c r="C154" s="48"/>
      <c r="D154" s="607"/>
      <c r="E154" s="607"/>
      <c r="F154" s="607"/>
      <c r="G154" s="47"/>
    </row>
    <row r="155" spans="1:7" ht="12.75">
      <c r="A155" s="48"/>
      <c r="B155" s="48"/>
      <c r="C155" s="48"/>
      <c r="D155" s="607"/>
      <c r="E155" s="607"/>
      <c r="F155" s="607"/>
      <c r="G155" s="47"/>
    </row>
    <row r="156" spans="1:7" ht="12.75">
      <c r="A156" s="48"/>
      <c r="B156" s="48"/>
      <c r="C156" s="48"/>
      <c r="D156" s="607"/>
      <c r="E156" s="607"/>
      <c r="F156" s="607"/>
      <c r="G156" s="47"/>
    </row>
    <row r="157" spans="1:7" ht="12.75">
      <c r="A157" s="48"/>
      <c r="B157" s="48"/>
      <c r="C157" s="48"/>
      <c r="D157" s="607"/>
      <c r="E157" s="607"/>
      <c r="F157" s="607"/>
      <c r="G157" s="47"/>
    </row>
    <row r="158" spans="1:7" ht="12.75">
      <c r="A158" s="48"/>
      <c r="B158" s="48"/>
      <c r="C158" s="48"/>
      <c r="D158" s="607"/>
      <c r="E158" s="607"/>
      <c r="F158" s="607"/>
      <c r="G158" s="47"/>
    </row>
    <row r="159" spans="1:7" ht="12.75">
      <c r="A159" s="227"/>
      <c r="B159" s="227"/>
      <c r="C159" s="48"/>
      <c r="D159" s="607"/>
      <c r="E159" s="607"/>
      <c r="F159" s="607"/>
      <c r="G159" s="47"/>
    </row>
    <row r="160" spans="1:7" ht="12.75">
      <c r="A160" s="227"/>
      <c r="B160" s="227"/>
      <c r="C160" s="48"/>
      <c r="D160" s="607"/>
      <c r="E160" s="607"/>
      <c r="F160" s="607"/>
      <c r="G160" s="47"/>
    </row>
  </sheetData>
  <sheetProtection selectLockedCells="1" selectUnlockedCells="1"/>
  <printOptions/>
  <pageMargins left="0.75" right="0.25972222222222224" top="1" bottom="1" header="0.5118055555555555" footer="0.5"/>
  <pageSetup horizontalDpi="300" verticalDpi="300" orientation="portrait" paperSize="9"/>
  <headerFooter alignWithMargins="0">
    <oddFooter>&amp;CStránka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4">
      <selection activeCell="C19" sqref="C19"/>
    </sheetView>
  </sheetViews>
  <sheetFormatPr defaultColWidth="9.140625" defaultRowHeight="12.75"/>
  <sheetData>
    <row r="2" ht="12.75">
      <c r="A2" s="69" t="s">
        <v>1248</v>
      </c>
    </row>
    <row r="3" ht="12.75">
      <c r="A3" s="69" t="s">
        <v>1249</v>
      </c>
    </row>
    <row r="4" ht="12.75">
      <c r="A4" s="69" t="s">
        <v>1250</v>
      </c>
    </row>
    <row r="5" ht="12.75">
      <c r="A5" s="69" t="s">
        <v>1251</v>
      </c>
    </row>
    <row r="8" spans="1:8" ht="12.75">
      <c r="A8" s="610" t="s">
        <v>1252</v>
      </c>
      <c r="B8" s="610"/>
      <c r="C8" s="610"/>
      <c r="D8" s="610"/>
      <c r="E8" s="610"/>
      <c r="F8" s="610"/>
      <c r="G8" s="610"/>
      <c r="H8" s="610"/>
    </row>
    <row r="11" spans="1:12" ht="12.75">
      <c r="A11" s="408" t="s">
        <v>1253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29"/>
  <sheetViews>
    <sheetView workbookViewId="0" topLeftCell="A1">
      <selection activeCell="I1173" sqref="I1173"/>
    </sheetView>
  </sheetViews>
  <sheetFormatPr defaultColWidth="9.140625" defaultRowHeight="12.75"/>
  <cols>
    <col min="1" max="1" width="8.00390625" style="10" customWidth="1"/>
    <col min="2" max="3" width="1.7109375" style="0" customWidth="1"/>
    <col min="9" max="9" width="10.8515625" style="11" customWidth="1"/>
    <col min="10" max="10" width="0" style="12" hidden="1" customWidth="1"/>
    <col min="11" max="11" width="11.00390625" style="11" customWidth="1"/>
    <col min="12" max="12" width="0" style="13" hidden="1" customWidth="1"/>
    <col min="13" max="13" width="10.00390625" style="11" customWidth="1"/>
    <col min="14" max="14" width="8.8515625" style="11" customWidth="1"/>
    <col min="15" max="15" width="0" style="13" hidden="1" customWidth="1"/>
    <col min="16" max="16" width="9.8515625" style="14" customWidth="1"/>
    <col min="17" max="17" width="0" style="13" hidden="1" customWidth="1"/>
    <col min="18" max="18" width="10.00390625" style="11" customWidth="1"/>
    <col min="19" max="19" width="10.28125" style="11" customWidth="1"/>
    <col min="20" max="20" width="10.28125" style="15" customWidth="1"/>
    <col min="21" max="21" width="0" style="16" hidden="1" customWidth="1"/>
    <col min="22" max="22" width="11.421875" style="17" customWidth="1"/>
    <col min="23" max="23" width="0" style="18" hidden="1" customWidth="1"/>
    <col min="24" max="24" width="14.57421875" style="19" customWidth="1"/>
    <col min="25" max="25" width="0.9921875" style="20" customWidth="1"/>
    <col min="26" max="26" width="14.421875" style="21" customWidth="1"/>
    <col min="27" max="27" width="11.8515625" style="21" customWidth="1"/>
    <col min="28" max="28" width="9.140625" style="21" customWidth="1"/>
  </cols>
  <sheetData>
    <row r="1" spans="1:28" s="3" customFormat="1" ht="12.75">
      <c r="A1" s="9"/>
      <c r="D1" s="22" t="s">
        <v>10</v>
      </c>
      <c r="E1" s="23"/>
      <c r="F1" s="23"/>
      <c r="G1" s="24"/>
      <c r="H1" s="24"/>
      <c r="I1" s="25"/>
      <c r="J1" s="26"/>
      <c r="K1" s="27"/>
      <c r="L1" s="28"/>
      <c r="M1" s="27"/>
      <c r="N1" s="27"/>
      <c r="O1" s="13"/>
      <c r="P1" s="11"/>
      <c r="Q1" s="13"/>
      <c r="R1" s="11"/>
      <c r="S1" s="11"/>
      <c r="T1" s="15"/>
      <c r="U1" s="16"/>
      <c r="V1" s="29"/>
      <c r="W1" s="18"/>
      <c r="X1" s="30"/>
      <c r="Y1" s="20"/>
      <c r="Z1" s="21"/>
      <c r="AA1" s="21"/>
      <c r="AB1" s="21"/>
    </row>
    <row r="2" spans="4:24" ht="12.75">
      <c r="D2" s="31"/>
      <c r="E2" s="32"/>
      <c r="G2" s="31"/>
      <c r="H2" s="33"/>
      <c r="I2" s="34" t="s">
        <v>11</v>
      </c>
      <c r="P2" s="11"/>
      <c r="X2" s="35" t="s">
        <v>12</v>
      </c>
    </row>
    <row r="3" spans="1:16" ht="12.75">
      <c r="A3" s="36" t="s">
        <v>13</v>
      </c>
      <c r="P3" s="11"/>
    </row>
    <row r="4" spans="1:24" ht="12.75">
      <c r="A4" s="37"/>
      <c r="D4" s="31"/>
      <c r="E4" s="32"/>
      <c r="G4" s="38"/>
      <c r="H4" s="39"/>
      <c r="I4" s="40" t="s">
        <v>14</v>
      </c>
      <c r="K4" s="41" t="s">
        <v>15</v>
      </c>
      <c r="M4" s="41" t="s">
        <v>16</v>
      </c>
      <c r="N4" s="41" t="s">
        <v>17</v>
      </c>
      <c r="P4" s="41" t="s">
        <v>18</v>
      </c>
      <c r="Q4" s="42"/>
      <c r="R4" s="40" t="s">
        <v>19</v>
      </c>
      <c r="S4" s="40" t="s">
        <v>20</v>
      </c>
      <c r="T4" s="41" t="s">
        <v>21</v>
      </c>
      <c r="U4" s="33"/>
      <c r="V4" s="41" t="s">
        <v>22</v>
      </c>
      <c r="X4" s="43" t="s">
        <v>23</v>
      </c>
    </row>
    <row r="5" spans="1:26" ht="13.5" customHeight="1">
      <c r="A5" s="44"/>
      <c r="D5" s="45"/>
      <c r="E5" s="46"/>
      <c r="F5" s="47"/>
      <c r="G5" s="48"/>
      <c r="H5" s="49"/>
      <c r="I5" s="50" t="s">
        <v>24</v>
      </c>
      <c r="K5" s="41" t="s">
        <v>25</v>
      </c>
      <c r="M5" s="41" t="s">
        <v>26</v>
      </c>
      <c r="N5" s="41" t="s">
        <v>27</v>
      </c>
      <c r="P5" s="41" t="s">
        <v>28</v>
      </c>
      <c r="Q5" s="42"/>
      <c r="R5" s="40" t="s">
        <v>29</v>
      </c>
      <c r="S5" s="41" t="s">
        <v>30</v>
      </c>
      <c r="T5" s="41" t="s">
        <v>31</v>
      </c>
      <c r="U5" s="33"/>
      <c r="V5" s="41" t="s">
        <v>32</v>
      </c>
      <c r="W5" s="51"/>
      <c r="X5" s="43" t="s">
        <v>33</v>
      </c>
      <c r="Z5" s="52" t="s">
        <v>34</v>
      </c>
    </row>
    <row r="6" spans="4:16" ht="12.75">
      <c r="D6" s="31"/>
      <c r="E6" s="32"/>
      <c r="G6" s="31"/>
      <c r="H6" s="33"/>
      <c r="I6" s="15"/>
      <c r="M6" s="15"/>
      <c r="P6" s="11"/>
    </row>
    <row r="7" spans="1:28" s="69" customFormat="1" ht="13.5" customHeight="1">
      <c r="A7" s="53" t="s">
        <v>35</v>
      </c>
      <c r="B7" s="54"/>
      <c r="C7" s="54"/>
      <c r="D7" s="54"/>
      <c r="E7" s="55"/>
      <c r="F7" s="54"/>
      <c r="G7" s="56"/>
      <c r="H7" s="57"/>
      <c r="I7" s="58">
        <f>SUM(I8:I14)</f>
        <v>21958</v>
      </c>
      <c r="J7" s="59"/>
      <c r="K7" s="60">
        <f>SUM(K8:K14)</f>
        <v>0</v>
      </c>
      <c r="L7" s="61"/>
      <c r="M7" s="60">
        <f>SUM(M8:M14)</f>
        <v>-624.62</v>
      </c>
      <c r="N7" s="60">
        <f>SUM(N8:N15)</f>
        <v>0</v>
      </c>
      <c r="O7" s="61"/>
      <c r="P7" s="60">
        <f>SUM(P8:P15)</f>
        <v>0</v>
      </c>
      <c r="Q7" s="61"/>
      <c r="R7" s="60">
        <f>SUM(R8:R15)</f>
        <v>397</v>
      </c>
      <c r="S7" s="60">
        <f>SUM(S8:S15)</f>
        <v>1326.71</v>
      </c>
      <c r="T7" s="62">
        <f>SUM(T8:T15)</f>
        <v>1587.8360000000002</v>
      </c>
      <c r="U7" s="63"/>
      <c r="V7" s="64">
        <f>SUM(V8:V15)</f>
        <v>24644.926</v>
      </c>
      <c r="W7" s="65"/>
      <c r="X7" s="66">
        <f>SUM(X8:X15)</f>
        <v>24644923.340000004</v>
      </c>
      <c r="Y7" s="20"/>
      <c r="Z7" s="67">
        <f aca="true" t="shared" si="0" ref="Z7:Z14">SUM(X7/V7/1000)</f>
        <v>0.9999998920670325</v>
      </c>
      <c r="AA7" s="68"/>
      <c r="AB7" s="68"/>
    </row>
    <row r="8" spans="4:26" ht="13.5" customHeight="1">
      <c r="D8" s="70" t="s">
        <v>36</v>
      </c>
      <c r="E8" s="71"/>
      <c r="G8" s="72"/>
      <c r="H8" s="73"/>
      <c r="I8" s="74">
        <v>4900</v>
      </c>
      <c r="M8" s="15"/>
      <c r="P8" s="11"/>
      <c r="R8" s="11">
        <v>397</v>
      </c>
      <c r="T8" s="41">
        <v>690.893</v>
      </c>
      <c r="V8" s="75">
        <f>SUM(I8+K8+M8+N8+P8+R8+S8+T8)</f>
        <v>5987.893</v>
      </c>
      <c r="X8" s="76">
        <v>5987892.58</v>
      </c>
      <c r="Z8" s="77">
        <f t="shared" si="0"/>
        <v>0.9999999298584661</v>
      </c>
    </row>
    <row r="9" spans="4:26" ht="13.5" customHeight="1">
      <c r="D9" t="s">
        <v>37</v>
      </c>
      <c r="E9" s="71"/>
      <c r="G9" s="72"/>
      <c r="H9" s="73"/>
      <c r="I9" s="74">
        <v>1458</v>
      </c>
      <c r="M9" s="15"/>
      <c r="P9" s="11"/>
      <c r="T9" s="41">
        <v>-284.599</v>
      </c>
      <c r="V9" s="75">
        <f aca="true" t="shared" si="1" ref="V9:V14">SUM(I9+K9+M9+N9+P9+R9+S9+T9)</f>
        <v>1173.401</v>
      </c>
      <c r="X9" s="76">
        <v>1173399.67</v>
      </c>
      <c r="Z9" s="77">
        <f t="shared" si="0"/>
        <v>0.9999988665426396</v>
      </c>
    </row>
    <row r="10" spans="4:26" ht="12.75">
      <c r="D10" t="s">
        <v>38</v>
      </c>
      <c r="I10" s="78">
        <v>330</v>
      </c>
      <c r="M10" s="15"/>
      <c r="P10" s="11"/>
      <c r="T10" s="41">
        <v>-6.609</v>
      </c>
      <c r="V10" s="75">
        <f t="shared" si="1"/>
        <v>323.391</v>
      </c>
      <c r="X10" s="76">
        <v>323390.84</v>
      </c>
      <c r="Z10" s="77">
        <f t="shared" si="0"/>
        <v>0.9999995052428794</v>
      </c>
    </row>
    <row r="11" spans="4:26" ht="13.5" customHeight="1">
      <c r="D11" s="10" t="s">
        <v>39</v>
      </c>
      <c r="E11" s="71"/>
      <c r="G11" s="72" t="s">
        <v>40</v>
      </c>
      <c r="H11" s="73"/>
      <c r="I11" s="74">
        <v>4900</v>
      </c>
      <c r="M11" s="15"/>
      <c r="P11" s="11"/>
      <c r="T11" s="41">
        <v>515.39</v>
      </c>
      <c r="V11" s="75">
        <f t="shared" si="1"/>
        <v>5415.39</v>
      </c>
      <c r="X11" s="76">
        <v>5415389.66</v>
      </c>
      <c r="Z11" s="77">
        <f t="shared" si="0"/>
        <v>0.9999999372159715</v>
      </c>
    </row>
    <row r="12" spans="4:26" ht="12.75">
      <c r="D12" t="s">
        <v>41</v>
      </c>
      <c r="I12" s="78">
        <v>7700</v>
      </c>
      <c r="M12" s="15"/>
      <c r="P12" s="11"/>
      <c r="S12" s="11">
        <v>1326.71</v>
      </c>
      <c r="T12" s="41">
        <v>639.4250000000001</v>
      </c>
      <c r="V12" s="75">
        <f t="shared" si="1"/>
        <v>9666.134999999998</v>
      </c>
      <c r="X12" s="76">
        <v>9666135</v>
      </c>
      <c r="Z12" s="77">
        <f t="shared" si="0"/>
        <v>1.0000000000000002</v>
      </c>
    </row>
    <row r="13" spans="4:26" ht="13.5" customHeight="1">
      <c r="D13" t="s">
        <v>42</v>
      </c>
      <c r="E13" s="71"/>
      <c r="G13" s="72"/>
      <c r="H13" s="73"/>
      <c r="I13" s="74">
        <v>1470</v>
      </c>
      <c r="M13" s="15"/>
      <c r="P13" s="11"/>
      <c r="T13" s="41">
        <v>33.336</v>
      </c>
      <c r="V13" s="75">
        <f t="shared" si="1"/>
        <v>1503.336</v>
      </c>
      <c r="X13" s="76">
        <v>1503335.59</v>
      </c>
      <c r="Z13" s="77">
        <f t="shared" si="0"/>
        <v>0.9999997272732111</v>
      </c>
    </row>
    <row r="14" spans="4:26" ht="12.75">
      <c r="D14" t="s">
        <v>43</v>
      </c>
      <c r="G14" s="72"/>
      <c r="H14" s="73"/>
      <c r="I14" s="74">
        <v>1200</v>
      </c>
      <c r="K14" s="15"/>
      <c r="M14" s="15">
        <v>-624.62</v>
      </c>
      <c r="P14" s="11"/>
      <c r="V14" s="75">
        <f t="shared" si="1"/>
        <v>575.38</v>
      </c>
      <c r="W14" s="79"/>
      <c r="X14" s="76">
        <v>575380</v>
      </c>
      <c r="Z14" s="77">
        <f t="shared" si="0"/>
        <v>1</v>
      </c>
    </row>
    <row r="15" spans="8:26" ht="12.75">
      <c r="H15" s="21"/>
      <c r="M15" s="15"/>
      <c r="P15" s="11"/>
      <c r="V15" s="75"/>
      <c r="X15" s="76"/>
      <c r="Z15" s="77"/>
    </row>
    <row r="16" spans="13:16" ht="12.75" hidden="1">
      <c r="M16" s="15"/>
      <c r="P16" s="11"/>
    </row>
    <row r="17" spans="4:16" ht="12.75">
      <c r="D17" s="52" t="s">
        <v>34</v>
      </c>
      <c r="M17" s="15"/>
      <c r="P17" s="11"/>
    </row>
    <row r="18" spans="4:16" ht="12.75">
      <c r="D18" s="21" t="s">
        <v>44</v>
      </c>
      <c r="M18" s="15"/>
      <c r="P18" s="11"/>
    </row>
    <row r="19" spans="4:16" ht="12.75">
      <c r="D19" s="21" t="s">
        <v>45</v>
      </c>
      <c r="M19" s="15"/>
      <c r="P19" s="11"/>
    </row>
    <row r="20" spans="7:26" ht="12.75">
      <c r="G20" s="72"/>
      <c r="H20" s="73"/>
      <c r="I20" s="80"/>
      <c r="M20" s="15"/>
      <c r="P20" s="11"/>
      <c r="Z20" s="67"/>
    </row>
    <row r="21" spans="1:28" s="69" customFormat="1" ht="13.5" customHeight="1">
      <c r="A21" s="53" t="s">
        <v>46</v>
      </c>
      <c r="B21" s="54"/>
      <c r="C21" s="54"/>
      <c r="D21" s="54"/>
      <c r="E21" s="81"/>
      <c r="F21" s="54"/>
      <c r="G21" s="56"/>
      <c r="H21" s="57"/>
      <c r="I21" s="58">
        <f>SUM(I22:I31)</f>
        <v>2785.5</v>
      </c>
      <c r="J21" s="59"/>
      <c r="K21" s="60">
        <f>SUM(K22:K31)</f>
        <v>30</v>
      </c>
      <c r="L21" s="61"/>
      <c r="M21" s="60">
        <f>SUM(M22:M31)</f>
        <v>0</v>
      </c>
      <c r="N21" s="60">
        <f>SUM(N22:N31)</f>
        <v>20.042</v>
      </c>
      <c r="O21" s="61"/>
      <c r="P21" s="60">
        <f>SUM(P22:P31)</f>
        <v>8.5</v>
      </c>
      <c r="Q21" s="61"/>
      <c r="R21" s="60">
        <f>SUM(R22:R31)</f>
        <v>250.259</v>
      </c>
      <c r="S21" s="60">
        <f>SUM(S22:S31)</f>
        <v>0</v>
      </c>
      <c r="T21" s="62">
        <f>SUM(T22:T31)</f>
        <v>290.221</v>
      </c>
      <c r="U21" s="82"/>
      <c r="V21" s="64">
        <f>SUM(V22:V31)</f>
        <v>3384.522</v>
      </c>
      <c r="W21" s="65"/>
      <c r="X21" s="66">
        <f>SUM(X22:X31)</f>
        <v>3382761.49</v>
      </c>
      <c r="Y21" s="20"/>
      <c r="Z21" s="67">
        <f>SUM(X21/V21/1000)</f>
        <v>0.9994798349663557</v>
      </c>
      <c r="AA21" s="68"/>
      <c r="AB21" s="68"/>
    </row>
    <row r="22" spans="4:26" ht="13.5" customHeight="1">
      <c r="D22" t="s">
        <v>47</v>
      </c>
      <c r="E22" s="71"/>
      <c r="G22" s="72"/>
      <c r="H22" s="83"/>
      <c r="I22" s="84">
        <v>420</v>
      </c>
      <c r="M22" s="15"/>
      <c r="P22" s="11">
        <v>-5</v>
      </c>
      <c r="T22" s="41">
        <v>198.67</v>
      </c>
      <c r="U22" s="85"/>
      <c r="V22" s="75">
        <f>SUM(I22+K22+M22+N22+P22+R22+S22+T22)</f>
        <v>613.67</v>
      </c>
      <c r="X22" s="76">
        <v>613669.99</v>
      </c>
      <c r="Z22" s="77">
        <f>SUM(X22/V22/1000)</f>
        <v>0.999999983704597</v>
      </c>
    </row>
    <row r="23" spans="4:26" ht="13.5" customHeight="1">
      <c r="D23" t="s">
        <v>48</v>
      </c>
      <c r="G23" s="72"/>
      <c r="H23" s="73"/>
      <c r="I23" s="74">
        <v>90</v>
      </c>
      <c r="M23" s="15"/>
      <c r="P23" s="11"/>
      <c r="T23" s="41">
        <v>2.419</v>
      </c>
      <c r="U23" s="85"/>
      <c r="V23" s="75">
        <f aca="true" t="shared" si="2" ref="V23:V31">SUM(I23+K23+M23+N23+P23+R23+S23+T23)</f>
        <v>92.419</v>
      </c>
      <c r="X23" s="76">
        <v>92363.5</v>
      </c>
      <c r="Z23" s="77">
        <f aca="true" t="shared" si="3" ref="Z23:Z28">SUM(X23/V23/1000)</f>
        <v>0.9993994741341067</v>
      </c>
    </row>
    <row r="24" spans="4:26" ht="13.5" customHeight="1">
      <c r="D24" t="s">
        <v>49</v>
      </c>
      <c r="G24" s="72"/>
      <c r="H24" s="73"/>
      <c r="I24" s="74">
        <v>35</v>
      </c>
      <c r="M24" s="15"/>
      <c r="P24" s="11">
        <v>10</v>
      </c>
      <c r="T24" s="41">
        <v>11.826</v>
      </c>
      <c r="U24" s="85"/>
      <c r="V24" s="75">
        <f t="shared" si="2"/>
        <v>56.826</v>
      </c>
      <c r="X24" s="76">
        <v>56825.5</v>
      </c>
      <c r="Z24" s="77">
        <f t="shared" si="3"/>
        <v>0.9999912012107134</v>
      </c>
    </row>
    <row r="25" spans="4:26" ht="13.5" customHeight="1">
      <c r="D25" t="s">
        <v>50</v>
      </c>
      <c r="G25" s="72"/>
      <c r="H25" s="73"/>
      <c r="I25" s="74">
        <v>11</v>
      </c>
      <c r="M25" s="15"/>
      <c r="P25" s="11"/>
      <c r="T25" s="41">
        <v>-4.16</v>
      </c>
      <c r="U25" s="85"/>
      <c r="V25" s="75">
        <f t="shared" si="2"/>
        <v>6.84</v>
      </c>
      <c r="X25" s="76">
        <v>6840</v>
      </c>
      <c r="Z25" s="77">
        <f t="shared" si="3"/>
        <v>1</v>
      </c>
    </row>
    <row r="26" spans="4:26" ht="13.5" customHeight="1">
      <c r="D26" t="s">
        <v>51</v>
      </c>
      <c r="G26" s="72"/>
      <c r="H26" s="73"/>
      <c r="I26" s="74">
        <v>330</v>
      </c>
      <c r="M26" s="15"/>
      <c r="P26" s="11"/>
      <c r="R26" s="11">
        <v>230.259</v>
      </c>
      <c r="T26" s="41">
        <v>30</v>
      </c>
      <c r="U26" s="85"/>
      <c r="V26" s="75">
        <f t="shared" si="2"/>
        <v>590.259</v>
      </c>
      <c r="X26" s="76">
        <v>590259</v>
      </c>
      <c r="Z26" s="77">
        <f t="shared" si="3"/>
        <v>1</v>
      </c>
    </row>
    <row r="27" spans="4:26" ht="13.5" customHeight="1">
      <c r="D27" t="s">
        <v>52</v>
      </c>
      <c r="G27" s="72"/>
      <c r="H27" s="73"/>
      <c r="I27" s="74">
        <v>13</v>
      </c>
      <c r="M27" s="15"/>
      <c r="P27" s="11">
        <v>3.5</v>
      </c>
      <c r="T27" s="41">
        <v>1.919</v>
      </c>
      <c r="U27" s="85"/>
      <c r="V27" s="75">
        <f t="shared" si="2"/>
        <v>18.419</v>
      </c>
      <c r="X27" s="76">
        <v>18419</v>
      </c>
      <c r="Z27" s="77">
        <f t="shared" si="3"/>
        <v>1</v>
      </c>
    </row>
    <row r="28" spans="4:26" ht="13.5" customHeight="1">
      <c r="D28" t="s">
        <v>53</v>
      </c>
      <c r="G28" s="72"/>
      <c r="H28" s="73"/>
      <c r="I28" s="74">
        <v>1.5</v>
      </c>
      <c r="M28" s="15"/>
      <c r="P28" s="11"/>
      <c r="T28" s="41">
        <v>-0.62</v>
      </c>
      <c r="U28" s="85"/>
      <c r="V28" s="75">
        <f t="shared" si="2"/>
        <v>0.88</v>
      </c>
      <c r="X28" s="76">
        <v>880</v>
      </c>
      <c r="Z28" s="77">
        <f t="shared" si="3"/>
        <v>1</v>
      </c>
    </row>
    <row r="29" spans="4:26" ht="13.5" customHeight="1">
      <c r="D29" t="s">
        <v>54</v>
      </c>
      <c r="G29" s="72"/>
      <c r="H29" s="73"/>
      <c r="I29" s="74">
        <v>285</v>
      </c>
      <c r="K29" s="11">
        <v>30</v>
      </c>
      <c r="M29" s="15"/>
      <c r="N29" s="11">
        <v>20.042</v>
      </c>
      <c r="P29" s="11"/>
      <c r="U29" s="85"/>
      <c r="V29" s="75">
        <f t="shared" si="2"/>
        <v>335.04200000000003</v>
      </c>
      <c r="X29" s="76">
        <v>335042</v>
      </c>
      <c r="Z29" s="77">
        <f>SUM(X29/V29/1000)</f>
        <v>0.9999999999999999</v>
      </c>
    </row>
    <row r="30" spans="4:26" ht="13.5" customHeight="1">
      <c r="D30" t="s">
        <v>55</v>
      </c>
      <c r="G30" s="72"/>
      <c r="H30" s="73"/>
      <c r="I30" s="74">
        <v>0</v>
      </c>
      <c r="M30" s="15"/>
      <c r="P30" s="11"/>
      <c r="T30" s="41">
        <v>6.728</v>
      </c>
      <c r="U30" s="85"/>
      <c r="V30" s="75">
        <f t="shared" si="2"/>
        <v>6.728</v>
      </c>
      <c r="X30" s="76">
        <v>7331</v>
      </c>
      <c r="Z30" s="77">
        <f>SUM(X30/V30/1000)</f>
        <v>1.0896254458977408</v>
      </c>
    </row>
    <row r="31" spans="4:26" ht="13.5" customHeight="1">
      <c r="D31" t="s">
        <v>56</v>
      </c>
      <c r="G31" s="72"/>
      <c r="H31" s="73"/>
      <c r="I31" s="74">
        <v>1600</v>
      </c>
      <c r="M31" s="15">
        <v>0</v>
      </c>
      <c r="P31" s="11"/>
      <c r="R31" s="11">
        <v>20</v>
      </c>
      <c r="T31" s="41">
        <v>43.439</v>
      </c>
      <c r="U31" s="85"/>
      <c r="V31" s="75">
        <f t="shared" si="2"/>
        <v>1663.439</v>
      </c>
      <c r="X31" s="76">
        <v>1661131.5</v>
      </c>
      <c r="Z31" s="77">
        <f>SUM(X31/V31/1000)</f>
        <v>0.9986128135747689</v>
      </c>
    </row>
    <row r="32" spans="1:26" ht="12.75">
      <c r="A32" s="86" t="s">
        <v>57</v>
      </c>
      <c r="B32" s="87"/>
      <c r="C32" s="87"/>
      <c r="D32" s="87"/>
      <c r="E32" s="87"/>
      <c r="F32" s="87"/>
      <c r="G32" s="88"/>
      <c r="H32" s="89"/>
      <c r="I32" s="90">
        <f>SUM(I7+I21)</f>
        <v>24743.5</v>
      </c>
      <c r="J32" s="91"/>
      <c r="K32" s="92">
        <f>SUM(K7+K21)</f>
        <v>30</v>
      </c>
      <c r="L32" s="93"/>
      <c r="M32" s="92">
        <f>SUM(M7+M21)</f>
        <v>-624.62</v>
      </c>
      <c r="N32" s="92">
        <f>SUM(N7+N21)</f>
        <v>20.042</v>
      </c>
      <c r="O32" s="93"/>
      <c r="P32" s="92">
        <f>SUM(P7+P21)</f>
        <v>8.5</v>
      </c>
      <c r="Q32" s="93"/>
      <c r="R32" s="92">
        <f>SUM(R7+R21)</f>
        <v>647.259</v>
      </c>
      <c r="S32" s="92">
        <f>SUM(S7+S21)</f>
        <v>1326.71</v>
      </c>
      <c r="T32" s="94">
        <f>SUM(T7+T21)</f>
        <v>1878.0570000000002</v>
      </c>
      <c r="U32" s="95"/>
      <c r="V32" s="96">
        <f>SUM(V7+V21)</f>
        <v>28029.448</v>
      </c>
      <c r="W32" s="97"/>
      <c r="X32" s="98">
        <f>SUM(X7+X21)</f>
        <v>28027684.830000006</v>
      </c>
      <c r="Z32" s="77">
        <f>SUM(X32/V32/1000)</f>
        <v>0.9999370958001029</v>
      </c>
    </row>
    <row r="33" spans="1:28" ht="12.75">
      <c r="A33"/>
      <c r="I33" s="17"/>
      <c r="K33" s="17"/>
      <c r="L33" s="12"/>
      <c r="M33" s="99"/>
      <c r="N33" s="17"/>
      <c r="O33" s="12"/>
      <c r="P33" s="17"/>
      <c r="Q33" s="12"/>
      <c r="R33" s="17"/>
      <c r="S33" s="17"/>
      <c r="T33" s="99"/>
      <c r="U33"/>
      <c r="W33"/>
      <c r="Y33"/>
      <c r="Z33"/>
      <c r="AA33"/>
      <c r="AB33"/>
    </row>
    <row r="34" spans="1:28" ht="12.75">
      <c r="A34"/>
      <c r="D34" s="52" t="s">
        <v>34</v>
      </c>
      <c r="I34" s="17"/>
      <c r="K34" s="17"/>
      <c r="L34" s="12"/>
      <c r="M34" s="99"/>
      <c r="N34" s="17"/>
      <c r="O34" s="12"/>
      <c r="P34" s="17"/>
      <c r="Q34" s="12"/>
      <c r="R34" s="17"/>
      <c r="S34" s="17"/>
      <c r="T34" s="99"/>
      <c r="U34"/>
      <c r="W34"/>
      <c r="Y34"/>
      <c r="Z34"/>
      <c r="AA34"/>
      <c r="AB34"/>
    </row>
    <row r="35" spans="1:28" ht="12.75" hidden="1">
      <c r="A35"/>
      <c r="D35" s="21"/>
      <c r="E35" s="21"/>
      <c r="F35" s="21"/>
      <c r="G35" s="21"/>
      <c r="H35" s="21"/>
      <c r="J35" s="13"/>
      <c r="M35" s="15"/>
      <c r="P35" s="11"/>
      <c r="U35" s="21"/>
      <c r="V35" s="11"/>
      <c r="W35" s="21"/>
      <c r="X35" s="100"/>
      <c r="Y35" s="21"/>
      <c r="Z35"/>
      <c r="AA35"/>
      <c r="AB35"/>
    </row>
    <row r="36" spans="1:29" ht="12.75">
      <c r="A36"/>
      <c r="D36" s="21" t="s">
        <v>47</v>
      </c>
      <c r="E36" s="21"/>
      <c r="F36" s="21"/>
      <c r="G36" s="21"/>
      <c r="H36" s="21" t="s">
        <v>58</v>
      </c>
      <c r="J36" s="13"/>
      <c r="K36" s="11">
        <v>72900</v>
      </c>
      <c r="M36" s="15"/>
      <c r="P36" s="11" t="s">
        <v>59</v>
      </c>
      <c r="V36" s="11"/>
      <c r="W36" s="16"/>
      <c r="X36" s="100"/>
      <c r="Y36" s="21"/>
      <c r="Z36" s="101"/>
      <c r="AB36" s="102"/>
      <c r="AC36" s="21"/>
    </row>
    <row r="37" spans="1:29" ht="12.75">
      <c r="A37"/>
      <c r="D37" s="21"/>
      <c r="E37" s="21"/>
      <c r="F37" s="21"/>
      <c r="G37" s="21"/>
      <c r="H37" s="21" t="s">
        <v>60</v>
      </c>
      <c r="J37" s="13"/>
      <c r="K37" s="11">
        <v>61769.99</v>
      </c>
      <c r="M37" s="15"/>
      <c r="P37" s="11" t="s">
        <v>61</v>
      </c>
      <c r="V37" s="11"/>
      <c r="W37" s="16"/>
      <c r="X37" s="100"/>
      <c r="Y37" s="21"/>
      <c r="Z37" s="101"/>
      <c r="AB37" s="102"/>
      <c r="AC37" s="21"/>
    </row>
    <row r="38" spans="1:29" ht="12.75" hidden="1">
      <c r="A38"/>
      <c r="D38" s="21"/>
      <c r="E38" s="21"/>
      <c r="F38" s="21"/>
      <c r="G38" s="21"/>
      <c r="H38" s="21"/>
      <c r="J38" s="13"/>
      <c r="M38" s="15"/>
      <c r="P38" s="11"/>
      <c r="V38" s="11"/>
      <c r="W38" s="16"/>
      <c r="X38" s="100"/>
      <c r="Y38" s="21"/>
      <c r="Z38" s="101"/>
      <c r="AB38" s="102"/>
      <c r="AC38" s="21"/>
    </row>
    <row r="39" spans="1:29" ht="12.75">
      <c r="A39"/>
      <c r="D39" s="21"/>
      <c r="E39" s="21"/>
      <c r="F39" s="21"/>
      <c r="G39" s="21"/>
      <c r="H39" s="21" t="s">
        <v>62</v>
      </c>
      <c r="I39" s="17"/>
      <c r="K39" s="11">
        <v>479000</v>
      </c>
      <c r="M39" s="15"/>
      <c r="P39" s="11" t="s">
        <v>63</v>
      </c>
      <c r="V39" s="11"/>
      <c r="W39" s="16"/>
      <c r="X39" s="100"/>
      <c r="Y39" s="21"/>
      <c r="Z39" s="101"/>
      <c r="AB39" s="102"/>
      <c r="AC39" s="21"/>
    </row>
    <row r="40" spans="1:28" ht="12.75">
      <c r="A40"/>
      <c r="H40" s="21"/>
      <c r="I40" s="17"/>
      <c r="K40" s="103">
        <f>SUM(K36:K39)</f>
        <v>613669.99</v>
      </c>
      <c r="L40" s="12"/>
      <c r="M40" s="99"/>
      <c r="N40" s="17"/>
      <c r="O40" s="12"/>
      <c r="P40" s="11"/>
      <c r="Q40" s="12"/>
      <c r="R40" s="17"/>
      <c r="S40" s="17"/>
      <c r="T40" s="99"/>
      <c r="U40"/>
      <c r="W40"/>
      <c r="Y40"/>
      <c r="Z40"/>
      <c r="AA40"/>
      <c r="AB40"/>
    </row>
    <row r="41" spans="4:24" ht="12.75">
      <c r="D41" s="21"/>
      <c r="E41" s="21"/>
      <c r="F41" s="21"/>
      <c r="G41" s="21"/>
      <c r="H41" s="21"/>
      <c r="J41" s="13"/>
      <c r="M41" s="15"/>
      <c r="P41" s="11"/>
      <c r="V41" s="11"/>
      <c r="X41" s="100"/>
    </row>
    <row r="42" spans="4:24" ht="12.75">
      <c r="D42" s="21"/>
      <c r="E42" s="21"/>
      <c r="F42" s="21"/>
      <c r="G42" s="21"/>
      <c r="H42" s="21"/>
      <c r="J42" s="13"/>
      <c r="K42" s="104"/>
      <c r="M42" s="15"/>
      <c r="P42" s="11"/>
      <c r="V42" s="11"/>
      <c r="X42" s="100"/>
    </row>
    <row r="43" spans="4:24" ht="12.75">
      <c r="D43" s="21"/>
      <c r="E43" s="21"/>
      <c r="F43" s="21"/>
      <c r="G43" s="21"/>
      <c r="H43" s="21"/>
      <c r="J43" s="13"/>
      <c r="K43" s="104"/>
      <c r="M43" s="15"/>
      <c r="P43" s="11"/>
      <c r="V43" s="11"/>
      <c r="X43" s="100"/>
    </row>
    <row r="44" spans="4:24" ht="12.75">
      <c r="D44" s="21"/>
      <c r="E44" s="21"/>
      <c r="F44" s="21"/>
      <c r="G44" s="21"/>
      <c r="H44" s="21"/>
      <c r="J44" s="13"/>
      <c r="K44" s="104"/>
      <c r="M44" s="15"/>
      <c r="P44" s="11"/>
      <c r="V44" s="11"/>
      <c r="X44" s="100"/>
    </row>
    <row r="45" spans="4:24" ht="12.75">
      <c r="D45" s="21"/>
      <c r="E45" s="21"/>
      <c r="F45" s="21"/>
      <c r="G45" s="21"/>
      <c r="H45" s="21"/>
      <c r="J45" s="13"/>
      <c r="K45" s="104"/>
      <c r="M45" s="15"/>
      <c r="P45" s="11"/>
      <c r="V45" s="11"/>
      <c r="X45" s="100"/>
    </row>
    <row r="46" spans="4:24" ht="12.75">
      <c r="D46" s="21"/>
      <c r="E46" s="21"/>
      <c r="F46" s="21"/>
      <c r="G46" s="21"/>
      <c r="H46" s="21"/>
      <c r="J46" s="13"/>
      <c r="K46" s="104"/>
      <c r="M46" s="15"/>
      <c r="P46" s="11"/>
      <c r="V46" s="11"/>
      <c r="X46" s="100"/>
    </row>
    <row r="47" spans="4:24" ht="12.75">
      <c r="D47" s="21"/>
      <c r="E47" s="21"/>
      <c r="F47" s="21"/>
      <c r="G47" s="21"/>
      <c r="H47" s="21"/>
      <c r="J47" s="13"/>
      <c r="K47" s="104"/>
      <c r="M47" s="15"/>
      <c r="P47" s="11"/>
      <c r="V47" s="11"/>
      <c r="X47" s="100"/>
    </row>
    <row r="48" spans="13:16" ht="12.75">
      <c r="M48" s="15"/>
      <c r="P48" s="11"/>
    </row>
    <row r="49" spans="4:24" ht="12.75" hidden="1">
      <c r="D49" s="21"/>
      <c r="E49" s="21"/>
      <c r="F49" s="21"/>
      <c r="G49" s="21"/>
      <c r="H49" s="21"/>
      <c r="J49" s="13"/>
      <c r="M49" s="15"/>
      <c r="P49" s="11"/>
      <c r="V49" s="11"/>
      <c r="X49" s="100"/>
    </row>
    <row r="50" spans="4:24" ht="12.75" hidden="1">
      <c r="D50" s="21"/>
      <c r="E50" s="21"/>
      <c r="F50" s="21"/>
      <c r="G50" s="21"/>
      <c r="H50" s="21"/>
      <c r="J50" s="13"/>
      <c r="M50" s="15"/>
      <c r="P50" s="11"/>
      <c r="V50" s="11"/>
      <c r="X50" s="100"/>
    </row>
    <row r="51" spans="4:24" ht="12.75" hidden="1">
      <c r="D51" s="21"/>
      <c r="E51" s="21"/>
      <c r="F51" s="21"/>
      <c r="G51" s="21"/>
      <c r="H51" s="21"/>
      <c r="J51" s="13"/>
      <c r="M51" s="15"/>
      <c r="P51" s="11"/>
      <c r="V51" s="11"/>
      <c r="X51" s="100"/>
    </row>
    <row r="52" spans="4:24" ht="12.75" hidden="1">
      <c r="D52" s="21"/>
      <c r="E52" s="21"/>
      <c r="F52" s="21"/>
      <c r="G52" s="21"/>
      <c r="H52" s="21"/>
      <c r="J52" s="13"/>
      <c r="M52" s="15"/>
      <c r="P52" s="11"/>
      <c r="V52" s="11"/>
      <c r="X52" s="100"/>
    </row>
    <row r="53" spans="4:24" ht="12.75" hidden="1">
      <c r="D53" s="21"/>
      <c r="E53" s="21"/>
      <c r="F53" s="21"/>
      <c r="G53" s="21"/>
      <c r="H53" s="21"/>
      <c r="J53" s="13"/>
      <c r="M53" s="15"/>
      <c r="P53" s="11"/>
      <c r="V53" s="11"/>
      <c r="X53" s="100"/>
    </row>
    <row r="54" spans="4:24" ht="12.75" hidden="1">
      <c r="D54" s="21"/>
      <c r="E54" s="21"/>
      <c r="F54" s="21"/>
      <c r="G54" s="21"/>
      <c r="H54" s="21"/>
      <c r="J54" s="13"/>
      <c r="M54" s="15"/>
      <c r="P54" s="11"/>
      <c r="V54" s="11"/>
      <c r="X54" s="100"/>
    </row>
    <row r="55" spans="4:24" ht="12.75" hidden="1">
      <c r="D55" s="21"/>
      <c r="E55" s="21"/>
      <c r="F55" s="21"/>
      <c r="G55" s="21"/>
      <c r="H55" s="21"/>
      <c r="J55" s="13"/>
      <c r="M55" s="15"/>
      <c r="P55" s="11"/>
      <c r="V55" s="11"/>
      <c r="X55" s="100"/>
    </row>
    <row r="56" spans="4:24" ht="12.75" hidden="1">
      <c r="D56" s="21"/>
      <c r="E56" s="21"/>
      <c r="F56" s="21"/>
      <c r="G56" s="21"/>
      <c r="H56" s="21"/>
      <c r="J56" s="13"/>
      <c r="M56" s="15"/>
      <c r="P56" s="11"/>
      <c r="V56" s="11"/>
      <c r="X56" s="100"/>
    </row>
    <row r="57" spans="1:26" ht="12.75">
      <c r="A57" s="53" t="s">
        <v>64</v>
      </c>
      <c r="B57" s="105"/>
      <c r="C57" s="105"/>
      <c r="D57" s="106"/>
      <c r="E57" s="55"/>
      <c r="F57" s="105"/>
      <c r="G57" s="56"/>
      <c r="H57" s="57"/>
      <c r="I57" s="58">
        <f>SUM(I58:I155)</f>
        <v>598</v>
      </c>
      <c r="J57" s="107"/>
      <c r="K57" s="60">
        <f>SUM(K58:K155)</f>
        <v>1384.6149999999998</v>
      </c>
      <c r="L57" s="61"/>
      <c r="M57" s="60">
        <f>SUM(M58:M155)</f>
        <v>159.758</v>
      </c>
      <c r="N57" s="60">
        <f>SUM(N58:N155)</f>
        <v>27.069</v>
      </c>
      <c r="O57" s="61"/>
      <c r="P57" s="60">
        <f>SUM(P58:P155)</f>
        <v>1484.3909999999998</v>
      </c>
      <c r="Q57" s="61"/>
      <c r="R57" s="60">
        <f>SUM(R58:R155)</f>
        <v>-56.898</v>
      </c>
      <c r="S57" s="60">
        <f>SUM(S58:S155)</f>
        <v>0</v>
      </c>
      <c r="T57" s="62">
        <f>SUM(T58:T155)</f>
        <v>178.002</v>
      </c>
      <c r="U57" s="63"/>
      <c r="V57" s="64">
        <f>SUM(V58:V155)</f>
        <v>3774.937</v>
      </c>
      <c r="W57" s="108"/>
      <c r="X57" s="66">
        <f>SUM(X58:X155)</f>
        <v>3776141.5300000003</v>
      </c>
      <c r="Z57" s="67">
        <f>SUM(X57/V57/1000)</f>
        <v>1.0003190861198479</v>
      </c>
    </row>
    <row r="58" spans="7:27" ht="12.75">
      <c r="G58" s="72"/>
      <c r="H58" s="73"/>
      <c r="I58" s="80"/>
      <c r="M58" s="15"/>
      <c r="P58" s="11"/>
      <c r="U58" s="85"/>
      <c r="X58" s="76"/>
      <c r="Z58" s="77"/>
      <c r="AA58" s="18"/>
    </row>
    <row r="59" spans="1:27" ht="12.75">
      <c r="A59" s="109">
        <v>22</v>
      </c>
      <c r="D59" s="7" t="s">
        <v>65</v>
      </c>
      <c r="G59" s="72"/>
      <c r="H59" s="73"/>
      <c r="I59" s="80"/>
      <c r="M59" s="15"/>
      <c r="P59" s="11"/>
      <c r="U59" s="85"/>
      <c r="X59" s="76"/>
      <c r="Z59" s="77"/>
      <c r="AA59" s="18"/>
    </row>
    <row r="60" spans="4:27" ht="13.5" customHeight="1">
      <c r="D60" t="s">
        <v>66</v>
      </c>
      <c r="F60" s="21"/>
      <c r="G60" s="72"/>
      <c r="H60" s="83"/>
      <c r="I60" s="84">
        <v>0</v>
      </c>
      <c r="M60" s="15"/>
      <c r="N60" s="11">
        <v>9.901</v>
      </c>
      <c r="P60" s="11"/>
      <c r="U60" s="85"/>
      <c r="V60" s="75">
        <f>SUM(I60+K60+M60+N60+P60+R60+S60+T60)</f>
        <v>9.901</v>
      </c>
      <c r="X60" s="76">
        <v>9901</v>
      </c>
      <c r="Z60" s="77">
        <f>SUM(X60/V60/1000)</f>
        <v>1</v>
      </c>
      <c r="AA60" s="18"/>
    </row>
    <row r="61" spans="6:27" ht="13.5" customHeight="1">
      <c r="F61" s="21"/>
      <c r="G61" s="72"/>
      <c r="H61" s="83"/>
      <c r="I61" s="110"/>
      <c r="M61" s="15"/>
      <c r="P61" s="11"/>
      <c r="U61" s="85"/>
      <c r="X61" s="76"/>
      <c r="Z61" s="77"/>
      <c r="AA61" s="18"/>
    </row>
    <row r="62" spans="1:27" ht="12.75">
      <c r="A62" s="109">
        <v>23</v>
      </c>
      <c r="D62" s="7" t="s">
        <v>67</v>
      </c>
      <c r="G62" s="72"/>
      <c r="H62" s="73"/>
      <c r="I62" s="80"/>
      <c r="M62" s="15"/>
      <c r="P62" s="11"/>
      <c r="U62" s="85"/>
      <c r="X62" s="76"/>
      <c r="Z62" s="77"/>
      <c r="AA62" s="18"/>
    </row>
    <row r="63" spans="4:27" ht="13.5" customHeight="1">
      <c r="D63" t="s">
        <v>68</v>
      </c>
      <c r="E63" s="111"/>
      <c r="G63" s="72"/>
      <c r="H63" s="83"/>
      <c r="I63" s="84">
        <v>0</v>
      </c>
      <c r="M63" s="15"/>
      <c r="N63" s="11">
        <v>2.809</v>
      </c>
      <c r="P63" s="11">
        <v>2.809</v>
      </c>
      <c r="T63" s="41">
        <v>1.3</v>
      </c>
      <c r="U63" s="85"/>
      <c r="V63" s="75">
        <f>SUM(I63+K63+M63+N63+P63+R63+S63+T63)</f>
        <v>6.918</v>
      </c>
      <c r="X63" s="76">
        <v>6918</v>
      </c>
      <c r="Z63" s="77">
        <f>SUM(X63/V63/1000)</f>
        <v>1</v>
      </c>
      <c r="AA63" s="18"/>
    </row>
    <row r="64" spans="7:26" ht="12.75">
      <c r="G64" s="72"/>
      <c r="H64" s="73"/>
      <c r="I64" s="80"/>
      <c r="M64" s="15"/>
      <c r="P64" s="11"/>
      <c r="U64" s="85"/>
      <c r="X64" s="76"/>
      <c r="Z64" s="77"/>
    </row>
    <row r="65" spans="1:26" ht="12.75">
      <c r="A65" s="109">
        <v>31</v>
      </c>
      <c r="D65" s="7" t="s">
        <v>69</v>
      </c>
      <c r="G65" s="72"/>
      <c r="H65" s="73"/>
      <c r="I65" s="80"/>
      <c r="M65" s="15"/>
      <c r="P65" s="11"/>
      <c r="U65" s="85"/>
      <c r="X65" s="76"/>
      <c r="Z65" s="77"/>
    </row>
    <row r="66" spans="5:26" ht="13.5" customHeight="1">
      <c r="E66" s="111"/>
      <c r="G66" s="72"/>
      <c r="H66" s="83"/>
      <c r="I66" s="110"/>
      <c r="M66" s="15"/>
      <c r="P66" s="11"/>
      <c r="U66" s="85"/>
      <c r="X66" s="76"/>
      <c r="Z66" s="77"/>
    </row>
    <row r="67" spans="4:27" ht="12.75">
      <c r="D67" t="s">
        <v>70</v>
      </c>
      <c r="G67" s="72"/>
      <c r="H67" s="112"/>
      <c r="I67" s="78">
        <v>0</v>
      </c>
      <c r="M67" s="15">
        <v>38.496</v>
      </c>
      <c r="P67" s="11"/>
      <c r="U67" s="85"/>
      <c r="V67" s="75">
        <f>SUM(I67+K67+M67+N67+P67+R67+S67+T67)</f>
        <v>38.496</v>
      </c>
      <c r="X67" s="76">
        <v>38496</v>
      </c>
      <c r="Z67" s="77">
        <f>SUM(X67/V67/1000)</f>
        <v>0.9999999999999999</v>
      </c>
      <c r="AA67" s="18"/>
    </row>
    <row r="68" spans="9:26" ht="12.75">
      <c r="I68" s="78"/>
      <c r="M68" s="15"/>
      <c r="P68" s="11"/>
      <c r="U68" s="85"/>
      <c r="V68" s="75"/>
      <c r="X68" s="76"/>
      <c r="Z68" s="77"/>
    </row>
    <row r="69" spans="13:26" ht="12.75">
      <c r="M69" s="15"/>
      <c r="P69" s="11"/>
      <c r="U69" s="85"/>
      <c r="V69" s="75"/>
      <c r="X69" s="76"/>
      <c r="Z69" s="77"/>
    </row>
    <row r="70" spans="1:26" ht="12.75">
      <c r="A70" s="109">
        <v>33</v>
      </c>
      <c r="D70" s="7" t="s">
        <v>71</v>
      </c>
      <c r="G70" s="72"/>
      <c r="H70" s="73"/>
      <c r="I70" s="80"/>
      <c r="M70" s="15"/>
      <c r="P70" s="11"/>
      <c r="U70" s="85"/>
      <c r="V70" s="75"/>
      <c r="X70" s="76"/>
      <c r="Z70" s="77"/>
    </row>
    <row r="71" spans="4:26" ht="12.75">
      <c r="D71" t="s">
        <v>72</v>
      </c>
      <c r="G71" s="72"/>
      <c r="H71" s="113"/>
      <c r="I71" s="41">
        <v>130</v>
      </c>
      <c r="M71" s="15"/>
      <c r="P71" s="11"/>
      <c r="T71" s="41">
        <v>-2.855</v>
      </c>
      <c r="U71" s="85"/>
      <c r="V71" s="75">
        <f aca="true" t="shared" si="4" ref="V71:V77">SUM(I71+K71+M71+N71+P71+R71+S71+T71)</f>
        <v>127.145</v>
      </c>
      <c r="X71" s="76">
        <v>127145</v>
      </c>
      <c r="Z71" s="77">
        <f aca="true" t="shared" si="5" ref="Z71:Z77">SUM(X71/V71/1000)</f>
        <v>1</v>
      </c>
    </row>
    <row r="72" spans="4:27" ht="12.75">
      <c r="D72" t="s">
        <v>73</v>
      </c>
      <c r="I72" s="41">
        <v>17</v>
      </c>
      <c r="M72" s="15"/>
      <c r="P72" s="11"/>
      <c r="T72" s="41">
        <v>-0.739</v>
      </c>
      <c r="U72" s="85"/>
      <c r="V72" s="75">
        <f t="shared" si="4"/>
        <v>16.261</v>
      </c>
      <c r="X72" s="76">
        <v>16261</v>
      </c>
      <c r="Z72" s="77">
        <f t="shared" si="5"/>
        <v>1</v>
      </c>
      <c r="AA72" s="114"/>
    </row>
    <row r="73" spans="4:26" ht="12.75">
      <c r="D73" t="s">
        <v>74</v>
      </c>
      <c r="I73" s="78">
        <v>0</v>
      </c>
      <c r="M73" s="15">
        <v>0.553</v>
      </c>
      <c r="N73" s="11">
        <v>0.482</v>
      </c>
      <c r="P73" s="11"/>
      <c r="T73" s="41">
        <v>0.3</v>
      </c>
      <c r="U73" s="85"/>
      <c r="V73" s="75">
        <f t="shared" si="4"/>
        <v>1.3350000000000002</v>
      </c>
      <c r="X73" s="76">
        <v>1333.4</v>
      </c>
      <c r="Z73" s="77">
        <f t="shared" si="5"/>
        <v>0.9988014981273408</v>
      </c>
    </row>
    <row r="74" spans="4:27" ht="12.75">
      <c r="D74" t="s">
        <v>75</v>
      </c>
      <c r="G74" s="21"/>
      <c r="I74" s="78">
        <v>45</v>
      </c>
      <c r="M74" s="15"/>
      <c r="N74" s="11">
        <v>-45</v>
      </c>
      <c r="P74" s="11"/>
      <c r="U74" s="85"/>
      <c r="V74" s="75">
        <f t="shared" si="4"/>
        <v>0</v>
      </c>
      <c r="X74" s="76">
        <v>0</v>
      </c>
      <c r="Z74" s="77"/>
      <c r="AA74" s="18"/>
    </row>
    <row r="75" spans="4:27" ht="12.75">
      <c r="D75" t="s">
        <v>76</v>
      </c>
      <c r="G75" s="21"/>
      <c r="I75" s="78">
        <v>0</v>
      </c>
      <c r="M75" s="15"/>
      <c r="P75" s="11">
        <v>0.6</v>
      </c>
      <c r="U75" s="85"/>
      <c r="V75" s="75">
        <f t="shared" si="4"/>
        <v>0.6</v>
      </c>
      <c r="X75" s="76">
        <v>600</v>
      </c>
      <c r="Z75" s="77">
        <f t="shared" si="5"/>
        <v>1</v>
      </c>
      <c r="AA75" s="18"/>
    </row>
    <row r="76" spans="4:27" ht="12.75">
      <c r="D76" t="s">
        <v>77</v>
      </c>
      <c r="G76" s="21"/>
      <c r="I76" s="78">
        <v>0</v>
      </c>
      <c r="M76" s="15"/>
      <c r="N76" s="11">
        <v>10.4</v>
      </c>
      <c r="P76" s="11"/>
      <c r="T76" s="41">
        <v>5</v>
      </c>
      <c r="U76" s="85"/>
      <c r="V76" s="75">
        <f t="shared" si="4"/>
        <v>15.4</v>
      </c>
      <c r="X76" s="76">
        <v>15400</v>
      </c>
      <c r="Z76" s="77">
        <f t="shared" si="5"/>
        <v>1</v>
      </c>
      <c r="AA76" s="18"/>
    </row>
    <row r="77" spans="4:27" ht="12.75">
      <c r="D77" t="s">
        <v>78</v>
      </c>
      <c r="G77" s="21"/>
      <c r="I77" s="78">
        <v>0</v>
      </c>
      <c r="M77" s="15">
        <v>80</v>
      </c>
      <c r="P77" s="11"/>
      <c r="T77" s="41">
        <v>1.22</v>
      </c>
      <c r="U77" s="85"/>
      <c r="V77" s="75">
        <f t="shared" si="4"/>
        <v>81.22</v>
      </c>
      <c r="X77" s="76">
        <v>81220</v>
      </c>
      <c r="Z77" s="77">
        <f t="shared" si="5"/>
        <v>1</v>
      </c>
      <c r="AA77" s="18"/>
    </row>
    <row r="78" spans="7:27" ht="12.75">
      <c r="G78" s="21"/>
      <c r="M78" s="15"/>
      <c r="P78" s="11"/>
      <c r="U78" s="85"/>
      <c r="V78" s="75"/>
      <c r="X78" s="76"/>
      <c r="Z78" s="77"/>
      <c r="AA78" s="18"/>
    </row>
    <row r="79" spans="7:27" ht="12.75">
      <c r="G79" s="21"/>
      <c r="M79" s="15"/>
      <c r="P79" s="11"/>
      <c r="U79" s="85"/>
      <c r="V79" s="75"/>
      <c r="X79" s="76"/>
      <c r="Z79" s="77"/>
      <c r="AA79" s="18"/>
    </row>
    <row r="80" spans="13:24" ht="12.75">
      <c r="M80" s="15"/>
      <c r="P80" s="11"/>
      <c r="U80" s="85"/>
      <c r="X80" s="76"/>
    </row>
    <row r="81" spans="1:28" s="115" customFormat="1" ht="12.75">
      <c r="A81" s="109">
        <v>36</v>
      </c>
      <c r="D81" s="109" t="s">
        <v>79</v>
      </c>
      <c r="G81" s="116"/>
      <c r="H81" s="117"/>
      <c r="I81" s="118"/>
      <c r="J81" s="119"/>
      <c r="K81" s="40"/>
      <c r="L81" s="120"/>
      <c r="M81" s="41"/>
      <c r="N81" s="40"/>
      <c r="O81" s="120"/>
      <c r="P81" s="40"/>
      <c r="Q81" s="120"/>
      <c r="R81" s="40"/>
      <c r="S81" s="40"/>
      <c r="T81" s="41"/>
      <c r="U81" s="121"/>
      <c r="V81" s="75"/>
      <c r="W81" s="20"/>
      <c r="X81" s="122"/>
      <c r="Y81" s="20"/>
      <c r="Z81" s="77"/>
      <c r="AA81" s="20"/>
      <c r="AB81" s="20"/>
    </row>
    <row r="82" spans="4:26" ht="12.75">
      <c r="D82" t="s">
        <v>80</v>
      </c>
      <c r="H82" s="112"/>
      <c r="I82" s="78">
        <v>0</v>
      </c>
      <c r="M82" s="15"/>
      <c r="P82" s="11">
        <v>4.711</v>
      </c>
      <c r="T82" s="41">
        <v>13.929</v>
      </c>
      <c r="U82" s="85"/>
      <c r="V82" s="75">
        <f aca="true" t="shared" si="6" ref="V82:V87">SUM(I82+K82+M82+N82+P82+R82+S82+T82)</f>
        <v>18.64</v>
      </c>
      <c r="X82" s="76">
        <v>18640</v>
      </c>
      <c r="Z82" s="77">
        <f aca="true" t="shared" si="7" ref="Z82:Z92">SUM(X82/V82/1000)</f>
        <v>1</v>
      </c>
    </row>
    <row r="83" spans="4:26" ht="12.75">
      <c r="D83" t="s">
        <v>81</v>
      </c>
      <c r="H83" s="112"/>
      <c r="I83" s="78">
        <v>0</v>
      </c>
      <c r="M83" s="15"/>
      <c r="P83" s="11">
        <v>0.5700000000000001</v>
      </c>
      <c r="T83" s="41">
        <v>0.5</v>
      </c>
      <c r="U83" s="85"/>
      <c r="V83" s="75">
        <f t="shared" si="6"/>
        <v>1.07</v>
      </c>
      <c r="X83" s="76">
        <v>1070</v>
      </c>
      <c r="Z83" s="77">
        <f t="shared" si="7"/>
        <v>0.9999999999999999</v>
      </c>
    </row>
    <row r="84" spans="4:26" ht="13.5" customHeight="1">
      <c r="D84" t="s">
        <v>82</v>
      </c>
      <c r="G84" s="72"/>
      <c r="H84" s="83"/>
      <c r="I84" s="84">
        <v>0</v>
      </c>
      <c r="M84" s="15"/>
      <c r="N84" s="11">
        <v>20.076</v>
      </c>
      <c r="P84" s="11">
        <v>15.719</v>
      </c>
      <c r="T84" s="41">
        <v>8.051</v>
      </c>
      <c r="U84" s="85"/>
      <c r="V84" s="75">
        <f t="shared" si="6"/>
        <v>43.846000000000004</v>
      </c>
      <c r="X84" s="76">
        <v>43846</v>
      </c>
      <c r="Z84" s="77">
        <f t="shared" si="7"/>
        <v>0.9999999999999999</v>
      </c>
    </row>
    <row r="85" spans="4:26" ht="13.5" customHeight="1">
      <c r="D85" t="s">
        <v>83</v>
      </c>
      <c r="G85" s="72"/>
      <c r="H85" s="83"/>
      <c r="I85" s="84">
        <v>20</v>
      </c>
      <c r="M85" s="15"/>
      <c r="P85" s="11">
        <v>4</v>
      </c>
      <c r="T85" s="41">
        <v>3.5</v>
      </c>
      <c r="U85" s="85"/>
      <c r="V85" s="75">
        <f t="shared" si="6"/>
        <v>27.5</v>
      </c>
      <c r="X85" s="76">
        <v>27500</v>
      </c>
      <c r="Z85" s="77">
        <f t="shared" si="7"/>
        <v>1</v>
      </c>
    </row>
    <row r="86" spans="4:26" ht="13.5" customHeight="1">
      <c r="D86" t="s">
        <v>84</v>
      </c>
      <c r="F86" s="21"/>
      <c r="G86" s="72"/>
      <c r="H86" s="83"/>
      <c r="I86" s="84">
        <v>7.1</v>
      </c>
      <c r="M86" s="15"/>
      <c r="N86" s="11">
        <v>2.887</v>
      </c>
      <c r="P86" s="11">
        <v>2.709</v>
      </c>
      <c r="T86" s="41">
        <v>3.608</v>
      </c>
      <c r="U86" s="85"/>
      <c r="V86" s="75">
        <f t="shared" si="6"/>
        <v>16.304</v>
      </c>
      <c r="X86" s="76">
        <v>16304</v>
      </c>
      <c r="Z86" s="77">
        <f t="shared" si="7"/>
        <v>1.0000000000000002</v>
      </c>
    </row>
    <row r="87" spans="4:26" ht="13.5" customHeight="1">
      <c r="D87" t="s">
        <v>85</v>
      </c>
      <c r="F87" s="21"/>
      <c r="G87" s="72"/>
      <c r="H87" s="83"/>
      <c r="I87" s="84">
        <v>7.9</v>
      </c>
      <c r="M87" s="15"/>
      <c r="N87" s="11">
        <v>0.113</v>
      </c>
      <c r="P87" s="11">
        <v>0.291</v>
      </c>
      <c r="U87" s="85"/>
      <c r="V87" s="75">
        <f t="shared" si="6"/>
        <v>8.304</v>
      </c>
      <c r="X87" s="76">
        <v>8304</v>
      </c>
      <c r="Z87" s="77">
        <f t="shared" si="7"/>
        <v>1</v>
      </c>
    </row>
    <row r="88" spans="4:27" ht="13.5" customHeight="1">
      <c r="D88" t="s">
        <v>86</v>
      </c>
      <c r="G88" s="72"/>
      <c r="H88" s="83"/>
      <c r="I88" s="84">
        <v>0</v>
      </c>
      <c r="K88" s="11">
        <v>0.72</v>
      </c>
      <c r="M88" s="15"/>
      <c r="P88" s="11"/>
      <c r="U88" s="85"/>
      <c r="V88" s="75">
        <f aca="true" t="shared" si="8" ref="V88:V103">SUM(I88+K88+M88+N88+P88+R88+S88+T88)</f>
        <v>0.72</v>
      </c>
      <c r="X88" s="76">
        <v>720</v>
      </c>
      <c r="Z88" s="77">
        <f t="shared" si="7"/>
        <v>1</v>
      </c>
      <c r="AA88" s="18"/>
    </row>
    <row r="89" spans="4:26" ht="13.5" customHeight="1">
      <c r="D89" t="s">
        <v>87</v>
      </c>
      <c r="E89" s="111"/>
      <c r="F89" s="21"/>
      <c r="G89" s="72"/>
      <c r="H89" s="83"/>
      <c r="I89" s="84">
        <v>0</v>
      </c>
      <c r="K89" s="11">
        <v>0.2</v>
      </c>
      <c r="M89" s="15"/>
      <c r="P89" s="11"/>
      <c r="U89" s="85"/>
      <c r="V89" s="75">
        <f t="shared" si="8"/>
        <v>0.2</v>
      </c>
      <c r="X89" s="76">
        <v>200</v>
      </c>
      <c r="Z89" s="77">
        <f t="shared" si="7"/>
        <v>1</v>
      </c>
    </row>
    <row r="90" spans="4:26" ht="13.5" customHeight="1">
      <c r="D90" t="s">
        <v>88</v>
      </c>
      <c r="E90" s="111"/>
      <c r="G90" s="72"/>
      <c r="H90" s="83"/>
      <c r="I90" s="84">
        <v>0</v>
      </c>
      <c r="K90" s="11">
        <v>4.087</v>
      </c>
      <c r="M90" s="15"/>
      <c r="N90" s="11">
        <v>1.134</v>
      </c>
      <c r="P90" s="11"/>
      <c r="T90" s="41">
        <v>0.21</v>
      </c>
      <c r="U90" s="85"/>
      <c r="V90" s="75">
        <f t="shared" si="8"/>
        <v>5.431</v>
      </c>
      <c r="X90" s="76">
        <v>5431</v>
      </c>
      <c r="Z90" s="77">
        <f t="shared" si="7"/>
        <v>1</v>
      </c>
    </row>
    <row r="91" spans="4:26" ht="13.5" customHeight="1">
      <c r="D91" t="s">
        <v>89</v>
      </c>
      <c r="E91" s="111"/>
      <c r="G91" s="72"/>
      <c r="H91" s="83"/>
      <c r="I91" s="84">
        <v>0</v>
      </c>
      <c r="K91" s="11">
        <v>0.86</v>
      </c>
      <c r="M91" s="15"/>
      <c r="P91" s="11"/>
      <c r="U91" s="85"/>
      <c r="V91" s="75">
        <f t="shared" si="8"/>
        <v>0.86</v>
      </c>
      <c r="X91" s="76">
        <v>860</v>
      </c>
      <c r="Z91" s="77">
        <f t="shared" si="7"/>
        <v>1</v>
      </c>
    </row>
    <row r="92" spans="4:26" ht="12.75">
      <c r="D92" t="s">
        <v>90</v>
      </c>
      <c r="F92" s="21"/>
      <c r="G92" s="72"/>
      <c r="H92" s="83"/>
      <c r="I92" s="84">
        <v>0</v>
      </c>
      <c r="M92" s="15"/>
      <c r="P92" s="11">
        <v>5.792</v>
      </c>
      <c r="U92" s="85"/>
      <c r="V92" s="75">
        <f t="shared" si="8"/>
        <v>5.792</v>
      </c>
      <c r="X92" s="76">
        <v>5792</v>
      </c>
      <c r="Z92" s="77">
        <f t="shared" si="7"/>
        <v>1</v>
      </c>
    </row>
    <row r="93" spans="6:26" ht="12.75">
      <c r="F93" s="21"/>
      <c r="G93" s="72"/>
      <c r="H93" s="83"/>
      <c r="I93" s="110"/>
      <c r="M93" s="15"/>
      <c r="P93" s="11"/>
      <c r="U93" s="85"/>
      <c r="V93" s="75"/>
      <c r="X93" s="76"/>
      <c r="Z93" s="77"/>
    </row>
    <row r="94" spans="7:26" ht="12" customHeight="1">
      <c r="G94" s="21"/>
      <c r="M94" s="15"/>
      <c r="P94" s="11"/>
      <c r="U94" s="85"/>
      <c r="V94" s="75"/>
      <c r="X94" s="76"/>
      <c r="Z94" s="77"/>
    </row>
    <row r="95" spans="8:26" ht="12.75" hidden="1">
      <c r="H95" s="21"/>
      <c r="M95" s="15"/>
      <c r="P95" s="11"/>
      <c r="U95" s="85"/>
      <c r="V95" s="75">
        <f t="shared" si="8"/>
        <v>0</v>
      </c>
      <c r="X95" s="76"/>
      <c r="Z95" s="77"/>
    </row>
    <row r="96" spans="7:26" ht="12.75" hidden="1">
      <c r="G96" s="123"/>
      <c r="H96" s="16"/>
      <c r="M96" s="15"/>
      <c r="P96" s="11"/>
      <c r="U96" s="85"/>
      <c r="V96" s="75">
        <f t="shared" si="8"/>
        <v>0</v>
      </c>
      <c r="X96" s="76"/>
      <c r="Z96" s="77"/>
    </row>
    <row r="97" spans="7:24" ht="12.75" hidden="1">
      <c r="G97" s="21"/>
      <c r="M97" s="15"/>
      <c r="P97" s="11"/>
      <c r="U97" s="85"/>
      <c r="V97" s="75">
        <f t="shared" si="8"/>
        <v>0</v>
      </c>
      <c r="X97" s="76"/>
    </row>
    <row r="98" spans="8:24" ht="12.75" hidden="1">
      <c r="H98" s="21"/>
      <c r="M98" s="15"/>
      <c r="P98" s="11"/>
      <c r="U98" s="85"/>
      <c r="V98" s="75">
        <f t="shared" si="8"/>
        <v>0</v>
      </c>
      <c r="X98" s="76"/>
    </row>
    <row r="99" spans="1:24" ht="12.75">
      <c r="A99" s="109">
        <v>37</v>
      </c>
      <c r="B99" s="7"/>
      <c r="C99" s="7"/>
      <c r="D99" s="7" t="s">
        <v>91</v>
      </c>
      <c r="E99" s="7"/>
      <c r="F99" s="7"/>
      <c r="H99" s="21"/>
      <c r="M99" s="15"/>
      <c r="P99" s="11"/>
      <c r="U99" s="85"/>
      <c r="V99" s="75"/>
      <c r="X99" s="76"/>
    </row>
    <row r="100" spans="4:26" ht="12.75">
      <c r="D100" t="s">
        <v>92</v>
      </c>
      <c r="H100" s="21"/>
      <c r="I100" s="78">
        <v>140</v>
      </c>
      <c r="M100" s="15"/>
      <c r="P100" s="11"/>
      <c r="R100" s="11">
        <v>-41.898</v>
      </c>
      <c r="U100" s="85"/>
      <c r="V100" s="75">
        <f t="shared" si="8"/>
        <v>98.102</v>
      </c>
      <c r="X100" s="76">
        <v>98102</v>
      </c>
      <c r="Z100" s="77">
        <f>SUM(X100/V100/1000)</f>
        <v>1</v>
      </c>
    </row>
    <row r="101" spans="4:26" ht="12.75">
      <c r="D101" t="s">
        <v>93</v>
      </c>
      <c r="H101" s="21"/>
      <c r="I101" s="78">
        <v>0</v>
      </c>
      <c r="M101" s="15"/>
      <c r="N101" s="11">
        <v>0.355</v>
      </c>
      <c r="P101" s="11"/>
      <c r="U101" s="85"/>
      <c r="V101" s="75">
        <f t="shared" si="8"/>
        <v>0.355</v>
      </c>
      <c r="X101" s="76">
        <v>354.43</v>
      </c>
      <c r="Z101" s="77">
        <f>SUM(X101/V101/1000)</f>
        <v>0.9983943661971832</v>
      </c>
    </row>
    <row r="102" spans="4:26" ht="12.75">
      <c r="D102" t="s">
        <v>94</v>
      </c>
      <c r="H102" s="21"/>
      <c r="I102" s="78">
        <v>0</v>
      </c>
      <c r="K102" s="11">
        <v>1</v>
      </c>
      <c r="M102" s="15"/>
      <c r="P102" s="11">
        <v>1.94</v>
      </c>
      <c r="T102" s="41">
        <v>0.6</v>
      </c>
      <c r="U102" s="85"/>
      <c r="V102" s="75">
        <f t="shared" si="8"/>
        <v>3.54</v>
      </c>
      <c r="X102" s="76">
        <v>3540</v>
      </c>
      <c r="Z102" s="77">
        <f>SUM(X102/V102/1000)</f>
        <v>1</v>
      </c>
    </row>
    <row r="103" spans="4:26" ht="12.75">
      <c r="D103" t="s">
        <v>95</v>
      </c>
      <c r="H103" s="21"/>
      <c r="I103" s="78">
        <v>0</v>
      </c>
      <c r="K103" s="11">
        <v>25</v>
      </c>
      <c r="M103" s="15"/>
      <c r="P103" s="11"/>
      <c r="U103" s="85"/>
      <c r="V103" s="75">
        <f t="shared" si="8"/>
        <v>25</v>
      </c>
      <c r="X103" s="76">
        <v>25000</v>
      </c>
      <c r="Z103" s="77">
        <f>SUM(X103/V103/1000)</f>
        <v>1</v>
      </c>
    </row>
    <row r="104" spans="8:26" ht="12.75">
      <c r="H104" s="21"/>
      <c r="M104" s="15"/>
      <c r="P104" s="11"/>
      <c r="U104" s="85"/>
      <c r="V104" s="75"/>
      <c r="X104" s="76"/>
      <c r="Z104" s="77"/>
    </row>
    <row r="105" spans="13:24" ht="12.75">
      <c r="M105" s="15"/>
      <c r="P105" s="11"/>
      <c r="U105" s="85"/>
      <c r="X105" s="124"/>
    </row>
    <row r="106" spans="13:26" ht="12.75">
      <c r="M106" s="15"/>
      <c r="P106" s="11"/>
      <c r="U106" s="85"/>
      <c r="X106" s="76"/>
      <c r="Z106" s="77"/>
    </row>
    <row r="107" spans="4:26" ht="12.75" hidden="1">
      <c r="D107" s="7"/>
      <c r="G107" s="72"/>
      <c r="H107" s="112"/>
      <c r="M107" s="15"/>
      <c r="P107" s="11"/>
      <c r="U107" s="85"/>
      <c r="X107" s="76"/>
      <c r="Z107" s="77"/>
    </row>
    <row r="108" spans="7:26" ht="12.75" hidden="1">
      <c r="G108" s="72"/>
      <c r="H108" s="113"/>
      <c r="I108" s="15"/>
      <c r="M108" s="15"/>
      <c r="P108" s="11"/>
      <c r="U108" s="85"/>
      <c r="X108" s="76"/>
      <c r="Z108" s="77"/>
    </row>
    <row r="109" spans="1:26" ht="12.75" hidden="1">
      <c r="A109" s="109"/>
      <c r="E109" s="21"/>
      <c r="I109" s="15"/>
      <c r="M109" s="15"/>
      <c r="P109" s="11"/>
      <c r="U109" s="85"/>
      <c r="X109" s="76"/>
      <c r="Z109" s="77"/>
    </row>
    <row r="110" spans="7:27" ht="12.75" hidden="1">
      <c r="G110" s="21"/>
      <c r="H110" s="125"/>
      <c r="I110" s="80"/>
      <c r="M110" s="15"/>
      <c r="P110" s="11"/>
      <c r="U110" s="85"/>
      <c r="X110" s="76"/>
      <c r="Z110" s="77"/>
      <c r="AA110" s="18"/>
    </row>
    <row r="111" spans="13:27" ht="12.75" hidden="1">
      <c r="M111" s="15"/>
      <c r="P111" s="11"/>
      <c r="U111" s="85"/>
      <c r="X111" s="76"/>
      <c r="Z111" s="77"/>
      <c r="AA111" s="18"/>
    </row>
    <row r="112" spans="1:26" ht="12.75" hidden="1">
      <c r="A112" s="109"/>
      <c r="D112" s="7"/>
      <c r="G112" s="72"/>
      <c r="H112" s="112"/>
      <c r="M112" s="15"/>
      <c r="P112" s="11"/>
      <c r="U112" s="85"/>
      <c r="X112" s="76"/>
      <c r="Z112" s="77"/>
    </row>
    <row r="113" spans="7:24" ht="12.75" hidden="1">
      <c r="G113" s="72"/>
      <c r="H113" s="113"/>
      <c r="I113" s="15"/>
      <c r="M113" s="15"/>
      <c r="P113" s="11"/>
      <c r="U113" s="85"/>
      <c r="X113" s="76"/>
    </row>
    <row r="114" spans="7:26" ht="12.75" hidden="1">
      <c r="G114" s="72"/>
      <c r="H114" s="112"/>
      <c r="M114" s="15"/>
      <c r="P114" s="11"/>
      <c r="U114" s="85"/>
      <c r="X114" s="76"/>
      <c r="Z114"/>
    </row>
    <row r="115" spans="1:26" ht="12.75">
      <c r="A115" s="109">
        <v>43</v>
      </c>
      <c r="D115" s="7" t="s">
        <v>96</v>
      </c>
      <c r="G115" s="72"/>
      <c r="H115" s="73"/>
      <c r="I115" s="80"/>
      <c r="M115" s="15"/>
      <c r="P115" s="11"/>
      <c r="U115" s="85"/>
      <c r="X115" s="76"/>
      <c r="Z115"/>
    </row>
    <row r="116" spans="4:27" ht="14.25" customHeight="1">
      <c r="D116" t="s">
        <v>97</v>
      </c>
      <c r="G116" s="72"/>
      <c r="H116" s="83"/>
      <c r="I116" s="84">
        <v>60</v>
      </c>
      <c r="M116" s="15"/>
      <c r="P116" s="11"/>
      <c r="T116" s="41">
        <v>-10.19</v>
      </c>
      <c r="U116" s="85"/>
      <c r="V116" s="75">
        <f>SUM(I116+K116+M116+N116+P116+R116+S116+T116)</f>
        <v>49.81</v>
      </c>
      <c r="X116" s="76">
        <v>49810</v>
      </c>
      <c r="Z116" s="77">
        <f>SUM(X116/V116/1000)</f>
        <v>1</v>
      </c>
      <c r="AA116" s="18"/>
    </row>
    <row r="117" spans="7:26" ht="14.25" customHeight="1">
      <c r="G117" s="72"/>
      <c r="H117" s="112"/>
      <c r="I117" s="15"/>
      <c r="M117" s="15"/>
      <c r="P117" s="11"/>
      <c r="U117" s="85"/>
      <c r="X117" s="76"/>
      <c r="Z117" s="77"/>
    </row>
    <row r="118" spans="7:26" ht="12.75" hidden="1">
      <c r="G118" s="72"/>
      <c r="H118" s="73"/>
      <c r="I118" s="80"/>
      <c r="M118" s="15"/>
      <c r="P118" s="11"/>
      <c r="U118" s="85"/>
      <c r="X118" s="76"/>
      <c r="Z118" s="77"/>
    </row>
    <row r="119" spans="1:26" ht="12.75" hidden="1">
      <c r="A119" s="109"/>
      <c r="D119" s="7"/>
      <c r="G119" s="72"/>
      <c r="H119" s="73"/>
      <c r="I119" s="80"/>
      <c r="M119" s="15"/>
      <c r="P119" s="11"/>
      <c r="U119" s="85"/>
      <c r="X119" s="76"/>
      <c r="Z119" s="77"/>
    </row>
    <row r="120" spans="5:26" ht="12.75" customHeight="1" hidden="1">
      <c r="E120" s="111"/>
      <c r="G120" s="72"/>
      <c r="H120" s="83"/>
      <c r="I120" s="110"/>
      <c r="M120" s="15"/>
      <c r="P120" s="11"/>
      <c r="U120" s="85"/>
      <c r="X120" s="76"/>
      <c r="Z120" s="77"/>
    </row>
    <row r="121" spans="13:26" ht="12.75" hidden="1">
      <c r="M121" s="15"/>
      <c r="P121" s="11"/>
      <c r="U121" s="85"/>
      <c r="X121" s="76"/>
      <c r="Z121" s="77"/>
    </row>
    <row r="122" spans="1:26" ht="12.75" hidden="1">
      <c r="A122" s="109"/>
      <c r="D122" s="7"/>
      <c r="M122" s="15"/>
      <c r="P122" s="11"/>
      <c r="U122" s="85"/>
      <c r="X122" s="76"/>
      <c r="Z122" s="77"/>
    </row>
    <row r="123" spans="13:26" ht="12.75" hidden="1">
      <c r="M123" s="15"/>
      <c r="P123" s="11"/>
      <c r="U123" s="85"/>
      <c r="X123" s="76"/>
      <c r="Z123" s="77"/>
    </row>
    <row r="124" spans="1:26" ht="12.75">
      <c r="A124" s="109">
        <v>53</v>
      </c>
      <c r="B124" s="7"/>
      <c r="C124" s="7"/>
      <c r="D124" s="7" t="s">
        <v>98</v>
      </c>
      <c r="E124" s="7"/>
      <c r="F124" s="7"/>
      <c r="M124" s="15"/>
      <c r="P124" s="11"/>
      <c r="U124" s="85"/>
      <c r="X124" s="76"/>
      <c r="Z124" s="77"/>
    </row>
    <row r="125" spans="4:26" ht="12.75">
      <c r="D125" t="s">
        <v>99</v>
      </c>
      <c r="I125" s="78">
        <v>10</v>
      </c>
      <c r="M125" s="15"/>
      <c r="P125" s="11"/>
      <c r="T125" s="41">
        <v>2.47</v>
      </c>
      <c r="U125" s="85"/>
      <c r="V125" s="75">
        <f>SUM(I125+K125+M125+N125+P125+R125+S125+T125)</f>
        <v>12.47</v>
      </c>
      <c r="X125" s="76">
        <v>12470</v>
      </c>
      <c r="Z125" s="77">
        <f>SUM(X125/V125/1000)</f>
        <v>1</v>
      </c>
    </row>
    <row r="126" spans="13:26" ht="12.75">
      <c r="M126" s="15"/>
      <c r="P126" s="11"/>
      <c r="U126" s="85"/>
      <c r="X126" s="76"/>
      <c r="Z126" s="77"/>
    </row>
    <row r="127" spans="13:26" ht="12.75">
      <c r="M127" s="15"/>
      <c r="P127" s="11"/>
      <c r="U127" s="85"/>
      <c r="X127" s="76"/>
      <c r="Z127" s="77"/>
    </row>
    <row r="128" spans="1:26" ht="12.75">
      <c r="A128" s="109">
        <v>55</v>
      </c>
      <c r="D128" s="7" t="s">
        <v>100</v>
      </c>
      <c r="E128" s="7"/>
      <c r="M128" s="15"/>
      <c r="P128" s="11"/>
      <c r="U128" s="85"/>
      <c r="X128" s="76"/>
      <c r="Z128" s="77"/>
    </row>
    <row r="129" spans="4:26" ht="12.75">
      <c r="D129" t="s">
        <v>101</v>
      </c>
      <c r="I129" s="78">
        <v>0</v>
      </c>
      <c r="M129" s="15"/>
      <c r="N129" s="11">
        <v>0.55</v>
      </c>
      <c r="P129" s="11">
        <v>1.7</v>
      </c>
      <c r="T129" s="41">
        <v>0.4</v>
      </c>
      <c r="U129" s="85"/>
      <c r="V129" s="75">
        <f>SUM(I129+K129+M129+N129+P129+R129+S129+T129)</f>
        <v>2.65</v>
      </c>
      <c r="X129" s="76">
        <v>2650</v>
      </c>
      <c r="Z129" s="77">
        <f>SUM(X129/V129/1000)</f>
        <v>1</v>
      </c>
    </row>
    <row r="130" spans="13:26" ht="12.75">
      <c r="M130" s="15"/>
      <c r="P130" s="11"/>
      <c r="U130" s="85"/>
      <c r="X130" s="76"/>
      <c r="Z130" s="77"/>
    </row>
    <row r="131" spans="1:26" ht="12.75">
      <c r="A131" s="109">
        <v>61</v>
      </c>
      <c r="D131" s="7" t="s">
        <v>102</v>
      </c>
      <c r="G131" s="72"/>
      <c r="H131" s="73"/>
      <c r="I131" s="80"/>
      <c r="M131" s="15"/>
      <c r="P131" s="11"/>
      <c r="U131" s="85"/>
      <c r="X131" s="76"/>
      <c r="Z131" s="77"/>
    </row>
    <row r="132" spans="4:26" ht="12.75">
      <c r="D132" t="s">
        <v>103</v>
      </c>
      <c r="F132" s="21"/>
      <c r="G132" s="21"/>
      <c r="I132" s="84">
        <v>20</v>
      </c>
      <c r="M132" s="15"/>
      <c r="P132" s="11"/>
      <c r="T132" s="41">
        <v>3.958</v>
      </c>
      <c r="U132" s="85"/>
      <c r="V132" s="75">
        <f>SUM(I132+K132+M132+N132+P132+R132+S132+T132)</f>
        <v>23.958</v>
      </c>
      <c r="X132" s="76">
        <v>23957.7</v>
      </c>
      <c r="Z132" s="77">
        <f>SUM(X132/V132/1000)</f>
        <v>0.9999874780866518</v>
      </c>
    </row>
    <row r="133" spans="4:26" ht="12.75">
      <c r="D133" t="s">
        <v>104</v>
      </c>
      <c r="F133" s="21"/>
      <c r="G133" s="21"/>
      <c r="I133" s="78">
        <v>0</v>
      </c>
      <c r="M133" s="15"/>
      <c r="P133" s="11"/>
      <c r="T133" s="41">
        <v>0.005</v>
      </c>
      <c r="U133" s="85"/>
      <c r="V133" s="75">
        <f>SUM(I133+K133+M133+N133+P133+R133+S133+T133)</f>
        <v>0.005</v>
      </c>
      <c r="X133" s="76">
        <v>5</v>
      </c>
      <c r="Z133" s="77">
        <f aca="true" t="shared" si="9" ref="Z133:Z140">SUM(X133/V133/1000)</f>
        <v>1</v>
      </c>
    </row>
    <row r="134" spans="4:26" ht="12.75">
      <c r="D134" t="s">
        <v>105</v>
      </c>
      <c r="F134" s="21"/>
      <c r="G134" s="21"/>
      <c r="I134" s="78">
        <v>0</v>
      </c>
      <c r="K134" s="11">
        <v>0.78</v>
      </c>
      <c r="M134" s="15"/>
      <c r="N134" s="11">
        <v>1</v>
      </c>
      <c r="P134" s="11"/>
      <c r="T134" s="41">
        <v>1.52</v>
      </c>
      <c r="U134" s="85"/>
      <c r="V134" s="75">
        <f>SUM(I134+K134+M134+N134+P134+R134+S134+T134)</f>
        <v>3.3</v>
      </c>
      <c r="X134" s="76">
        <v>3300</v>
      </c>
      <c r="Z134" s="77">
        <f t="shared" si="9"/>
        <v>1</v>
      </c>
    </row>
    <row r="135" spans="4:27" ht="13.5" customHeight="1">
      <c r="D135" t="s">
        <v>106</v>
      </c>
      <c r="E135" s="111"/>
      <c r="F135" s="21"/>
      <c r="G135" s="21"/>
      <c r="I135" s="84">
        <v>8.5</v>
      </c>
      <c r="M135" s="15"/>
      <c r="N135" s="11">
        <v>0.533</v>
      </c>
      <c r="P135" s="11"/>
      <c r="U135" s="85"/>
      <c r="V135" s="75">
        <f>SUM(I135+K135+M135+N135+P135+R135+S135+T135)</f>
        <v>9.033</v>
      </c>
      <c r="X135" s="76">
        <v>9033</v>
      </c>
      <c r="Z135" s="77">
        <f t="shared" si="9"/>
        <v>1.0000000000000002</v>
      </c>
      <c r="AA135" s="18"/>
    </row>
    <row r="136" spans="4:27" ht="13.5" customHeight="1">
      <c r="D136" t="s">
        <v>107</v>
      </c>
      <c r="E136" s="111"/>
      <c r="F136" s="21"/>
      <c r="G136" s="21"/>
      <c r="I136" s="84">
        <v>0</v>
      </c>
      <c r="M136" s="15"/>
      <c r="P136" s="11"/>
      <c r="U136" s="85"/>
      <c r="V136" s="75"/>
      <c r="X136" s="76"/>
      <c r="Z136" s="77"/>
      <c r="AA136" s="18"/>
    </row>
    <row r="137" spans="4:27" ht="13.5" customHeight="1">
      <c r="D137" t="s">
        <v>108</v>
      </c>
      <c r="E137" s="111"/>
      <c r="F137" s="21"/>
      <c r="G137" s="21"/>
      <c r="I137" s="84">
        <v>15</v>
      </c>
      <c r="M137" s="15"/>
      <c r="P137" s="11"/>
      <c r="R137" s="11">
        <v>-15</v>
      </c>
      <c r="T137" s="41">
        <v>1</v>
      </c>
      <c r="U137" s="85"/>
      <c r="V137" s="75">
        <f>SUM(I137+K137+M137+N137+P137+R137+S137+T137)</f>
        <v>1</v>
      </c>
      <c r="X137" s="76">
        <v>1000</v>
      </c>
      <c r="Z137" s="77">
        <f t="shared" si="9"/>
        <v>1</v>
      </c>
      <c r="AA137" s="18"/>
    </row>
    <row r="138" spans="4:27" ht="13.5" customHeight="1">
      <c r="D138" t="s">
        <v>109</v>
      </c>
      <c r="E138" s="111"/>
      <c r="F138" s="21"/>
      <c r="G138" s="21"/>
      <c r="I138" s="84">
        <v>1</v>
      </c>
      <c r="M138" s="15"/>
      <c r="P138" s="11"/>
      <c r="T138" s="41">
        <v>0.946</v>
      </c>
      <c r="U138" s="85"/>
      <c r="V138" s="75">
        <f>SUM(I138+K138+M138+N138+P138+R138+S138+T138)</f>
        <v>1.946</v>
      </c>
      <c r="X138" s="76">
        <v>1946</v>
      </c>
      <c r="Z138" s="77">
        <f t="shared" si="9"/>
        <v>1</v>
      </c>
      <c r="AA138" s="18"/>
    </row>
    <row r="139" spans="4:27" ht="13.5" customHeight="1">
      <c r="D139" t="s">
        <v>110</v>
      </c>
      <c r="E139" s="111"/>
      <c r="F139" s="21"/>
      <c r="G139" s="21"/>
      <c r="I139" s="84">
        <v>10</v>
      </c>
      <c r="M139" s="15"/>
      <c r="P139" s="11">
        <v>-9</v>
      </c>
      <c r="T139" s="41">
        <v>-0.998</v>
      </c>
      <c r="U139" s="85"/>
      <c r="V139" s="75">
        <f>SUM(I139+K139+M139+N139+P139+R139+S139+T139)</f>
        <v>0.0020000000000000018</v>
      </c>
      <c r="X139" s="76">
        <v>2</v>
      </c>
      <c r="Z139" s="77">
        <f t="shared" si="9"/>
        <v>0.9999999999999991</v>
      </c>
      <c r="AA139" s="18"/>
    </row>
    <row r="140" spans="4:27" ht="13.5" customHeight="1">
      <c r="D140" t="s">
        <v>111</v>
      </c>
      <c r="E140" s="111"/>
      <c r="F140" s="21"/>
      <c r="G140" s="21"/>
      <c r="I140" s="84">
        <v>0</v>
      </c>
      <c r="M140" s="15"/>
      <c r="P140" s="11"/>
      <c r="T140" s="41">
        <v>0.086</v>
      </c>
      <c r="U140" s="85"/>
      <c r="V140" s="75">
        <f>SUM(I140+K140+M140+N140+P140+R140+S140+T140)</f>
        <v>0.086</v>
      </c>
      <c r="X140" s="76">
        <v>86</v>
      </c>
      <c r="Z140" s="77">
        <f t="shared" si="9"/>
        <v>1.0000000000000002</v>
      </c>
      <c r="AA140" s="18"/>
    </row>
    <row r="141" spans="7:26" ht="12.75">
      <c r="G141" s="72"/>
      <c r="H141" s="112"/>
      <c r="M141" s="15"/>
      <c r="P141" s="11"/>
      <c r="U141" s="85"/>
      <c r="V141" s="75"/>
      <c r="X141" s="76"/>
      <c r="Z141" s="77"/>
    </row>
    <row r="142" spans="1:28" s="115" customFormat="1" ht="12.75">
      <c r="A142" s="109">
        <v>63</v>
      </c>
      <c r="D142" s="109" t="s">
        <v>112</v>
      </c>
      <c r="G142" s="116"/>
      <c r="H142" s="117"/>
      <c r="I142" s="118"/>
      <c r="J142" s="119"/>
      <c r="K142" s="40"/>
      <c r="L142" s="120"/>
      <c r="M142" s="41"/>
      <c r="N142" s="40"/>
      <c r="O142" s="120"/>
      <c r="P142" s="40"/>
      <c r="Q142" s="120"/>
      <c r="R142" s="40"/>
      <c r="S142" s="40"/>
      <c r="T142" s="41"/>
      <c r="U142" s="121"/>
      <c r="V142" s="75"/>
      <c r="W142" s="20"/>
      <c r="X142" s="122"/>
      <c r="Y142" s="20"/>
      <c r="Z142" s="77"/>
      <c r="AA142" s="20"/>
      <c r="AB142" s="20"/>
    </row>
    <row r="143" spans="4:26" ht="13.5" customHeight="1">
      <c r="D143" t="s">
        <v>113</v>
      </c>
      <c r="G143" s="72"/>
      <c r="H143" s="83"/>
      <c r="I143" s="84">
        <v>101.5</v>
      </c>
      <c r="M143" s="15"/>
      <c r="P143" s="11">
        <v>15</v>
      </c>
      <c r="T143" s="41">
        <v>62.141</v>
      </c>
      <c r="U143" s="85"/>
      <c r="V143" s="75">
        <f aca="true" t="shared" si="10" ref="V143:V154">SUM(I143+K143+M143+N143+P143+R143+S143+T143)</f>
        <v>178.641</v>
      </c>
      <c r="X143" s="76">
        <v>178637.68</v>
      </c>
      <c r="Z143" s="77">
        <f aca="true" t="shared" si="11" ref="Z143:Z148">SUM(X143/V143/1000)</f>
        <v>0.9999814152406222</v>
      </c>
    </row>
    <row r="144" spans="4:26" ht="13.5" customHeight="1">
      <c r="D144" t="s">
        <v>114</v>
      </c>
      <c r="G144" s="72"/>
      <c r="H144" s="83"/>
      <c r="I144" s="84">
        <v>1.5</v>
      </c>
      <c r="M144" s="15"/>
      <c r="P144" s="11"/>
      <c r="T144" s="41">
        <v>-1.017</v>
      </c>
      <c r="U144" s="85"/>
      <c r="V144" s="75">
        <f t="shared" si="10"/>
        <v>0.4830000000000001</v>
      </c>
      <c r="X144" s="76">
        <v>482.24</v>
      </c>
      <c r="Z144" s="77">
        <f t="shared" si="11"/>
        <v>0.9984265010351965</v>
      </c>
    </row>
    <row r="145" spans="4:26" ht="13.5" customHeight="1">
      <c r="D145" t="s">
        <v>115</v>
      </c>
      <c r="G145" s="72"/>
      <c r="H145" s="83"/>
      <c r="I145" s="84">
        <v>3.5</v>
      </c>
      <c r="M145" s="15"/>
      <c r="P145" s="11">
        <v>18</v>
      </c>
      <c r="T145" s="41">
        <v>27.526</v>
      </c>
      <c r="U145" s="85"/>
      <c r="V145" s="75">
        <f t="shared" si="10"/>
        <v>49.025999999999996</v>
      </c>
      <c r="X145" s="76">
        <v>50239.36</v>
      </c>
      <c r="Z145" s="77">
        <f t="shared" si="11"/>
        <v>1.0247493166891037</v>
      </c>
    </row>
    <row r="146" spans="4:26" ht="13.5" customHeight="1">
      <c r="D146" t="s">
        <v>116</v>
      </c>
      <c r="G146" s="72"/>
      <c r="H146" s="83"/>
      <c r="I146" s="84">
        <v>0</v>
      </c>
      <c r="M146" s="15"/>
      <c r="P146" s="11"/>
      <c r="T146" s="41">
        <v>32.034</v>
      </c>
      <c r="U146" s="85"/>
      <c r="V146" s="75">
        <f t="shared" si="10"/>
        <v>32.034</v>
      </c>
      <c r="X146" s="76">
        <v>32033.34</v>
      </c>
      <c r="Z146" s="77">
        <f t="shared" si="11"/>
        <v>0.9999793968908035</v>
      </c>
    </row>
    <row r="147" spans="4:26" ht="13.5" customHeight="1">
      <c r="D147" t="s">
        <v>117</v>
      </c>
      <c r="G147" s="72"/>
      <c r="H147" s="83"/>
      <c r="I147" s="84">
        <v>0</v>
      </c>
      <c r="K147" s="11">
        <v>151.758</v>
      </c>
      <c r="M147" s="15"/>
      <c r="P147" s="11">
        <v>84</v>
      </c>
      <c r="T147" s="41">
        <v>23.497</v>
      </c>
      <c r="U147" s="85"/>
      <c r="V147" s="75">
        <f t="shared" si="10"/>
        <v>259.255</v>
      </c>
      <c r="X147" s="76">
        <v>259254.6</v>
      </c>
      <c r="Z147" s="77">
        <f t="shared" si="11"/>
        <v>0.9999984571175098</v>
      </c>
    </row>
    <row r="148" spans="4:26" ht="13.5" customHeight="1">
      <c r="D148" t="s">
        <v>118</v>
      </c>
      <c r="G148" s="72"/>
      <c r="H148" s="83"/>
      <c r="I148" s="84">
        <v>0</v>
      </c>
      <c r="K148" s="11">
        <v>1184.263</v>
      </c>
      <c r="M148" s="15"/>
      <c r="P148" s="11"/>
      <c r="U148" s="85"/>
      <c r="V148" s="75">
        <f t="shared" si="10"/>
        <v>1184.263</v>
      </c>
      <c r="X148" s="76">
        <v>1184262.35</v>
      </c>
      <c r="Z148" s="77">
        <f t="shared" si="11"/>
        <v>0.9999994511354321</v>
      </c>
    </row>
    <row r="149" spans="7:26" ht="12.75" customHeight="1">
      <c r="G149" s="72"/>
      <c r="H149" s="83"/>
      <c r="I149" s="110"/>
      <c r="M149" s="15"/>
      <c r="P149" s="11"/>
      <c r="U149" s="85"/>
      <c r="V149" s="75"/>
      <c r="X149" s="76"/>
      <c r="Z149" s="77"/>
    </row>
    <row r="150" spans="13:24" ht="12.75" hidden="1">
      <c r="M150" s="15"/>
      <c r="P150" s="11"/>
      <c r="U150" s="85"/>
      <c r="V150" s="75"/>
      <c r="X150" s="76"/>
    </row>
    <row r="151" spans="1:28" s="7" customFormat="1" ht="13.5" customHeight="1">
      <c r="A151" s="109">
        <v>64</v>
      </c>
      <c r="D151" s="7" t="s">
        <v>119</v>
      </c>
      <c r="G151" s="126"/>
      <c r="H151" s="127"/>
      <c r="I151" s="84"/>
      <c r="J151" s="128"/>
      <c r="K151" s="78"/>
      <c r="L151" s="129"/>
      <c r="M151" s="41"/>
      <c r="N151" s="78"/>
      <c r="O151" s="129"/>
      <c r="P151" s="78"/>
      <c r="Q151" s="129"/>
      <c r="R151" s="78"/>
      <c r="S151" s="78"/>
      <c r="T151" s="41"/>
      <c r="U151" s="130"/>
      <c r="V151" s="75"/>
      <c r="W151" s="20"/>
      <c r="X151" s="124"/>
      <c r="Y151" s="20"/>
      <c r="Z151" s="67"/>
      <c r="AA151" s="20"/>
      <c r="AB151" s="68"/>
    </row>
    <row r="152" spans="4:26" ht="13.5" customHeight="1">
      <c r="D152" t="s">
        <v>120</v>
      </c>
      <c r="G152" s="72"/>
      <c r="H152" s="83"/>
      <c r="I152" s="84">
        <v>0</v>
      </c>
      <c r="M152" s="15"/>
      <c r="P152" s="11">
        <v>1333.95</v>
      </c>
      <c r="U152" s="85"/>
      <c r="V152" s="75">
        <f t="shared" si="10"/>
        <v>1333.95</v>
      </c>
      <c r="X152" s="76">
        <v>1333950</v>
      </c>
      <c r="Z152" s="77">
        <f>SUM(X152/V152/1000)</f>
        <v>1</v>
      </c>
    </row>
    <row r="153" spans="4:26" ht="12.75">
      <c r="D153" t="s">
        <v>121</v>
      </c>
      <c r="G153" s="72"/>
      <c r="H153" s="83"/>
      <c r="I153" s="84">
        <v>0</v>
      </c>
      <c r="K153" s="11">
        <v>15.947</v>
      </c>
      <c r="M153" s="15"/>
      <c r="P153" s="11"/>
      <c r="U153" s="85"/>
      <c r="V153" s="75">
        <f t="shared" si="10"/>
        <v>15.947</v>
      </c>
      <c r="X153" s="76">
        <v>15947</v>
      </c>
      <c r="Z153" s="77">
        <v>1</v>
      </c>
    </row>
    <row r="154" spans="4:26" ht="12.75">
      <c r="D154" t="s">
        <v>110</v>
      </c>
      <c r="I154" s="78">
        <v>0</v>
      </c>
      <c r="M154" s="15">
        <v>40.709</v>
      </c>
      <c r="N154" s="11">
        <v>21.829</v>
      </c>
      <c r="P154" s="11">
        <v>1.6</v>
      </c>
      <c r="U154" s="85"/>
      <c r="V154" s="75">
        <f t="shared" si="10"/>
        <v>64.138</v>
      </c>
      <c r="X154" s="76">
        <v>64137.43</v>
      </c>
      <c r="Z154" s="77">
        <v>1</v>
      </c>
    </row>
    <row r="155" spans="13:26" ht="12.75" customHeight="1" hidden="1">
      <c r="M155" s="15"/>
      <c r="N155" s="11">
        <v>0</v>
      </c>
      <c r="P155" s="11"/>
      <c r="U155" s="85"/>
      <c r="X155" s="76"/>
      <c r="Z155" s="77"/>
    </row>
    <row r="156" spans="1:28" ht="12.75" customHeight="1" hidden="1">
      <c r="A156"/>
      <c r="I156" s="17"/>
      <c r="K156" s="17"/>
      <c r="L156" s="12"/>
      <c r="M156" s="99"/>
      <c r="N156" s="17"/>
      <c r="O156" s="12"/>
      <c r="P156" s="17"/>
      <c r="Q156" s="12"/>
      <c r="R156" s="17"/>
      <c r="S156" s="17"/>
      <c r="T156" s="99"/>
      <c r="U156" s="131"/>
      <c r="W156"/>
      <c r="X156" s="76"/>
      <c r="Y156"/>
      <c r="Z156"/>
      <c r="AA156"/>
      <c r="AB156"/>
    </row>
    <row r="157" spans="1:28" ht="12.75" customHeight="1" hidden="1">
      <c r="A157"/>
      <c r="D157" s="52"/>
      <c r="I157" s="17"/>
      <c r="K157" s="17"/>
      <c r="L157" s="12"/>
      <c r="M157" s="99"/>
      <c r="N157" s="17"/>
      <c r="O157" s="12"/>
      <c r="P157" s="17"/>
      <c r="Q157" s="12"/>
      <c r="R157" s="17"/>
      <c r="S157" s="17"/>
      <c r="T157" s="99"/>
      <c r="U157" s="131"/>
      <c r="W157"/>
      <c r="X157" s="76"/>
      <c r="Y157"/>
      <c r="Z157"/>
      <c r="AA157"/>
      <c r="AB157"/>
    </row>
    <row r="158" spans="1:25" ht="12.75" customHeight="1" hidden="1">
      <c r="A158" s="21"/>
      <c r="B158" s="21"/>
      <c r="C158" s="21"/>
      <c r="D158" s="21"/>
      <c r="E158" s="21"/>
      <c r="F158" s="21"/>
      <c r="G158" s="21"/>
      <c r="H158" s="21"/>
      <c r="J158" s="13"/>
      <c r="M158" s="15"/>
      <c r="P158" s="11"/>
      <c r="U158" s="85"/>
      <c r="V158" s="11"/>
      <c r="W158" s="21"/>
      <c r="X158" s="100"/>
      <c r="Y158" s="21"/>
    </row>
    <row r="159" spans="1:25" ht="12.75" customHeight="1" hidden="1">
      <c r="A159" s="114"/>
      <c r="B159" s="21"/>
      <c r="C159" s="21"/>
      <c r="D159" s="21"/>
      <c r="E159" s="21"/>
      <c r="F159" s="21"/>
      <c r="G159" s="21"/>
      <c r="H159" s="21"/>
      <c r="J159" s="13"/>
      <c r="M159" s="15"/>
      <c r="P159" s="11"/>
      <c r="U159" s="85"/>
      <c r="V159" s="11"/>
      <c r="W159" s="21"/>
      <c r="X159" s="100"/>
      <c r="Y159" s="21"/>
    </row>
    <row r="160" spans="1:25" ht="12.75" customHeight="1" hidden="1">
      <c r="A160" s="114"/>
      <c r="B160" s="21"/>
      <c r="C160" s="21"/>
      <c r="D160" s="21"/>
      <c r="E160" s="21"/>
      <c r="F160" s="21"/>
      <c r="G160" s="21"/>
      <c r="H160" s="21"/>
      <c r="J160" s="13"/>
      <c r="M160" s="15"/>
      <c r="P160" s="11"/>
      <c r="U160" s="85"/>
      <c r="V160" s="11"/>
      <c r="W160" s="21"/>
      <c r="X160" s="100"/>
      <c r="Y160" s="21"/>
    </row>
    <row r="161" spans="1:25" ht="12.75" customHeight="1" hidden="1">
      <c r="A161" s="114"/>
      <c r="B161" s="21"/>
      <c r="C161" s="21"/>
      <c r="D161" s="21"/>
      <c r="E161" s="21"/>
      <c r="F161" s="21"/>
      <c r="G161" s="21"/>
      <c r="H161" s="21"/>
      <c r="J161" s="13"/>
      <c r="M161" s="15"/>
      <c r="P161" s="11"/>
      <c r="U161" s="85"/>
      <c r="V161" s="11"/>
      <c r="W161" s="21"/>
      <c r="X161" s="100"/>
      <c r="Y161" s="21"/>
    </row>
    <row r="162" spans="1:25" ht="12.75" customHeight="1" hidden="1">
      <c r="A162" s="114"/>
      <c r="B162" s="21"/>
      <c r="C162" s="21"/>
      <c r="D162" s="21"/>
      <c r="E162" s="21"/>
      <c r="F162" s="21"/>
      <c r="G162" s="21"/>
      <c r="H162" s="21"/>
      <c r="J162" s="13"/>
      <c r="M162" s="15"/>
      <c r="P162" s="11"/>
      <c r="U162" s="85"/>
      <c r="V162" s="11"/>
      <c r="W162" s="21"/>
      <c r="X162" s="100"/>
      <c r="Y162" s="21"/>
    </row>
    <row r="163" spans="1:25" ht="12.75" customHeight="1" hidden="1">
      <c r="A163" s="114"/>
      <c r="B163" s="21"/>
      <c r="C163" s="21"/>
      <c r="D163" s="21"/>
      <c r="E163" s="21"/>
      <c r="F163" s="21"/>
      <c r="G163" s="21"/>
      <c r="H163" s="21"/>
      <c r="J163" s="13"/>
      <c r="M163" s="15"/>
      <c r="P163" s="11"/>
      <c r="U163" s="85"/>
      <c r="V163" s="11"/>
      <c r="W163" s="21"/>
      <c r="X163" s="100"/>
      <c r="Y163" s="21"/>
    </row>
    <row r="164" spans="1:25" ht="12.75" customHeight="1" hidden="1">
      <c r="A164" s="114"/>
      <c r="B164" s="21"/>
      <c r="C164" s="21"/>
      <c r="D164" s="21"/>
      <c r="E164" s="21"/>
      <c r="F164" s="21"/>
      <c r="G164" s="21"/>
      <c r="H164" s="21"/>
      <c r="J164" s="13"/>
      <c r="M164" s="15"/>
      <c r="P164" s="11"/>
      <c r="U164" s="85"/>
      <c r="V164" s="11"/>
      <c r="W164" s="21"/>
      <c r="X164" s="100"/>
      <c r="Y164" s="21"/>
    </row>
    <row r="165" spans="1:28" ht="12.75" customHeight="1" hidden="1">
      <c r="A165" s="114"/>
      <c r="D165" s="21"/>
      <c r="I165" s="17"/>
      <c r="K165" s="17"/>
      <c r="L165" s="12"/>
      <c r="M165" s="99"/>
      <c r="N165" s="17"/>
      <c r="O165" s="12"/>
      <c r="P165" s="17"/>
      <c r="Q165" s="12"/>
      <c r="R165" s="17"/>
      <c r="S165" s="17"/>
      <c r="T165" s="99"/>
      <c r="U165" s="131"/>
      <c r="W165"/>
      <c r="X165" s="76"/>
      <c r="Y165"/>
      <c r="Z165"/>
      <c r="AA165"/>
      <c r="AB165"/>
    </row>
    <row r="166" spans="1:28" ht="12.75" customHeight="1" hidden="1">
      <c r="A166" s="114"/>
      <c r="D166" s="21"/>
      <c r="E166" s="21"/>
      <c r="F166" s="21"/>
      <c r="G166" s="21"/>
      <c r="H166" s="21"/>
      <c r="J166" s="13"/>
      <c r="M166" s="15"/>
      <c r="P166" s="11"/>
      <c r="U166" s="85"/>
      <c r="V166" s="11"/>
      <c r="W166" s="21"/>
      <c r="X166" s="100"/>
      <c r="Y166" s="21"/>
      <c r="AA166"/>
      <c r="AB166"/>
    </row>
    <row r="167" spans="1:28" ht="12.75" customHeight="1" hidden="1">
      <c r="A167" s="114"/>
      <c r="D167" s="21"/>
      <c r="E167" s="21"/>
      <c r="F167" s="21"/>
      <c r="G167" s="21"/>
      <c r="H167" s="21"/>
      <c r="J167" s="13"/>
      <c r="M167" s="15"/>
      <c r="P167" s="11"/>
      <c r="U167" s="85"/>
      <c r="V167" s="11"/>
      <c r="W167" s="21"/>
      <c r="X167" s="100"/>
      <c r="Y167" s="21"/>
      <c r="AA167"/>
      <c r="AB167"/>
    </row>
    <row r="168" spans="1:28" ht="12.75" customHeight="1" hidden="1">
      <c r="A168" s="114"/>
      <c r="B168" s="21"/>
      <c r="C168" s="21"/>
      <c r="D168" s="21"/>
      <c r="E168" s="21"/>
      <c r="F168" s="21"/>
      <c r="G168" s="21"/>
      <c r="H168" s="21"/>
      <c r="J168" s="13"/>
      <c r="M168" s="15"/>
      <c r="P168" s="11"/>
      <c r="U168" s="85"/>
      <c r="V168" s="11"/>
      <c r="W168" s="21"/>
      <c r="X168" s="100"/>
      <c r="Y168" s="21"/>
      <c r="AA168"/>
      <c r="AB168"/>
    </row>
    <row r="169" spans="1:28" ht="12.75" customHeight="1" hidden="1">
      <c r="A169"/>
      <c r="D169" s="21"/>
      <c r="I169" s="17"/>
      <c r="K169" s="17"/>
      <c r="L169" s="12"/>
      <c r="M169" s="99"/>
      <c r="N169" s="17"/>
      <c r="O169" s="12"/>
      <c r="P169" s="17"/>
      <c r="Q169" s="12"/>
      <c r="R169" s="17"/>
      <c r="S169" s="17"/>
      <c r="T169" s="99"/>
      <c r="U169" s="131"/>
      <c r="W169"/>
      <c r="X169" s="76"/>
      <c r="Y169"/>
      <c r="Z169"/>
      <c r="AA169"/>
      <c r="AB169"/>
    </row>
    <row r="170" spans="1:28" ht="12.75" customHeight="1" hidden="1">
      <c r="A170"/>
      <c r="D170" s="21"/>
      <c r="I170" s="17"/>
      <c r="K170" s="17"/>
      <c r="L170" s="12"/>
      <c r="M170" s="99"/>
      <c r="N170" s="17"/>
      <c r="O170" s="12"/>
      <c r="P170" s="17"/>
      <c r="Q170" s="12"/>
      <c r="R170" s="17"/>
      <c r="S170" s="17"/>
      <c r="T170" s="99"/>
      <c r="U170" s="131"/>
      <c r="W170"/>
      <c r="X170" s="76"/>
      <c r="Y170"/>
      <c r="Z170"/>
      <c r="AA170"/>
      <c r="AB170"/>
    </row>
    <row r="171" spans="1:28" ht="12.75" customHeight="1" hidden="1">
      <c r="A171"/>
      <c r="D171" s="21"/>
      <c r="I171" s="17"/>
      <c r="K171" s="17"/>
      <c r="L171" s="12"/>
      <c r="M171" s="99"/>
      <c r="N171" s="17"/>
      <c r="O171" s="12"/>
      <c r="P171" s="17"/>
      <c r="Q171" s="12"/>
      <c r="R171" s="17"/>
      <c r="S171" s="17"/>
      <c r="T171" s="99"/>
      <c r="U171" s="131"/>
      <c r="W171"/>
      <c r="X171" s="76"/>
      <c r="Y171"/>
      <c r="Z171"/>
      <c r="AA171"/>
      <c r="AB171"/>
    </row>
    <row r="172" spans="1:28" ht="12.75" customHeight="1" hidden="1">
      <c r="A172"/>
      <c r="D172" s="21"/>
      <c r="I172" s="17"/>
      <c r="K172" s="17"/>
      <c r="L172" s="12"/>
      <c r="M172" s="99"/>
      <c r="N172" s="17"/>
      <c r="O172" s="12"/>
      <c r="P172" s="17"/>
      <c r="Q172" s="12"/>
      <c r="R172" s="17"/>
      <c r="S172" s="17"/>
      <c r="T172" s="99"/>
      <c r="U172" s="131"/>
      <c r="W172"/>
      <c r="X172" s="76"/>
      <c r="Y172"/>
      <c r="Z172"/>
      <c r="AA172"/>
      <c r="AB172"/>
    </row>
    <row r="173" spans="1:28" ht="12.75" customHeight="1" hidden="1">
      <c r="A173"/>
      <c r="D173" s="21"/>
      <c r="I173" s="17"/>
      <c r="K173" s="17"/>
      <c r="L173" s="12"/>
      <c r="M173" s="99"/>
      <c r="N173" s="17"/>
      <c r="O173" s="12"/>
      <c r="P173" s="17"/>
      <c r="Q173" s="12"/>
      <c r="R173" s="17"/>
      <c r="S173" s="17"/>
      <c r="T173" s="99"/>
      <c r="U173" s="131"/>
      <c r="W173"/>
      <c r="X173" s="76"/>
      <c r="Y173"/>
      <c r="Z173"/>
      <c r="AA173"/>
      <c r="AB173"/>
    </row>
    <row r="174" spans="1:28" ht="12.75" customHeight="1" hidden="1">
      <c r="A174"/>
      <c r="D174" s="21"/>
      <c r="I174" s="17"/>
      <c r="K174" s="17"/>
      <c r="L174" s="12"/>
      <c r="M174" s="99"/>
      <c r="N174" s="17"/>
      <c r="O174" s="12"/>
      <c r="P174" s="17"/>
      <c r="Q174" s="12"/>
      <c r="R174" s="17"/>
      <c r="S174" s="17"/>
      <c r="T174" s="99"/>
      <c r="U174" s="131"/>
      <c r="W174"/>
      <c r="X174" s="76"/>
      <c r="Y174"/>
      <c r="Z174"/>
      <c r="AA174"/>
      <c r="AB174"/>
    </row>
    <row r="175" spans="1:28" ht="12.75" customHeight="1" hidden="1">
      <c r="A175"/>
      <c r="D175" s="21"/>
      <c r="I175" s="17"/>
      <c r="K175" s="17"/>
      <c r="L175" s="12"/>
      <c r="M175" s="99"/>
      <c r="N175" s="17"/>
      <c r="O175" s="12"/>
      <c r="P175" s="17"/>
      <c r="Q175" s="12"/>
      <c r="R175" s="17"/>
      <c r="S175" s="17"/>
      <c r="T175" s="99"/>
      <c r="U175" s="131"/>
      <c r="W175"/>
      <c r="X175" s="76"/>
      <c r="Y175"/>
      <c r="Z175"/>
      <c r="AA175"/>
      <c r="AB175"/>
    </row>
    <row r="176" spans="1:28" ht="12.75" customHeight="1" hidden="1">
      <c r="A176"/>
      <c r="D176" s="21"/>
      <c r="I176" s="17"/>
      <c r="K176" s="17"/>
      <c r="L176" s="12"/>
      <c r="M176" s="99"/>
      <c r="N176" s="17"/>
      <c r="O176" s="12"/>
      <c r="P176" s="17"/>
      <c r="Q176" s="12"/>
      <c r="R176" s="17"/>
      <c r="S176" s="17"/>
      <c r="T176" s="99"/>
      <c r="U176" s="131"/>
      <c r="W176"/>
      <c r="X176" s="76"/>
      <c r="Y176"/>
      <c r="Z176"/>
      <c r="AA176"/>
      <c r="AB176"/>
    </row>
    <row r="177" spans="1:28" ht="12.75" customHeight="1" hidden="1">
      <c r="A177"/>
      <c r="D177" s="21"/>
      <c r="I177" s="17"/>
      <c r="K177" s="17"/>
      <c r="L177" s="12"/>
      <c r="M177" s="99"/>
      <c r="N177" s="17"/>
      <c r="O177" s="12"/>
      <c r="P177" s="17"/>
      <c r="Q177" s="12"/>
      <c r="R177" s="17"/>
      <c r="S177" s="17"/>
      <c r="T177" s="99"/>
      <c r="U177" s="131"/>
      <c r="W177"/>
      <c r="X177" s="76"/>
      <c r="Y177"/>
      <c r="Z177"/>
      <c r="AA177"/>
      <c r="AB177"/>
    </row>
    <row r="178" spans="1:28" ht="12.75" customHeight="1" hidden="1">
      <c r="A178"/>
      <c r="D178" s="21"/>
      <c r="I178" s="17"/>
      <c r="K178" s="17"/>
      <c r="L178" s="12"/>
      <c r="M178" s="99"/>
      <c r="N178" s="17"/>
      <c r="O178" s="12"/>
      <c r="P178" s="17"/>
      <c r="Q178" s="12"/>
      <c r="R178" s="17"/>
      <c r="S178" s="17"/>
      <c r="T178" s="99"/>
      <c r="U178" s="131"/>
      <c r="W178"/>
      <c r="X178" s="76"/>
      <c r="Y178"/>
      <c r="Z178"/>
      <c r="AA178"/>
      <c r="AB178"/>
    </row>
    <row r="179" spans="1:28" ht="12.75" customHeight="1" hidden="1">
      <c r="A179"/>
      <c r="D179" s="21"/>
      <c r="I179" s="17"/>
      <c r="K179" s="17"/>
      <c r="L179" s="12"/>
      <c r="M179" s="99"/>
      <c r="N179" s="17"/>
      <c r="O179" s="12"/>
      <c r="P179" s="17"/>
      <c r="Q179" s="12"/>
      <c r="R179" s="17"/>
      <c r="S179" s="17"/>
      <c r="T179" s="99"/>
      <c r="U179" s="131"/>
      <c r="W179"/>
      <c r="X179" s="76"/>
      <c r="Y179"/>
      <c r="Z179"/>
      <c r="AA179"/>
      <c r="AB179"/>
    </row>
    <row r="180" spans="1:28" ht="12.75" customHeight="1" hidden="1">
      <c r="A180"/>
      <c r="D180" s="21"/>
      <c r="I180" s="17"/>
      <c r="K180" s="17"/>
      <c r="L180" s="12"/>
      <c r="M180" s="99"/>
      <c r="N180" s="17"/>
      <c r="O180" s="12"/>
      <c r="P180" s="17"/>
      <c r="Q180" s="12"/>
      <c r="R180" s="17"/>
      <c r="S180" s="17"/>
      <c r="T180" s="99"/>
      <c r="U180" s="131"/>
      <c r="W180"/>
      <c r="X180" s="76"/>
      <c r="Y180"/>
      <c r="Z180"/>
      <c r="AA180"/>
      <c r="AB180"/>
    </row>
    <row r="181" spans="1:28" ht="12.75" customHeight="1" hidden="1">
      <c r="A181"/>
      <c r="D181" s="21"/>
      <c r="I181" s="17"/>
      <c r="K181" s="17"/>
      <c r="L181" s="12"/>
      <c r="M181" s="99"/>
      <c r="N181" s="17"/>
      <c r="O181" s="12"/>
      <c r="P181" s="17"/>
      <c r="Q181" s="12"/>
      <c r="R181" s="17"/>
      <c r="S181" s="17"/>
      <c r="T181" s="99"/>
      <c r="U181" s="131"/>
      <c r="W181"/>
      <c r="X181" s="76"/>
      <c r="Y181"/>
      <c r="Z181"/>
      <c r="AA181"/>
      <c r="AB181"/>
    </row>
    <row r="182" spans="1:28" ht="12.75" customHeight="1" hidden="1">
      <c r="A182"/>
      <c r="D182" s="21"/>
      <c r="I182" s="17"/>
      <c r="K182" s="17"/>
      <c r="L182" s="12"/>
      <c r="M182" s="99"/>
      <c r="N182" s="17"/>
      <c r="O182" s="12"/>
      <c r="P182" s="17"/>
      <c r="Q182" s="12"/>
      <c r="R182" s="17"/>
      <c r="S182" s="17"/>
      <c r="T182" s="99"/>
      <c r="U182" s="131"/>
      <c r="W182"/>
      <c r="X182" s="76"/>
      <c r="Y182"/>
      <c r="Z182"/>
      <c r="AA182"/>
      <c r="AB182"/>
    </row>
    <row r="183" spans="1:28" ht="12.75" customHeight="1" hidden="1">
      <c r="A183"/>
      <c r="D183" s="21"/>
      <c r="I183" s="17"/>
      <c r="K183" s="17"/>
      <c r="L183" s="12"/>
      <c r="M183" s="99"/>
      <c r="N183" s="17"/>
      <c r="O183" s="12"/>
      <c r="P183" s="17"/>
      <c r="Q183" s="12"/>
      <c r="R183" s="17"/>
      <c r="S183" s="17"/>
      <c r="T183" s="99"/>
      <c r="U183" s="131"/>
      <c r="W183"/>
      <c r="X183" s="76"/>
      <c r="Y183"/>
      <c r="Z183"/>
      <c r="AA183"/>
      <c r="AB183"/>
    </row>
    <row r="184" spans="1:28" ht="12.75" customHeight="1" hidden="1">
      <c r="A184"/>
      <c r="D184" s="21"/>
      <c r="I184" s="17"/>
      <c r="K184" s="17"/>
      <c r="L184" s="12"/>
      <c r="M184" s="99"/>
      <c r="N184" s="17"/>
      <c r="O184" s="12"/>
      <c r="P184" s="17"/>
      <c r="Q184" s="12"/>
      <c r="R184" s="17"/>
      <c r="S184" s="17"/>
      <c r="T184" s="99"/>
      <c r="U184" s="131"/>
      <c r="W184"/>
      <c r="X184" s="76"/>
      <c r="Y184"/>
      <c r="Z184"/>
      <c r="AA184"/>
      <c r="AB184"/>
    </row>
    <row r="185" spans="1:28" ht="12.75" customHeight="1" hidden="1">
      <c r="A185"/>
      <c r="D185" s="21"/>
      <c r="I185" s="17"/>
      <c r="K185" s="17"/>
      <c r="L185" s="12"/>
      <c r="M185" s="99"/>
      <c r="N185" s="17"/>
      <c r="O185" s="12"/>
      <c r="P185" s="17"/>
      <c r="Q185" s="12"/>
      <c r="R185" s="17"/>
      <c r="S185" s="17"/>
      <c r="T185" s="99"/>
      <c r="U185" s="131"/>
      <c r="W185"/>
      <c r="X185" s="76"/>
      <c r="Y185"/>
      <c r="Z185"/>
      <c r="AA185"/>
      <c r="AB185"/>
    </row>
    <row r="186" spans="1:28" ht="12.75" customHeight="1" hidden="1">
      <c r="A186"/>
      <c r="D186" s="21"/>
      <c r="I186" s="17"/>
      <c r="K186" s="17"/>
      <c r="L186" s="12"/>
      <c r="M186" s="99"/>
      <c r="N186" s="17"/>
      <c r="O186" s="12"/>
      <c r="P186" s="17"/>
      <c r="Q186" s="12"/>
      <c r="R186" s="17"/>
      <c r="S186" s="17"/>
      <c r="T186" s="99"/>
      <c r="U186" s="131"/>
      <c r="W186"/>
      <c r="X186" s="76"/>
      <c r="Y186"/>
      <c r="Z186"/>
      <c r="AA186"/>
      <c r="AB186"/>
    </row>
    <row r="187" spans="1:28" ht="12.75" customHeight="1" hidden="1">
      <c r="A187"/>
      <c r="D187" s="21"/>
      <c r="I187" s="17"/>
      <c r="K187" s="17"/>
      <c r="L187" s="12"/>
      <c r="M187" s="99"/>
      <c r="N187" s="17"/>
      <c r="O187" s="12"/>
      <c r="P187" s="17"/>
      <c r="Q187" s="12"/>
      <c r="R187" s="17"/>
      <c r="S187" s="17"/>
      <c r="T187" s="99"/>
      <c r="U187" s="131"/>
      <c r="W187"/>
      <c r="X187" s="76"/>
      <c r="Y187"/>
      <c r="Z187"/>
      <c r="AA187"/>
      <c r="AB187"/>
    </row>
    <row r="188" spans="1:28" ht="12.75" customHeight="1" hidden="1">
      <c r="A188"/>
      <c r="D188" s="21"/>
      <c r="I188" s="17"/>
      <c r="K188" s="17"/>
      <c r="L188" s="12"/>
      <c r="M188" s="99"/>
      <c r="N188" s="17"/>
      <c r="O188" s="12"/>
      <c r="P188" s="17"/>
      <c r="Q188" s="12"/>
      <c r="R188" s="17"/>
      <c r="S188" s="17"/>
      <c r="T188" s="99"/>
      <c r="U188" s="131"/>
      <c r="W188"/>
      <c r="X188" s="76"/>
      <c r="Y188"/>
      <c r="Z188"/>
      <c r="AA188"/>
      <c r="AB188"/>
    </row>
    <row r="189" spans="1:28" ht="12.75" customHeight="1" hidden="1">
      <c r="A189"/>
      <c r="D189" s="21"/>
      <c r="I189" s="17"/>
      <c r="K189" s="17"/>
      <c r="L189" s="12"/>
      <c r="M189" s="99"/>
      <c r="N189" s="17"/>
      <c r="O189" s="12"/>
      <c r="P189" s="17"/>
      <c r="Q189" s="12"/>
      <c r="R189" s="17"/>
      <c r="S189" s="17"/>
      <c r="T189" s="99"/>
      <c r="U189" s="131"/>
      <c r="W189"/>
      <c r="X189" s="76"/>
      <c r="Y189"/>
      <c r="Z189"/>
      <c r="AA189"/>
      <c r="AB189"/>
    </row>
    <row r="190" spans="1:28" ht="12.75" customHeight="1" hidden="1">
      <c r="A190"/>
      <c r="D190" s="21"/>
      <c r="I190" s="17"/>
      <c r="K190" s="17"/>
      <c r="L190" s="12"/>
      <c r="M190" s="99"/>
      <c r="N190" s="17"/>
      <c r="O190" s="12"/>
      <c r="P190" s="17"/>
      <c r="Q190" s="12"/>
      <c r="R190" s="17"/>
      <c r="S190" s="17"/>
      <c r="T190" s="99"/>
      <c r="U190" s="131"/>
      <c r="W190"/>
      <c r="X190" s="76"/>
      <c r="Y190"/>
      <c r="Z190"/>
      <c r="AA190"/>
      <c r="AB190"/>
    </row>
    <row r="191" spans="1:28" ht="12.75" customHeight="1" hidden="1">
      <c r="A191"/>
      <c r="D191" s="21"/>
      <c r="I191" s="17"/>
      <c r="K191" s="17"/>
      <c r="L191" s="12"/>
      <c r="M191" s="99"/>
      <c r="N191" s="17"/>
      <c r="O191" s="12"/>
      <c r="P191" s="17"/>
      <c r="Q191" s="12"/>
      <c r="R191" s="17"/>
      <c r="S191" s="17"/>
      <c r="T191" s="99"/>
      <c r="U191" s="131"/>
      <c r="W191"/>
      <c r="X191" s="76"/>
      <c r="Y191"/>
      <c r="Z191"/>
      <c r="AA191"/>
      <c r="AB191"/>
    </row>
    <row r="192" spans="1:28" ht="12.75" customHeight="1" hidden="1">
      <c r="A192" s="114"/>
      <c r="D192" s="21"/>
      <c r="E192" s="21"/>
      <c r="F192" s="21"/>
      <c r="G192" s="21"/>
      <c r="H192" s="21"/>
      <c r="J192" s="13"/>
      <c r="M192" s="15"/>
      <c r="P192" s="11"/>
      <c r="U192" s="85"/>
      <c r="V192" s="11"/>
      <c r="W192" s="21"/>
      <c r="X192" s="100"/>
      <c r="Y192" s="21"/>
      <c r="AA192"/>
      <c r="AB192"/>
    </row>
    <row r="193" spans="1:26" ht="12.75" customHeight="1" hidden="1">
      <c r="A193" s="114"/>
      <c r="B193" s="21"/>
      <c r="C193" s="21"/>
      <c r="D193" s="21"/>
      <c r="E193" s="21"/>
      <c r="F193" s="21"/>
      <c r="G193" s="132"/>
      <c r="H193" s="16"/>
      <c r="J193" s="13"/>
      <c r="M193" s="15"/>
      <c r="P193" s="11"/>
      <c r="U193" s="85"/>
      <c r="V193" s="11"/>
      <c r="X193" s="100"/>
      <c r="Z193" s="77"/>
    </row>
    <row r="194" spans="1:26" ht="12.75" customHeight="1">
      <c r="A194" s="114"/>
      <c r="B194" s="21"/>
      <c r="C194" s="21"/>
      <c r="D194" s="21"/>
      <c r="E194" s="21"/>
      <c r="F194" s="21"/>
      <c r="G194" s="132"/>
      <c r="H194" s="16"/>
      <c r="J194" s="13"/>
      <c r="M194" s="15"/>
      <c r="P194" s="11"/>
      <c r="U194" s="85"/>
      <c r="V194" s="11"/>
      <c r="X194" s="100"/>
      <c r="Z194" s="77"/>
    </row>
    <row r="195" spans="1:28" s="31" customFormat="1" ht="12.75">
      <c r="A195" s="53" t="s">
        <v>122</v>
      </c>
      <c r="B195" s="106"/>
      <c r="C195" s="106"/>
      <c r="D195" s="106"/>
      <c r="E195" s="81"/>
      <c r="F195" s="106"/>
      <c r="G195" s="56"/>
      <c r="H195" s="57"/>
      <c r="I195" s="58">
        <f>SUM(I197+I198)</f>
        <v>1200</v>
      </c>
      <c r="J195" s="133"/>
      <c r="K195" s="60">
        <f>SUM(K196:K198)</f>
        <v>0</v>
      </c>
      <c r="L195" s="61"/>
      <c r="M195" s="62"/>
      <c r="N195" s="60">
        <f>N197+N198</f>
        <v>0</v>
      </c>
      <c r="O195" s="61"/>
      <c r="P195" s="60">
        <v>0</v>
      </c>
      <c r="Q195" s="61"/>
      <c r="R195" s="60">
        <v>0</v>
      </c>
      <c r="S195" s="60">
        <v>0</v>
      </c>
      <c r="T195" s="62">
        <f>SUM(T197+T198)</f>
        <v>-22.374000000000002</v>
      </c>
      <c r="U195" s="82"/>
      <c r="V195" s="64">
        <f>SUM(I195:U195)</f>
        <v>1177.626</v>
      </c>
      <c r="W195" s="108"/>
      <c r="X195" s="66">
        <f>X196+X197+X198</f>
        <v>1183181.7</v>
      </c>
      <c r="Y195" s="20"/>
      <c r="Z195" s="77">
        <f>SUM(X195/V195/1000)</f>
        <v>1.0047177117353048</v>
      </c>
      <c r="AA195" s="21"/>
      <c r="AB195" s="21"/>
    </row>
    <row r="196" spans="7:26" ht="12.75">
      <c r="G196" s="72"/>
      <c r="H196" s="83"/>
      <c r="I196" s="110"/>
      <c r="M196" s="15"/>
      <c r="P196" s="11"/>
      <c r="U196" s="85"/>
      <c r="Z196" s="77"/>
    </row>
    <row r="197" spans="4:26" ht="12.75">
      <c r="D197" t="s">
        <v>123</v>
      </c>
      <c r="G197" s="72"/>
      <c r="H197" s="83"/>
      <c r="I197" s="84">
        <v>110</v>
      </c>
      <c r="K197" s="11">
        <v>0</v>
      </c>
      <c r="M197" s="15"/>
      <c r="P197" s="11"/>
      <c r="T197" s="41">
        <v>-9.5</v>
      </c>
      <c r="U197" s="85"/>
      <c r="V197" s="75">
        <f>SUM(I197+K197+M197+N197+P197+R197+S197+T197)</f>
        <v>100.5</v>
      </c>
      <c r="X197" s="19">
        <v>100500</v>
      </c>
      <c r="Z197" s="77">
        <f>SUM(X197/V197/1000)</f>
        <v>1</v>
      </c>
    </row>
    <row r="198" spans="4:26" ht="12.75">
      <c r="D198" t="s">
        <v>124</v>
      </c>
      <c r="G198" s="72"/>
      <c r="H198" s="83"/>
      <c r="I198" s="84">
        <v>1090</v>
      </c>
      <c r="M198" s="15"/>
      <c r="P198" s="11"/>
      <c r="T198" s="41">
        <v>-12.874</v>
      </c>
      <c r="U198" s="85"/>
      <c r="V198" s="75">
        <f>SUM(I198+K198+M198+N198+P198+R198+S198+T198)</f>
        <v>1077.126</v>
      </c>
      <c r="X198" s="19">
        <v>1082681.7</v>
      </c>
      <c r="Z198" s="77">
        <f>SUM(X198/V198/1000)</f>
        <v>1.0051578923914195</v>
      </c>
    </row>
    <row r="199" spans="7:26" ht="12.75">
      <c r="G199" s="72"/>
      <c r="H199" s="83"/>
      <c r="I199" s="110"/>
      <c r="M199" s="15"/>
      <c r="P199" s="11"/>
      <c r="U199" s="85"/>
      <c r="Z199" s="77"/>
    </row>
    <row r="200" spans="7:26" ht="12.75">
      <c r="G200" s="72"/>
      <c r="H200" s="83"/>
      <c r="I200" s="110"/>
      <c r="M200" s="15"/>
      <c r="P200" s="11"/>
      <c r="U200" s="85"/>
      <c r="Z200" s="77"/>
    </row>
    <row r="201" spans="7:26" ht="12.75">
      <c r="G201" s="72"/>
      <c r="H201" s="83"/>
      <c r="I201" s="110"/>
      <c r="M201" s="15"/>
      <c r="P201" s="11"/>
      <c r="U201" s="85"/>
      <c r="Z201" s="77"/>
    </row>
    <row r="202" spans="7:26" ht="12.75">
      <c r="G202" s="72"/>
      <c r="H202" s="83"/>
      <c r="I202" s="110"/>
      <c r="M202" s="15"/>
      <c r="P202" s="11"/>
      <c r="U202" s="85"/>
      <c r="Z202" s="77"/>
    </row>
    <row r="203" spans="7:26" ht="12.75">
      <c r="G203" s="72"/>
      <c r="H203" s="112"/>
      <c r="M203" s="15"/>
      <c r="P203" s="11"/>
      <c r="U203" s="85"/>
      <c r="Z203" s="67"/>
    </row>
    <row r="204" spans="7:26" ht="10.5" customHeight="1">
      <c r="G204" s="72"/>
      <c r="H204" s="112"/>
      <c r="M204" s="15"/>
      <c r="P204" s="11"/>
      <c r="U204" s="85"/>
      <c r="Z204" s="67"/>
    </row>
    <row r="205" spans="1:28" s="24" customFormat="1" ht="20.25" customHeight="1">
      <c r="A205" s="53" t="s">
        <v>125</v>
      </c>
      <c r="B205" s="134"/>
      <c r="C205" s="134"/>
      <c r="D205" s="134"/>
      <c r="E205" s="135"/>
      <c r="F205" s="134"/>
      <c r="G205" s="56"/>
      <c r="H205" s="57"/>
      <c r="I205" s="58">
        <f>SUM(I206:I238)</f>
        <v>24667.1</v>
      </c>
      <c r="J205" s="136"/>
      <c r="K205" s="58">
        <f>SUM(K206:K238)</f>
        <v>7.9</v>
      </c>
      <c r="L205" s="58"/>
      <c r="M205" s="58">
        <f>SUM(M206:M238)</f>
        <v>1649</v>
      </c>
      <c r="N205" s="58">
        <f>SUM(N206:N238)</f>
        <v>287.048</v>
      </c>
      <c r="O205" s="58"/>
      <c r="P205" s="58">
        <f>SUM(P206:P238)</f>
        <v>-79.233</v>
      </c>
      <c r="Q205" s="58"/>
      <c r="R205" s="58">
        <f>SUM(R206:R238)</f>
        <v>-2689.297</v>
      </c>
      <c r="S205" s="58">
        <f>SUM(S206:S238)</f>
        <v>0</v>
      </c>
      <c r="T205" s="137">
        <f>SUM(T206:T238)</f>
        <v>9.807</v>
      </c>
      <c r="U205" s="138"/>
      <c r="V205" s="136">
        <f>SUM(V206+V210+V215+V224+V229+V233+R199+V237)</f>
        <v>23852.324999999997</v>
      </c>
      <c r="W205" s="108"/>
      <c r="X205" s="66">
        <f>SUM(X206+X210+X215+X224+X229+X233+X237)</f>
        <v>23852325</v>
      </c>
      <c r="Y205" s="20"/>
      <c r="Z205" s="67">
        <f>SUM(X205/V205/1000)</f>
        <v>1.0000000000000002</v>
      </c>
      <c r="AA205" s="52"/>
      <c r="AB205" s="52"/>
    </row>
    <row r="206" spans="1:26" ht="12.75">
      <c r="A206" s="109">
        <v>4111</v>
      </c>
      <c r="D206" s="7" t="s">
        <v>126</v>
      </c>
      <c r="M206" s="15"/>
      <c r="P206" s="11"/>
      <c r="U206" s="85"/>
      <c r="V206" s="78">
        <f>SUM(V207+V208)</f>
        <v>205.712</v>
      </c>
      <c r="X206" s="139">
        <f>SUM(X207+X208)</f>
        <v>205712</v>
      </c>
      <c r="Z206" s="67">
        <f>SUM(X206/V206/1000)</f>
        <v>1</v>
      </c>
    </row>
    <row r="207" spans="4:26" ht="12.75">
      <c r="D207" t="s">
        <v>127</v>
      </c>
      <c r="H207" s="21" t="s">
        <v>128</v>
      </c>
      <c r="I207" s="78">
        <v>0</v>
      </c>
      <c r="M207" s="15"/>
      <c r="N207" s="11">
        <v>110.712</v>
      </c>
      <c r="P207" s="11"/>
      <c r="U207" s="85"/>
      <c r="V207" s="75">
        <f>SUM(I207+K207+M207+N207+P207+R207+S207+T207)</f>
        <v>110.712</v>
      </c>
      <c r="X207" s="76">
        <v>110712</v>
      </c>
      <c r="Z207" s="67">
        <f>SUM(X207/V207/1000)</f>
        <v>1</v>
      </c>
    </row>
    <row r="208" spans="4:26" ht="12.75">
      <c r="D208" t="s">
        <v>127</v>
      </c>
      <c r="H208" s="21" t="s">
        <v>129</v>
      </c>
      <c r="I208" s="78">
        <v>0</v>
      </c>
      <c r="M208" s="15"/>
      <c r="P208" s="11"/>
      <c r="R208" s="11">
        <v>95</v>
      </c>
      <c r="U208" s="85"/>
      <c r="V208" s="75">
        <f>SUM(I208+K208+M208+N208+P208+R208+S208+T208)</f>
        <v>95</v>
      </c>
      <c r="X208" s="76">
        <v>95000</v>
      </c>
      <c r="Z208" s="67">
        <f>SUM(X208/V208/1000)</f>
        <v>1</v>
      </c>
    </row>
    <row r="209" spans="13:26" ht="12.75">
      <c r="M209" s="15"/>
      <c r="P209" s="11"/>
      <c r="U209" s="85"/>
      <c r="Z209" s="67"/>
    </row>
    <row r="210" spans="1:26" ht="12.75">
      <c r="A210" s="109">
        <v>4112</v>
      </c>
      <c r="D210" s="7" t="s">
        <v>130</v>
      </c>
      <c r="M210" s="15"/>
      <c r="P210" s="11"/>
      <c r="U210" s="85"/>
      <c r="V210" s="78">
        <f>SUM(V211:V213)</f>
        <v>21335.935999999998</v>
      </c>
      <c r="X210" s="139">
        <f>SUM(X211:X213)</f>
        <v>21335936</v>
      </c>
      <c r="Z210" s="77">
        <f>SUM(X210/V210/1000)</f>
        <v>1.0000000000000002</v>
      </c>
    </row>
    <row r="211" spans="4:26" ht="13.5" customHeight="1">
      <c r="D211" t="s">
        <v>131</v>
      </c>
      <c r="G211" s="72"/>
      <c r="H211" s="73"/>
      <c r="I211" s="74">
        <v>2168.1</v>
      </c>
      <c r="M211" s="15"/>
      <c r="P211" s="11"/>
      <c r="T211" s="41">
        <v>-0.013</v>
      </c>
      <c r="U211" s="85"/>
      <c r="V211" s="75">
        <f>SUM(I211+K211+M211+N211+P211+R211+S211+T211)</f>
        <v>2168.087</v>
      </c>
      <c r="X211" s="76">
        <v>2168087</v>
      </c>
      <c r="Z211" s="77">
        <f>SUM(X211/V211/1000)</f>
        <v>1</v>
      </c>
    </row>
    <row r="212" spans="4:26" ht="13.5" customHeight="1">
      <c r="D212" t="s">
        <v>132</v>
      </c>
      <c r="G212" s="72"/>
      <c r="H212" s="140" t="s">
        <v>133</v>
      </c>
      <c r="I212" s="74">
        <v>21500</v>
      </c>
      <c r="M212" s="15"/>
      <c r="P212" s="11"/>
      <c r="R212" s="11">
        <v>-3000</v>
      </c>
      <c r="U212" s="85"/>
      <c r="V212" s="75">
        <f>SUM(I212+K212+M212+N212+P212+R212+S212+T212)</f>
        <v>18500</v>
      </c>
      <c r="X212" s="76">
        <v>18500000</v>
      </c>
      <c r="Z212" s="77">
        <f>SUM(X212/V212/1000)</f>
        <v>1</v>
      </c>
    </row>
    <row r="213" spans="4:26" ht="13.5" customHeight="1">
      <c r="D213" t="s">
        <v>134</v>
      </c>
      <c r="F213" s="21" t="s">
        <v>135</v>
      </c>
      <c r="G213" s="72"/>
      <c r="H213" s="73"/>
      <c r="I213" s="74">
        <v>660</v>
      </c>
      <c r="K213" s="11">
        <v>7.9</v>
      </c>
      <c r="M213" s="15"/>
      <c r="P213" s="11"/>
      <c r="T213" s="41">
        <v>-0.051</v>
      </c>
      <c r="U213" s="85"/>
      <c r="V213" s="75">
        <f>SUM(I213+K213+M213+N213+P213+R213+S213+T213)</f>
        <v>667.8489999999999</v>
      </c>
      <c r="X213" s="76">
        <v>667849</v>
      </c>
      <c r="Z213" s="77">
        <f>SUM(X213/V213/1000)</f>
        <v>1.0000000000000002</v>
      </c>
    </row>
    <row r="214" spans="7:26" ht="13.5" customHeight="1">
      <c r="G214" s="72"/>
      <c r="H214" s="73"/>
      <c r="I214" s="80"/>
      <c r="M214" s="15"/>
      <c r="P214" s="11"/>
      <c r="U214" s="85"/>
      <c r="Z214" s="67"/>
    </row>
    <row r="215" spans="1:26" ht="12.75">
      <c r="A215" s="109">
        <v>4121</v>
      </c>
      <c r="B215" s="7"/>
      <c r="C215" s="7"/>
      <c r="D215" s="7" t="s">
        <v>136</v>
      </c>
      <c r="E215" s="7"/>
      <c r="F215" s="7"/>
      <c r="M215" s="15"/>
      <c r="P215" s="11"/>
      <c r="U215" s="85"/>
      <c r="V215" s="17">
        <f>SUM(V216+V217)</f>
        <v>105.267</v>
      </c>
      <c r="X215" s="19">
        <f>SUM(X216+X217)</f>
        <v>105267</v>
      </c>
      <c r="Z215" s="77">
        <f>SUM(X215/V215/1000)</f>
        <v>1</v>
      </c>
    </row>
    <row r="216" spans="1:26" ht="12.75">
      <c r="A216" s="109"/>
      <c r="B216" s="7"/>
      <c r="C216" s="7"/>
      <c r="D216" s="141" t="s">
        <v>137</v>
      </c>
      <c r="E216" s="141"/>
      <c r="F216" s="7"/>
      <c r="I216" s="78">
        <v>0</v>
      </c>
      <c r="M216" s="15"/>
      <c r="P216" s="11">
        <v>103.6</v>
      </c>
      <c r="U216" s="85"/>
      <c r="V216" s="75">
        <f>SUM(I216+K216+M216+N216+P216+R216+S216+T216)</f>
        <v>103.6</v>
      </c>
      <c r="X216" s="19">
        <v>103600</v>
      </c>
      <c r="Z216" s="77">
        <f>SUM(X216/V216/1000)</f>
        <v>1</v>
      </c>
    </row>
    <row r="217" spans="1:26" ht="12.75">
      <c r="A217" s="109"/>
      <c r="B217" s="7"/>
      <c r="C217" s="7"/>
      <c r="D217" s="141" t="s">
        <v>138</v>
      </c>
      <c r="E217" s="141"/>
      <c r="F217" s="7"/>
      <c r="I217" s="78">
        <v>0</v>
      </c>
      <c r="M217" s="15"/>
      <c r="P217" s="11">
        <v>1.667</v>
      </c>
      <c r="U217" s="85"/>
      <c r="V217" s="75">
        <f>SUM(I217+K217+M217+N217+P217+R217+S217+T217)</f>
        <v>1.667</v>
      </c>
      <c r="X217" s="19">
        <v>1667</v>
      </c>
      <c r="Z217" s="77">
        <f>SUM(X217/V217/1000)</f>
        <v>1</v>
      </c>
    </row>
    <row r="218" spans="1:26" ht="12" customHeight="1">
      <c r="A218" s="109"/>
      <c r="D218" s="7"/>
      <c r="M218" s="15"/>
      <c r="P218" s="11"/>
      <c r="U218" s="85"/>
      <c r="Z218" s="67"/>
    </row>
    <row r="219" spans="8:26" ht="12.75" hidden="1">
      <c r="H219" s="21"/>
      <c r="M219" s="15"/>
      <c r="P219" s="11"/>
      <c r="U219" s="85"/>
      <c r="V219" s="142"/>
      <c r="X219" s="124"/>
      <c r="Z219" s="67"/>
    </row>
    <row r="220" spans="13:26" ht="12.75" hidden="1">
      <c r="M220" s="15"/>
      <c r="P220" s="11"/>
      <c r="U220" s="85"/>
      <c r="Z220" s="67"/>
    </row>
    <row r="221" spans="1:26" ht="12.75" hidden="1">
      <c r="A221" s="109">
        <v>4213</v>
      </c>
      <c r="D221" s="7"/>
      <c r="M221" s="15"/>
      <c r="P221" s="11"/>
      <c r="U221" s="85"/>
      <c r="Z221" s="67">
        <v>1.4736</v>
      </c>
    </row>
    <row r="222" spans="13:26" ht="12.75" hidden="1">
      <c r="M222" s="15"/>
      <c r="P222" s="11"/>
      <c r="U222" s="85"/>
      <c r="Z222" s="67">
        <v>1.4736</v>
      </c>
    </row>
    <row r="223" spans="13:26" ht="12.75">
      <c r="M223" s="15"/>
      <c r="P223" s="11"/>
      <c r="U223" s="85"/>
      <c r="Z223" s="67"/>
    </row>
    <row r="224" spans="1:26" ht="12.75">
      <c r="A224" s="109">
        <v>4122</v>
      </c>
      <c r="D224" s="7" t="s">
        <v>139</v>
      </c>
      <c r="M224" s="15"/>
      <c r="P224" s="11"/>
      <c r="U224" s="85"/>
      <c r="V224" s="78">
        <f>SUM(V225+V226)</f>
        <v>392.039</v>
      </c>
      <c r="X224" s="139">
        <f>SUM(X225+X226)</f>
        <v>392039</v>
      </c>
      <c r="Z224" s="77">
        <f>SUM(X224/V224/1000)</f>
        <v>1</v>
      </c>
    </row>
    <row r="225" spans="4:26" ht="12.75">
      <c r="D225" t="s">
        <v>140</v>
      </c>
      <c r="G225" s="143" t="s">
        <v>141</v>
      </c>
      <c r="I225" s="78">
        <v>0</v>
      </c>
      <c r="M225" s="15"/>
      <c r="N225" s="11">
        <v>150</v>
      </c>
      <c r="P225" s="11"/>
      <c r="R225" s="11">
        <v>126</v>
      </c>
      <c r="U225" s="85"/>
      <c r="V225" s="75">
        <f>SUM(I225+K225+M225+N225+P225+R225+S225+T225)</f>
        <v>276</v>
      </c>
      <c r="X225" s="76">
        <v>276000</v>
      </c>
      <c r="Z225" s="77">
        <f>SUM(X225/V225/1000)</f>
        <v>1</v>
      </c>
    </row>
    <row r="226" spans="4:26" ht="12.75">
      <c r="D226" t="s">
        <v>142</v>
      </c>
      <c r="G226" s="143" t="s">
        <v>143</v>
      </c>
      <c r="I226" s="78">
        <v>0</v>
      </c>
      <c r="M226" s="15"/>
      <c r="N226" s="11">
        <v>26.336</v>
      </c>
      <c r="P226" s="11"/>
      <c r="R226" s="11">
        <v>89.703</v>
      </c>
      <c r="U226" s="85"/>
      <c r="V226" s="75">
        <f>SUM(I226+K226+M226+N226+P226+R226+S226+T226)</f>
        <v>116.039</v>
      </c>
      <c r="X226" s="76">
        <v>116039</v>
      </c>
      <c r="Z226" s="77">
        <f>SUM(X226/V226/1000)</f>
        <v>1</v>
      </c>
    </row>
    <row r="227" spans="7:26" ht="12.75">
      <c r="G227" s="143"/>
      <c r="M227" s="15"/>
      <c r="P227" s="11"/>
      <c r="U227" s="85"/>
      <c r="X227" s="76"/>
      <c r="Z227" s="67"/>
    </row>
    <row r="228" spans="1:26" ht="12.75">
      <c r="A228" s="109">
        <v>4131</v>
      </c>
      <c r="B228" s="7"/>
      <c r="C228" s="7"/>
      <c r="D228" s="7" t="s">
        <v>144</v>
      </c>
      <c r="E228" s="7"/>
      <c r="F228" s="7"/>
      <c r="G228" s="144"/>
      <c r="H228" s="7"/>
      <c r="M228" s="15"/>
      <c r="P228" s="11"/>
      <c r="T228" s="41"/>
      <c r="U228" s="85"/>
      <c r="V228" s="142"/>
      <c r="X228" s="76"/>
      <c r="Z228" s="77"/>
    </row>
    <row r="229" spans="4:26" ht="12.75">
      <c r="D229" t="s">
        <v>145</v>
      </c>
      <c r="G229" s="143"/>
      <c r="I229" s="78">
        <v>0</v>
      </c>
      <c r="M229" s="15">
        <v>900</v>
      </c>
      <c r="P229" s="11">
        <v>190</v>
      </c>
      <c r="T229" s="41">
        <v>9.871</v>
      </c>
      <c r="U229" s="85"/>
      <c r="V229" s="75">
        <f>SUM(I229+K229+M229+N229+P229+R229+S229+T229)</f>
        <v>1099.871</v>
      </c>
      <c r="X229" s="76">
        <v>1099871</v>
      </c>
      <c r="Z229" s="77">
        <f>SUM(X229/V229/1000)</f>
        <v>0.9999999999999999</v>
      </c>
    </row>
    <row r="230" spans="7:26" ht="12.75">
      <c r="G230" s="143"/>
      <c r="M230" s="15"/>
      <c r="P230" s="11"/>
      <c r="U230" s="85"/>
      <c r="X230" s="76"/>
      <c r="Z230" s="67"/>
    </row>
    <row r="231" spans="13:24" ht="12.75">
      <c r="M231" s="15"/>
      <c r="P231" s="11"/>
      <c r="U231" s="85"/>
      <c r="X231" s="76"/>
    </row>
    <row r="232" spans="8:26" ht="12.75">
      <c r="H232" s="21"/>
      <c r="M232" s="15"/>
      <c r="P232" s="11"/>
      <c r="U232" s="85"/>
      <c r="X232" s="76"/>
      <c r="Z232" s="67"/>
    </row>
    <row r="233" spans="1:26" ht="12.75">
      <c r="A233" s="109">
        <v>4216</v>
      </c>
      <c r="B233" s="7"/>
      <c r="C233" s="7"/>
      <c r="D233" s="7" t="s">
        <v>146</v>
      </c>
      <c r="E233" s="7"/>
      <c r="F233" s="7"/>
      <c r="G233" s="7"/>
      <c r="H233" s="68"/>
      <c r="M233" s="15"/>
      <c r="P233" s="11"/>
      <c r="U233" s="85"/>
      <c r="V233" s="142">
        <f>SUM(V234)</f>
        <v>339</v>
      </c>
      <c r="X233" s="124">
        <f>SUM(X234)</f>
        <v>339000</v>
      </c>
      <c r="Z233" s="77">
        <f>SUM(X233/V233/1000)</f>
        <v>1</v>
      </c>
    </row>
    <row r="234" spans="1:26" ht="12.75">
      <c r="A234" s="109"/>
      <c r="D234" t="s">
        <v>147</v>
      </c>
      <c r="H234" s="21" t="s">
        <v>148</v>
      </c>
      <c r="I234" s="78">
        <v>339</v>
      </c>
      <c r="M234" s="15"/>
      <c r="P234" s="11"/>
      <c r="U234" s="85"/>
      <c r="V234" s="75">
        <f>SUM(I234+K234+M234+N234+P234+R234+S234+T234)</f>
        <v>339</v>
      </c>
      <c r="W234" s="145"/>
      <c r="X234" s="76">
        <v>339000</v>
      </c>
      <c r="Z234" s="77">
        <f>SUM(X234/V234/1000)</f>
        <v>1</v>
      </c>
    </row>
    <row r="235" spans="8:24" ht="12.75">
      <c r="H235" s="21"/>
      <c r="M235" s="15"/>
      <c r="P235" s="11"/>
      <c r="U235" s="85"/>
      <c r="X235" s="76"/>
    </row>
    <row r="236" spans="7:24" ht="12.75">
      <c r="G236" s="21"/>
      <c r="H236" s="21"/>
      <c r="M236" s="15"/>
      <c r="P236" s="11"/>
      <c r="U236" s="85"/>
      <c r="X236" s="76"/>
    </row>
    <row r="237" spans="1:26" ht="12.75">
      <c r="A237" s="109">
        <v>4222</v>
      </c>
      <c r="B237" s="7"/>
      <c r="C237" s="7"/>
      <c r="D237" s="7" t="s">
        <v>149</v>
      </c>
      <c r="E237" s="7"/>
      <c r="F237" s="7"/>
      <c r="G237" s="21"/>
      <c r="H237" s="21"/>
      <c r="M237" s="15"/>
      <c r="P237" s="11"/>
      <c r="U237" s="85"/>
      <c r="V237" s="78">
        <f>SUM(V238)</f>
        <v>374.5</v>
      </c>
      <c r="X237" s="139">
        <f>SUM(X238)</f>
        <v>374500</v>
      </c>
      <c r="Z237" s="77">
        <f>SUM(X237/V237/1000)</f>
        <v>1</v>
      </c>
    </row>
    <row r="238" spans="4:26" ht="12.75">
      <c r="D238" t="s">
        <v>150</v>
      </c>
      <c r="G238" s="21"/>
      <c r="H238" s="21" t="s">
        <v>151</v>
      </c>
      <c r="I238" s="78">
        <v>0</v>
      </c>
      <c r="M238" s="15">
        <v>749</v>
      </c>
      <c r="P238" s="11">
        <v>-374.5</v>
      </c>
      <c r="T238" s="41"/>
      <c r="U238" s="85"/>
      <c r="V238" s="75">
        <f>SUM(I238+K238+M238+N238+P238+R238+S238+T238)</f>
        <v>374.5</v>
      </c>
      <c r="X238" s="76">
        <v>374500</v>
      </c>
      <c r="Z238" s="77">
        <f>SUM(X238/V238/1000)</f>
        <v>1</v>
      </c>
    </row>
    <row r="239" spans="1:24" ht="12.75">
      <c r="A239" s="114"/>
      <c r="D239" s="21"/>
      <c r="E239" s="21"/>
      <c r="F239" s="21"/>
      <c r="G239" s="21"/>
      <c r="H239" s="21"/>
      <c r="J239" s="13"/>
      <c r="M239" s="15"/>
      <c r="P239" s="11"/>
      <c r="U239" s="85"/>
      <c r="V239" s="11"/>
      <c r="X239" s="100"/>
    </row>
    <row r="240" spans="1:24" ht="12.75">
      <c r="A240" s="114">
        <v>4112</v>
      </c>
      <c r="D240" s="21" t="s">
        <v>152</v>
      </c>
      <c r="M240" s="15"/>
      <c r="P240" s="11"/>
      <c r="U240" s="85"/>
      <c r="V240" s="27"/>
      <c r="X240" s="100"/>
    </row>
    <row r="241" spans="13:24" ht="12.75">
      <c r="M241" s="15"/>
      <c r="P241" s="11"/>
      <c r="U241" s="85"/>
      <c r="V241" s="11"/>
      <c r="X241" s="100"/>
    </row>
    <row r="242" spans="1:24" ht="12.75">
      <c r="A242" s="114"/>
      <c r="D242" s="21"/>
      <c r="E242" s="21"/>
      <c r="F242" s="21"/>
      <c r="G242" s="21" t="s">
        <v>153</v>
      </c>
      <c r="H242" s="21"/>
      <c r="J242" s="13"/>
      <c r="M242" s="15"/>
      <c r="P242" s="146" t="s">
        <v>127</v>
      </c>
      <c r="U242" s="85"/>
      <c r="V242" s="11">
        <v>101515.1</v>
      </c>
      <c r="X242" s="100"/>
    </row>
    <row r="243" spans="13:24" ht="12.75">
      <c r="M243" s="15"/>
      <c r="P243" s="146" t="s">
        <v>154</v>
      </c>
      <c r="U243" s="85"/>
      <c r="V243" s="11">
        <v>3022689.65</v>
      </c>
      <c r="X243" s="76"/>
    </row>
    <row r="244" spans="13:24" ht="12.75">
      <c r="M244" s="15"/>
      <c r="P244" s="11"/>
      <c r="U244" s="85"/>
      <c r="V244" s="147"/>
      <c r="X244" s="76"/>
    </row>
    <row r="245" spans="1:24" ht="12.75">
      <c r="A245" s="114"/>
      <c r="D245" s="21"/>
      <c r="M245" s="15"/>
      <c r="P245" s="11"/>
      <c r="U245" s="85"/>
      <c r="X245" s="76"/>
    </row>
    <row r="246" spans="13:24" ht="12.75">
      <c r="M246" s="15"/>
      <c r="P246" s="11"/>
      <c r="U246" s="85"/>
      <c r="V246" s="11">
        <f>SUM(V239:V245)</f>
        <v>3124204.75</v>
      </c>
      <c r="X246" s="76"/>
    </row>
    <row r="247" spans="1:24" ht="0.75" customHeight="1">
      <c r="A247" s="114"/>
      <c r="D247" s="21"/>
      <c r="E247" s="21"/>
      <c r="F247" s="21"/>
      <c r="G247" s="21"/>
      <c r="H247" s="21"/>
      <c r="J247" s="13"/>
      <c r="M247" s="15"/>
      <c r="P247" s="11"/>
      <c r="U247" s="85"/>
      <c r="V247" s="11"/>
      <c r="X247" s="100"/>
    </row>
    <row r="248" spans="4:24" ht="12.75" hidden="1">
      <c r="D248" s="21"/>
      <c r="E248" s="21"/>
      <c r="F248" s="21"/>
      <c r="G248" s="21"/>
      <c r="H248" s="21"/>
      <c r="J248" s="13"/>
      <c r="M248" s="15"/>
      <c r="P248" s="11"/>
      <c r="U248" s="85"/>
      <c r="V248" s="11"/>
      <c r="X248" s="100"/>
    </row>
    <row r="249" spans="4:24" ht="12.75" hidden="1">
      <c r="D249" s="21"/>
      <c r="E249" s="21"/>
      <c r="F249" s="21"/>
      <c r="G249" s="21"/>
      <c r="H249" s="21"/>
      <c r="J249" s="13"/>
      <c r="M249" s="15"/>
      <c r="P249" s="11"/>
      <c r="U249" s="85"/>
      <c r="V249" s="11"/>
      <c r="X249" s="100"/>
    </row>
    <row r="250" spans="4:24" ht="12.75" hidden="1">
      <c r="D250" s="21"/>
      <c r="E250" s="21"/>
      <c r="F250" s="21"/>
      <c r="G250" s="21"/>
      <c r="H250" s="21"/>
      <c r="J250" s="13"/>
      <c r="M250" s="15"/>
      <c r="P250" s="11"/>
      <c r="U250" s="85"/>
      <c r="V250" s="11"/>
      <c r="X250" s="100"/>
    </row>
    <row r="251" spans="1:28" s="31" customFormat="1" ht="16.5" customHeight="1">
      <c r="A251" s="148" t="s">
        <v>155</v>
      </c>
      <c r="B251" s="149"/>
      <c r="C251" s="149"/>
      <c r="D251" s="149"/>
      <c r="E251" s="150"/>
      <c r="F251" s="150"/>
      <c r="G251" s="151"/>
      <c r="H251" s="152"/>
      <c r="I251" s="153">
        <f>SUM(I7,I21,I57,I195,I205)</f>
        <v>51208.6</v>
      </c>
      <c r="J251" s="154"/>
      <c r="K251" s="153">
        <f>SUM(K7,K21,K57,K195,K205)</f>
        <v>1422.5149999999999</v>
      </c>
      <c r="L251" s="153"/>
      <c r="M251" s="153">
        <f>SUM(M7,M21,M57,M195,M205)</f>
        <v>1184.138</v>
      </c>
      <c r="N251" s="153">
        <f>SUM(N7,N21,N57,N195,N205)</f>
        <v>334.159</v>
      </c>
      <c r="O251" s="153"/>
      <c r="P251" s="153">
        <f>SUM(P7,P21,P57,P195,P205)</f>
        <v>1413.658</v>
      </c>
      <c r="Q251" s="153"/>
      <c r="R251" s="153">
        <f>SUM(R7,R21,R57,R195,R205)</f>
        <v>-2098.936</v>
      </c>
      <c r="S251" s="153">
        <f>SUM(S7,S21,S57,S195,S205)</f>
        <v>1326.71</v>
      </c>
      <c r="T251" s="153">
        <f>SUM(T7,T21,T57,T195,T205)</f>
        <v>2043.4920000000004</v>
      </c>
      <c r="U251" s="155"/>
      <c r="V251" s="153">
        <f>SUM(V7,V21,V57,V195,V205)</f>
        <v>56834.335999999996</v>
      </c>
      <c r="W251" s="156"/>
      <c r="X251" s="157">
        <f>SUM(X7,X21,X57,X195,X205)</f>
        <v>56839333.06</v>
      </c>
      <c r="Y251" s="158"/>
      <c r="Z251" s="159">
        <f>SUM(X251/V251/1000)</f>
        <v>1.000087923258222</v>
      </c>
      <c r="AA251" s="21"/>
      <c r="AB251" s="21"/>
    </row>
    <row r="252" spans="1:28" s="31" customFormat="1" ht="16.5" customHeight="1">
      <c r="A252" s="160"/>
      <c r="B252" s="45"/>
      <c r="C252" s="45"/>
      <c r="D252" s="45"/>
      <c r="E252" s="161"/>
      <c r="F252" s="161"/>
      <c r="G252" s="162"/>
      <c r="H252" s="163"/>
      <c r="I252" s="164"/>
      <c r="J252" s="165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6"/>
      <c r="V252" s="164"/>
      <c r="W252" s="167"/>
      <c r="X252" s="168"/>
      <c r="Y252" s="20"/>
      <c r="Z252" s="67"/>
      <c r="AA252" s="21"/>
      <c r="AB252" s="21"/>
    </row>
    <row r="253" spans="1:28" s="31" customFormat="1" ht="16.5" customHeight="1">
      <c r="A253" s="160"/>
      <c r="B253" s="45"/>
      <c r="C253" s="45"/>
      <c r="D253" s="45"/>
      <c r="E253" s="161"/>
      <c r="F253" s="161"/>
      <c r="G253" s="162"/>
      <c r="H253" s="163"/>
      <c r="I253" s="164"/>
      <c r="J253" s="165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6"/>
      <c r="V253" s="164"/>
      <c r="W253" s="167"/>
      <c r="X253" s="168"/>
      <c r="Y253" s="20"/>
      <c r="Z253" s="67"/>
      <c r="AA253" s="21"/>
      <c r="AB253" s="21"/>
    </row>
    <row r="254" spans="1:28" s="31" customFormat="1" ht="16.5" customHeight="1">
      <c r="A254" s="160"/>
      <c r="B254" s="45"/>
      <c r="C254" s="45"/>
      <c r="D254" s="45"/>
      <c r="E254" s="161"/>
      <c r="F254" s="161"/>
      <c r="G254" s="162"/>
      <c r="H254" s="163"/>
      <c r="I254" s="164"/>
      <c r="J254" s="165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6"/>
      <c r="V254" s="164"/>
      <c r="W254" s="167"/>
      <c r="X254" s="168"/>
      <c r="Y254" s="20"/>
      <c r="Z254" s="67"/>
      <c r="AA254" s="21"/>
      <c r="AB254" s="21"/>
    </row>
    <row r="255" spans="1:28" s="31" customFormat="1" ht="16.5" customHeight="1">
      <c r="A255" s="160"/>
      <c r="B255" s="45"/>
      <c r="C255" s="45"/>
      <c r="D255" s="45"/>
      <c r="E255" s="161"/>
      <c r="F255" s="161"/>
      <c r="G255" s="162"/>
      <c r="H255" s="163"/>
      <c r="I255" s="164"/>
      <c r="J255" s="165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6"/>
      <c r="V255" s="164"/>
      <c r="W255" s="167"/>
      <c r="X255" s="168"/>
      <c r="Y255" s="20"/>
      <c r="Z255" s="67"/>
      <c r="AA255" s="21"/>
      <c r="AB255" s="21"/>
    </row>
    <row r="256" spans="1:28" s="31" customFormat="1" ht="16.5" customHeight="1">
      <c r="A256" s="160"/>
      <c r="B256" s="45"/>
      <c r="C256" s="45"/>
      <c r="D256" s="45"/>
      <c r="E256" s="161"/>
      <c r="F256" s="161"/>
      <c r="G256" s="162"/>
      <c r="H256" s="163"/>
      <c r="I256" s="164"/>
      <c r="J256" s="165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6"/>
      <c r="V256" s="164"/>
      <c r="W256" s="167"/>
      <c r="X256" s="168"/>
      <c r="Y256" s="20"/>
      <c r="Z256" s="67"/>
      <c r="AA256" s="21"/>
      <c r="AB256" s="21"/>
    </row>
    <row r="257" spans="1:28" s="31" customFormat="1" ht="16.5" customHeight="1">
      <c r="A257" s="160"/>
      <c r="B257" s="45"/>
      <c r="C257" s="45"/>
      <c r="D257" s="45"/>
      <c r="E257" s="161"/>
      <c r="F257" s="161"/>
      <c r="G257" s="162"/>
      <c r="H257" s="163"/>
      <c r="I257" s="164"/>
      <c r="J257" s="165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6"/>
      <c r="V257" s="164"/>
      <c r="W257" s="167"/>
      <c r="X257" s="168"/>
      <c r="Y257" s="20"/>
      <c r="Z257" s="67"/>
      <c r="AA257" s="21"/>
      <c r="AB257" s="21"/>
    </row>
    <row r="258" spans="13:26" ht="15" customHeight="1">
      <c r="M258" s="15"/>
      <c r="P258" s="11"/>
      <c r="X258" s="76"/>
      <c r="Z258" s="67"/>
    </row>
    <row r="259" spans="1:26" ht="12.75">
      <c r="A259" s="37" t="s">
        <v>156</v>
      </c>
      <c r="D259" s="31"/>
      <c r="E259" s="32"/>
      <c r="G259" s="38"/>
      <c r="H259" s="117"/>
      <c r="I259" s="40" t="s">
        <v>14</v>
      </c>
      <c r="K259" s="41" t="s">
        <v>157</v>
      </c>
      <c r="L259" s="42"/>
      <c r="M259" s="41" t="s">
        <v>157</v>
      </c>
      <c r="N259" s="41" t="s">
        <v>157</v>
      </c>
      <c r="O259" s="42"/>
      <c r="P259" s="41" t="s">
        <v>157</v>
      </c>
      <c r="Q259" s="42"/>
      <c r="R259" s="41" t="s">
        <v>157</v>
      </c>
      <c r="S259" s="41" t="s">
        <v>157</v>
      </c>
      <c r="T259" s="41" t="s">
        <v>158</v>
      </c>
      <c r="U259" s="33"/>
      <c r="V259" s="41" t="s">
        <v>22</v>
      </c>
      <c r="X259" s="43" t="s">
        <v>23</v>
      </c>
      <c r="Z259" s="169" t="s">
        <v>34</v>
      </c>
    </row>
    <row r="260" spans="1:26" ht="12.75">
      <c r="A260" s="109"/>
      <c r="G260" s="69"/>
      <c r="H260" s="170"/>
      <c r="I260" s="50" t="s">
        <v>24</v>
      </c>
      <c r="K260" s="41" t="s">
        <v>25</v>
      </c>
      <c r="L260" s="42"/>
      <c r="M260" s="41" t="s">
        <v>26</v>
      </c>
      <c r="N260" s="41" t="s">
        <v>159</v>
      </c>
      <c r="O260" s="42"/>
      <c r="P260" s="41" t="s">
        <v>28</v>
      </c>
      <c r="Q260" s="42"/>
      <c r="R260" s="41" t="s">
        <v>29</v>
      </c>
      <c r="S260" s="41" t="s">
        <v>30</v>
      </c>
      <c r="T260" s="41" t="s">
        <v>31</v>
      </c>
      <c r="U260" s="33"/>
      <c r="V260" s="41" t="s">
        <v>32</v>
      </c>
      <c r="X260" s="43" t="s">
        <v>33</v>
      </c>
      <c r="Z260" s="77"/>
    </row>
    <row r="261" spans="7:26" ht="12.75">
      <c r="G261" s="21"/>
      <c r="M261" s="15"/>
      <c r="P261" s="11"/>
      <c r="X261" s="76"/>
      <c r="Z261" s="77"/>
    </row>
    <row r="262" spans="4:26" ht="12.75">
      <c r="D262" t="s">
        <v>160</v>
      </c>
      <c r="G262" s="72"/>
      <c r="H262" s="112"/>
      <c r="I262" s="78">
        <v>350</v>
      </c>
      <c r="M262" s="15"/>
      <c r="P262" s="11">
        <v>15</v>
      </c>
      <c r="R262" s="11">
        <v>53.5</v>
      </c>
      <c r="T262" s="41">
        <v>4.55</v>
      </c>
      <c r="V262" s="75">
        <f>SUM(I262+K262+M262+N262+P262+R262+S262+T262)</f>
        <v>423.05</v>
      </c>
      <c r="X262" s="76">
        <v>423050</v>
      </c>
      <c r="Z262" s="77">
        <f>SUM(X262/V262/1000)</f>
        <v>1</v>
      </c>
    </row>
    <row r="263" spans="1:26" ht="12.75">
      <c r="A263" s="109"/>
      <c r="D263" t="s">
        <v>161</v>
      </c>
      <c r="G263" s="72"/>
      <c r="H263" s="112"/>
      <c r="I263" s="78">
        <v>1000</v>
      </c>
      <c r="K263" s="11">
        <v>-161.6</v>
      </c>
      <c r="M263" s="15"/>
      <c r="P263" s="11"/>
      <c r="T263" s="41">
        <v>397.692</v>
      </c>
      <c r="V263" s="75">
        <f>SUM(I263+K263+M263+N263+P263+R263+S263+T263)</f>
        <v>1236.092</v>
      </c>
      <c r="X263" s="76">
        <v>1236092</v>
      </c>
      <c r="Z263" s="77">
        <f>SUM(X263/V263/1000)</f>
        <v>0.9999999999999999</v>
      </c>
    </row>
    <row r="264" spans="1:26" ht="12.75">
      <c r="A264" s="109"/>
      <c r="D264" t="s">
        <v>162</v>
      </c>
      <c r="G264" s="72"/>
      <c r="H264" s="112"/>
      <c r="I264" s="78">
        <v>178</v>
      </c>
      <c r="M264" s="15"/>
      <c r="P264" s="11"/>
      <c r="T264" s="41">
        <v>0.004</v>
      </c>
      <c r="V264" s="75">
        <f>SUM(I264+K264+M264+N264+P264+R264+S264+T264)</f>
        <v>178.004</v>
      </c>
      <c r="W264" s="171"/>
      <c r="X264" s="76">
        <v>178003.56</v>
      </c>
      <c r="Z264" s="77">
        <f>SUM(X264/V264/1000)</f>
        <v>0.999997528145435</v>
      </c>
    </row>
    <row r="265" spans="4:26" ht="12.75">
      <c r="D265" t="s">
        <v>163</v>
      </c>
      <c r="I265" s="78">
        <v>0</v>
      </c>
      <c r="K265" s="11">
        <v>161.6</v>
      </c>
      <c r="M265" s="15"/>
      <c r="P265" s="11"/>
      <c r="V265" s="75">
        <f>SUM(I265+K265+M265+N265+P265+R265+S265+T265)</f>
        <v>161.6</v>
      </c>
      <c r="X265" s="76">
        <v>161600</v>
      </c>
      <c r="Z265" s="77">
        <f>SUM(X265/V265/1000)</f>
        <v>1</v>
      </c>
    </row>
    <row r="266" spans="13:26" ht="12.75">
      <c r="M266" s="15"/>
      <c r="P266" s="11"/>
      <c r="X266" s="76"/>
      <c r="Z266" s="77"/>
    </row>
    <row r="267" spans="13:24" ht="12.75" hidden="1">
      <c r="M267" s="15"/>
      <c r="P267" s="11"/>
      <c r="X267" s="76"/>
    </row>
    <row r="268" spans="13:24" ht="12.75" hidden="1">
      <c r="M268" s="15"/>
      <c r="P268" s="11"/>
      <c r="X268" s="76"/>
    </row>
    <row r="269" spans="13:26" ht="12.75" hidden="1">
      <c r="M269" s="15"/>
      <c r="P269" s="11"/>
      <c r="X269" s="76"/>
      <c r="Z269" s="77"/>
    </row>
    <row r="270" spans="13:24" ht="12.75" hidden="1">
      <c r="M270" s="15"/>
      <c r="P270" s="11"/>
      <c r="X270" s="76"/>
    </row>
    <row r="271" spans="4:24" ht="12.75" hidden="1">
      <c r="D271" s="52"/>
      <c r="M271" s="15"/>
      <c r="P271" s="11"/>
      <c r="X271" s="76"/>
    </row>
    <row r="272" spans="4:24" ht="12.75" hidden="1">
      <c r="D272" s="21"/>
      <c r="E272" s="21"/>
      <c r="F272" s="21"/>
      <c r="G272" s="21"/>
      <c r="H272" s="21"/>
      <c r="J272" s="13"/>
      <c r="M272" s="15"/>
      <c r="P272" s="11"/>
      <c r="V272" s="11"/>
      <c r="X272" s="100"/>
    </row>
    <row r="273" spans="4:24" ht="12.75" hidden="1">
      <c r="D273" s="21"/>
      <c r="E273" s="21"/>
      <c r="F273" s="21"/>
      <c r="G273" s="21"/>
      <c r="H273" s="21"/>
      <c r="J273" s="13"/>
      <c r="M273" s="15"/>
      <c r="P273" s="11"/>
      <c r="V273" s="11"/>
      <c r="X273" s="100"/>
    </row>
    <row r="274" spans="4:24" ht="12.75" hidden="1">
      <c r="D274" s="21"/>
      <c r="E274" s="21"/>
      <c r="F274" s="21"/>
      <c r="G274" s="21"/>
      <c r="H274" s="21"/>
      <c r="J274" s="13"/>
      <c r="M274" s="15"/>
      <c r="P274" s="11"/>
      <c r="V274" s="11"/>
      <c r="X274" s="100"/>
    </row>
    <row r="275" spans="4:24" ht="12.75" hidden="1">
      <c r="D275" s="21"/>
      <c r="E275" s="21"/>
      <c r="F275" s="21"/>
      <c r="G275" s="21"/>
      <c r="H275" s="21"/>
      <c r="J275" s="13"/>
      <c r="M275" s="15"/>
      <c r="P275" s="11"/>
      <c r="V275" s="11"/>
      <c r="X275" s="100"/>
    </row>
    <row r="276" spans="4:24" ht="12.75" hidden="1">
      <c r="D276" s="21"/>
      <c r="E276" s="21"/>
      <c r="F276" s="21"/>
      <c r="G276" s="21"/>
      <c r="H276" s="21"/>
      <c r="J276" s="13"/>
      <c r="M276" s="15"/>
      <c r="P276" s="11"/>
      <c r="V276" s="11"/>
      <c r="X276" s="100"/>
    </row>
    <row r="277" spans="4:24" ht="12.75" hidden="1">
      <c r="D277" s="21"/>
      <c r="E277" s="21"/>
      <c r="F277" s="21"/>
      <c r="G277" s="21"/>
      <c r="H277" s="21"/>
      <c r="J277" s="13"/>
      <c r="M277" s="15"/>
      <c r="P277" s="11"/>
      <c r="V277" s="11"/>
      <c r="X277" s="100"/>
    </row>
    <row r="278" spans="4:24" ht="12.75" hidden="1">
      <c r="D278" s="21"/>
      <c r="E278" s="21"/>
      <c r="F278" s="21"/>
      <c r="G278" s="21"/>
      <c r="H278" s="21"/>
      <c r="J278" s="13"/>
      <c r="M278" s="15"/>
      <c r="P278" s="11"/>
      <c r="V278" s="11"/>
      <c r="X278" s="100"/>
    </row>
    <row r="279" spans="13:24" ht="12.75" hidden="1">
      <c r="M279" s="15"/>
      <c r="P279" s="11"/>
      <c r="X279" s="76"/>
    </row>
    <row r="280" spans="1:28" s="69" customFormat="1" ht="12.75">
      <c r="A280" s="172" t="s">
        <v>164</v>
      </c>
      <c r="B280" s="173"/>
      <c r="C280" s="173"/>
      <c r="D280" s="173"/>
      <c r="E280" s="173"/>
      <c r="F280" s="173"/>
      <c r="G280" s="151"/>
      <c r="H280" s="174"/>
      <c r="I280" s="175">
        <f>SUM(I261:I265)</f>
        <v>1528</v>
      </c>
      <c r="J280" s="176"/>
      <c r="K280" s="175">
        <f>SUM(K261:K265)</f>
        <v>0</v>
      </c>
      <c r="L280" s="175"/>
      <c r="M280" s="175">
        <f>SUM(M261:M265)</f>
        <v>0</v>
      </c>
      <c r="N280" s="175">
        <f>SUM(N261:N266)</f>
        <v>0</v>
      </c>
      <c r="O280" s="175"/>
      <c r="P280" s="175">
        <f>SUM(P261:P266)</f>
        <v>15</v>
      </c>
      <c r="Q280" s="175"/>
      <c r="R280" s="175">
        <f>SUM(R261:R266)</f>
        <v>53.5</v>
      </c>
      <c r="S280" s="175">
        <f>SUM(S261:S266)</f>
        <v>0</v>
      </c>
      <c r="T280" s="177">
        <f>SUM(T261:T266)</f>
        <v>402.24600000000004</v>
      </c>
      <c r="U280" s="178"/>
      <c r="V280" s="176">
        <f>SUM(V261:V269)</f>
        <v>1998.7459999999999</v>
      </c>
      <c r="W280" s="179"/>
      <c r="X280" s="180">
        <f>SUM(X261:X269)</f>
        <v>1998745.56</v>
      </c>
      <c r="Y280" s="20"/>
      <c r="Z280" s="67">
        <f>SUM(X280/V280/1000)</f>
        <v>0.9999997798619736</v>
      </c>
      <c r="AA280" s="68"/>
      <c r="AB280" s="68"/>
    </row>
    <row r="281" spans="1:28" s="5" customFormat="1" ht="12.75">
      <c r="A281" s="181" t="s">
        <v>165</v>
      </c>
      <c r="B281" s="182"/>
      <c r="C281" s="182"/>
      <c r="D281" s="182"/>
      <c r="E281" s="182"/>
      <c r="F281" s="182"/>
      <c r="G281" s="182"/>
      <c r="H281" s="183"/>
      <c r="I281" s="58">
        <f>SUM(I251,I280)</f>
        <v>52736.6</v>
      </c>
      <c r="J281" s="136"/>
      <c r="K281" s="58">
        <f>SUM(K251,K280)</f>
        <v>1422.5149999999999</v>
      </c>
      <c r="L281" s="58"/>
      <c r="M281" s="58">
        <f>SUM(M251,M280)</f>
        <v>1184.138</v>
      </c>
      <c r="N281" s="58">
        <f>SUM(N251+N280)</f>
        <v>334.159</v>
      </c>
      <c r="O281" s="58"/>
      <c r="P281" s="58">
        <f>SUM(P251+P280)</f>
        <v>1428.658</v>
      </c>
      <c r="Q281" s="58"/>
      <c r="R281" s="58">
        <f>SUM(R251+R280)</f>
        <v>-2045.4360000000001</v>
      </c>
      <c r="S281" s="58">
        <f>SUM(S251+S280)</f>
        <v>1326.71</v>
      </c>
      <c r="T281" s="137">
        <f>SUM(T251+T280)</f>
        <v>2445.7380000000003</v>
      </c>
      <c r="U281" s="184"/>
      <c r="V281" s="136">
        <f>SUM(V251,V280)</f>
        <v>58833.081999999995</v>
      </c>
      <c r="W281" s="185"/>
      <c r="X281" s="186">
        <f>SUM(X251,X280)</f>
        <v>58838078.620000005</v>
      </c>
      <c r="Y281" s="20"/>
      <c r="Z281" s="67">
        <f>SUM(X281/V281/1000)</f>
        <v>1.000084928748081</v>
      </c>
      <c r="AA281" s="68"/>
      <c r="AB281" s="68"/>
    </row>
    <row r="282" spans="7:26" ht="18" customHeight="1">
      <c r="G282" s="187"/>
      <c r="H282" s="112"/>
      <c r="M282" s="15"/>
      <c r="P282" s="11"/>
      <c r="T282" s="41"/>
      <c r="X282" s="76"/>
      <c r="Z282" s="77"/>
    </row>
    <row r="283" spans="7:26" ht="18" customHeight="1">
      <c r="G283" s="187"/>
      <c r="H283" s="112"/>
      <c r="M283" s="15"/>
      <c r="P283" s="11"/>
      <c r="T283" s="41"/>
      <c r="X283" s="76"/>
      <c r="Z283" s="77"/>
    </row>
    <row r="284" spans="7:26" ht="12.75">
      <c r="G284" s="187"/>
      <c r="H284" s="112"/>
      <c r="M284" s="15"/>
      <c r="P284" s="11"/>
      <c r="T284" s="41"/>
      <c r="X284" s="76"/>
      <c r="Z284" s="77"/>
    </row>
    <row r="285" spans="1:26" ht="12.75">
      <c r="A285" s="37" t="s">
        <v>166</v>
      </c>
      <c r="D285" s="31"/>
      <c r="E285" s="32"/>
      <c r="G285" s="38"/>
      <c r="H285" s="39"/>
      <c r="I285" s="40" t="s">
        <v>167</v>
      </c>
      <c r="K285" s="41" t="s">
        <v>157</v>
      </c>
      <c r="L285" s="42"/>
      <c r="M285" s="41" t="s">
        <v>157</v>
      </c>
      <c r="N285" s="41" t="s">
        <v>157</v>
      </c>
      <c r="O285" s="42"/>
      <c r="P285" s="41" t="s">
        <v>157</v>
      </c>
      <c r="Q285" s="42"/>
      <c r="R285" s="41" t="s">
        <v>157</v>
      </c>
      <c r="S285" s="41" t="s">
        <v>157</v>
      </c>
      <c r="T285" s="41" t="s">
        <v>157</v>
      </c>
      <c r="U285" s="33"/>
      <c r="V285" s="41" t="s">
        <v>22</v>
      </c>
      <c r="X285" s="43" t="s">
        <v>23</v>
      </c>
      <c r="Z285" s="169" t="s">
        <v>34</v>
      </c>
    </row>
    <row r="286" spans="1:26" ht="12.75">
      <c r="A286" s="109"/>
      <c r="G286" s="69"/>
      <c r="H286" s="79"/>
      <c r="I286" s="50" t="s">
        <v>24</v>
      </c>
      <c r="K286" s="41" t="s">
        <v>25</v>
      </c>
      <c r="L286" s="42"/>
      <c r="M286" s="41" t="s">
        <v>26</v>
      </c>
      <c r="N286" s="41" t="s">
        <v>27</v>
      </c>
      <c r="O286" s="42"/>
      <c r="P286" s="41" t="s">
        <v>28</v>
      </c>
      <c r="Q286" s="42"/>
      <c r="R286" s="41" t="s">
        <v>168</v>
      </c>
      <c r="S286" s="40" t="s">
        <v>30</v>
      </c>
      <c r="T286" s="41" t="s">
        <v>31</v>
      </c>
      <c r="U286" s="33"/>
      <c r="V286" s="41" t="s">
        <v>32</v>
      </c>
      <c r="X286" s="43" t="s">
        <v>33</v>
      </c>
      <c r="Z286" s="67"/>
    </row>
    <row r="287" spans="8:26" ht="12.75">
      <c r="H287" s="71"/>
      <c r="I287" s="15"/>
      <c r="M287" s="15"/>
      <c r="P287" s="11"/>
      <c r="X287" s="76"/>
      <c r="Z287" s="67"/>
    </row>
    <row r="288" spans="7:26" ht="12.75">
      <c r="G288" s="132"/>
      <c r="H288" s="112"/>
      <c r="M288" s="15"/>
      <c r="P288" s="11"/>
      <c r="X288" s="76"/>
      <c r="Z288" s="67"/>
    </row>
    <row r="289" spans="1:24" ht="12.75" hidden="1">
      <c r="A289" s="114"/>
      <c r="M289" s="15"/>
      <c r="P289" s="11"/>
      <c r="X289" s="100"/>
    </row>
    <row r="290" spans="1:26" ht="12.75">
      <c r="A290" s="114"/>
      <c r="D290" t="s">
        <v>169</v>
      </c>
      <c r="M290" s="15"/>
      <c r="P290" s="11"/>
      <c r="T290" s="15">
        <v>-4226.156</v>
      </c>
      <c r="V290" s="75">
        <f>SUM(I290+K290+M290+N290+P290+R290+S290+T290)</f>
        <v>-4226.156</v>
      </c>
      <c r="X290" s="76">
        <v>-4217000</v>
      </c>
      <c r="Z290" s="77">
        <f>SUM(X290/V290/1000)</f>
        <v>0.9978334921853333</v>
      </c>
    </row>
    <row r="291" spans="1:26" ht="12.75">
      <c r="A291" s="114"/>
      <c r="D291" t="s">
        <v>170</v>
      </c>
      <c r="I291" s="11">
        <v>2194.9</v>
      </c>
      <c r="K291" s="11">
        <v>2702.453</v>
      </c>
      <c r="M291" s="15">
        <v>73.158</v>
      </c>
      <c r="N291" s="11">
        <v>908.468</v>
      </c>
      <c r="P291" s="11">
        <v>-346.708</v>
      </c>
      <c r="R291" s="11">
        <v>-385.282</v>
      </c>
      <c r="S291" s="11">
        <v>-715.31</v>
      </c>
      <c r="T291" s="15">
        <v>-907.6850000000001</v>
      </c>
      <c r="V291" s="75">
        <f>SUM(I291+K291+M291+N291+P291+R291+S291+T291)</f>
        <v>3523.994</v>
      </c>
      <c r="X291" s="76">
        <v>386110.11</v>
      </c>
      <c r="Z291" s="77">
        <f>SUM(X291/V291/1000)</f>
        <v>0.10956605204208633</v>
      </c>
    </row>
    <row r="292" spans="1:26" ht="12.75">
      <c r="A292" s="114"/>
      <c r="M292" s="15"/>
      <c r="P292" s="11"/>
      <c r="X292" s="76"/>
      <c r="Z292" s="188"/>
    </row>
    <row r="293" spans="1:24" ht="12.75">
      <c r="A293" s="114"/>
      <c r="M293" s="15"/>
      <c r="P293" s="11"/>
      <c r="X293" s="100"/>
    </row>
    <row r="294" spans="1:28" s="5" customFormat="1" ht="12.75">
      <c r="A294" s="189" t="s">
        <v>171</v>
      </c>
      <c r="B294" s="190"/>
      <c r="C294" s="190"/>
      <c r="D294" s="190"/>
      <c r="E294" s="191"/>
      <c r="F294" s="190"/>
      <c r="G294" s="151"/>
      <c r="H294" s="174"/>
      <c r="I294" s="175">
        <f>SUM(I282:I293)</f>
        <v>2194.9</v>
      </c>
      <c r="J294" s="192"/>
      <c r="K294" s="175">
        <f>SUM(K282:K293)</f>
        <v>2702.453</v>
      </c>
      <c r="L294" s="175"/>
      <c r="M294" s="175">
        <f>SUM(M282:M293)</f>
        <v>73.158</v>
      </c>
      <c r="N294" s="175">
        <f>SUM(N282:N292)</f>
        <v>908.468</v>
      </c>
      <c r="O294" s="175"/>
      <c r="P294" s="175">
        <f>SUM(P282:P292)</f>
        <v>-346.708</v>
      </c>
      <c r="Q294" s="175"/>
      <c r="R294" s="175">
        <f>SUM(R282:R292)</f>
        <v>-385.282</v>
      </c>
      <c r="S294" s="175">
        <f>SUM(S282:S292)</f>
        <v>-715.31</v>
      </c>
      <c r="T294" s="177">
        <f>SUM(T282:T292)</f>
        <v>-5133.841</v>
      </c>
      <c r="U294" s="178"/>
      <c r="V294" s="176">
        <f>SUM(V282:V292)</f>
        <v>-702.1619999999998</v>
      </c>
      <c r="W294" s="179"/>
      <c r="X294" s="180">
        <f>SUM(X282:X293)</f>
        <v>-3830889.89</v>
      </c>
      <c r="Y294" s="20"/>
      <c r="Z294" s="68"/>
      <c r="AA294" s="68"/>
      <c r="AB294" s="68"/>
    </row>
    <row r="295" spans="4:24" ht="12.75">
      <c r="D295" s="31"/>
      <c r="E295" s="32"/>
      <c r="G295" s="72"/>
      <c r="H295" s="112"/>
      <c r="M295" s="15"/>
      <c r="P295" s="11"/>
      <c r="X295" s="76"/>
    </row>
    <row r="296" spans="1:25" ht="12.75">
      <c r="A296" s="193" t="s">
        <v>172</v>
      </c>
      <c r="B296" s="194"/>
      <c r="C296" s="194"/>
      <c r="D296" s="195"/>
      <c r="E296" s="196"/>
      <c r="F296" s="194"/>
      <c r="G296" s="197"/>
      <c r="H296" s="198"/>
      <c r="I296" s="175">
        <f>SUM(I281,I294)</f>
        <v>54931.5</v>
      </c>
      <c r="J296" s="192"/>
      <c r="K296" s="175">
        <f>SUM(K281,K294)</f>
        <v>4124.968</v>
      </c>
      <c r="L296" s="175"/>
      <c r="M296" s="175">
        <f>SUM(M281,M294)</f>
        <v>1257.2959999999998</v>
      </c>
      <c r="N296" s="175">
        <f>SUM(N281,N294)</f>
        <v>1242.627</v>
      </c>
      <c r="O296" s="175"/>
      <c r="P296" s="175">
        <f>SUM(P281,P294)</f>
        <v>1081.9499999999998</v>
      </c>
      <c r="Q296" s="175"/>
      <c r="R296" s="175">
        <f>SUM(R281,R294)</f>
        <v>-2430.7180000000003</v>
      </c>
      <c r="S296" s="175">
        <f>SUM(S281,S294)</f>
        <v>611.4000000000001</v>
      </c>
      <c r="T296" s="177">
        <f>SUM(T281,T294)</f>
        <v>-2688.103</v>
      </c>
      <c r="U296" s="178"/>
      <c r="V296" s="176">
        <f>SUM(V281,V294)</f>
        <v>58130.92</v>
      </c>
      <c r="W296" s="199"/>
      <c r="X296" s="180">
        <f>SUM(X281,X294)</f>
        <v>55007188.730000004</v>
      </c>
      <c r="Y296" s="200"/>
    </row>
    <row r="297" spans="1:24" ht="12.75">
      <c r="A297" s="201"/>
      <c r="B297" s="202"/>
      <c r="C297" s="202"/>
      <c r="D297" s="203"/>
      <c r="E297" s="204"/>
      <c r="F297" s="202"/>
      <c r="G297" s="205"/>
      <c r="H297" s="206"/>
      <c r="I297" s="104"/>
      <c r="J297" s="207"/>
      <c r="K297" s="104"/>
      <c r="L297" s="104"/>
      <c r="M297" s="208"/>
      <c r="N297" s="104"/>
      <c r="O297" s="104"/>
      <c r="P297" s="104"/>
      <c r="Q297" s="104"/>
      <c r="R297" s="104"/>
      <c r="S297" s="104"/>
      <c r="T297" s="208"/>
      <c r="U297" s="209"/>
      <c r="V297" s="210"/>
      <c r="W297" s="211"/>
      <c r="X297" s="212"/>
    </row>
    <row r="298" spans="1:24" ht="12.75">
      <c r="A298" s="201"/>
      <c r="B298" s="202"/>
      <c r="C298" s="202"/>
      <c r="D298" s="203"/>
      <c r="E298" s="204"/>
      <c r="F298" s="202"/>
      <c r="G298" s="205"/>
      <c r="H298" s="206"/>
      <c r="I298" s="104"/>
      <c r="J298" s="207"/>
      <c r="K298" s="104"/>
      <c r="L298" s="104"/>
      <c r="M298" s="208"/>
      <c r="N298" s="104"/>
      <c r="O298" s="104"/>
      <c r="P298" s="104"/>
      <c r="Q298" s="104"/>
      <c r="R298" s="104"/>
      <c r="S298" s="104"/>
      <c r="T298" s="208"/>
      <c r="U298" s="209"/>
      <c r="V298" s="210"/>
      <c r="W298" s="211"/>
      <c r="X298" s="212"/>
    </row>
    <row r="299" spans="1:24" ht="12.75">
      <c r="A299" s="201"/>
      <c r="B299" s="202"/>
      <c r="C299" s="202"/>
      <c r="D299" s="203"/>
      <c r="E299" s="204"/>
      <c r="F299" s="202"/>
      <c r="G299" s="205"/>
      <c r="H299" s="206"/>
      <c r="I299" s="104"/>
      <c r="J299" s="207"/>
      <c r="K299" s="104"/>
      <c r="L299" s="104"/>
      <c r="M299" s="208"/>
      <c r="N299" s="104"/>
      <c r="O299" s="104"/>
      <c r="P299" s="104"/>
      <c r="Q299" s="104"/>
      <c r="R299" s="104"/>
      <c r="S299" s="104"/>
      <c r="T299" s="208"/>
      <c r="U299" s="209"/>
      <c r="V299" s="210"/>
      <c r="W299" s="211"/>
      <c r="X299" s="212"/>
    </row>
    <row r="300" spans="1:24" ht="12.75">
      <c r="A300" s="201"/>
      <c r="B300" s="202"/>
      <c r="C300" s="202"/>
      <c r="D300" s="203"/>
      <c r="E300" s="204"/>
      <c r="F300" s="202"/>
      <c r="G300" s="205"/>
      <c r="H300" s="206"/>
      <c r="I300" s="104"/>
      <c r="J300" s="207"/>
      <c r="K300" s="104"/>
      <c r="L300" s="104"/>
      <c r="M300" s="208"/>
      <c r="N300" s="104"/>
      <c r="O300" s="104"/>
      <c r="P300" s="104"/>
      <c r="Q300" s="104"/>
      <c r="R300" s="104"/>
      <c r="S300" s="104"/>
      <c r="T300" s="208"/>
      <c r="U300" s="209"/>
      <c r="V300" s="210"/>
      <c r="W300" s="211"/>
      <c r="X300" s="212"/>
    </row>
    <row r="301" spans="1:24" ht="12.75">
      <c r="A301" s="201"/>
      <c r="B301" s="202"/>
      <c r="C301" s="202"/>
      <c r="D301" s="203"/>
      <c r="E301" s="204"/>
      <c r="F301" s="202"/>
      <c r="G301" s="205"/>
      <c r="H301" s="206"/>
      <c r="I301" s="104"/>
      <c r="J301" s="207"/>
      <c r="K301" s="104"/>
      <c r="L301" s="104"/>
      <c r="M301" s="208"/>
      <c r="N301" s="104"/>
      <c r="O301" s="104"/>
      <c r="P301" s="104"/>
      <c r="Q301" s="104"/>
      <c r="R301" s="104"/>
      <c r="S301" s="104"/>
      <c r="T301" s="208"/>
      <c r="U301" s="209"/>
      <c r="V301" s="210"/>
      <c r="W301" s="211"/>
      <c r="X301" s="212"/>
    </row>
    <row r="302" spans="1:24" ht="12.75">
      <c r="A302" s="201"/>
      <c r="B302" s="202"/>
      <c r="C302" s="202"/>
      <c r="D302" s="203"/>
      <c r="E302" s="204"/>
      <c r="F302" s="202"/>
      <c r="G302" s="205"/>
      <c r="H302" s="206"/>
      <c r="I302" s="104"/>
      <c r="J302" s="207"/>
      <c r="K302" s="104"/>
      <c r="L302" s="104"/>
      <c r="M302" s="208"/>
      <c r="N302" s="104"/>
      <c r="O302" s="104"/>
      <c r="P302" s="104"/>
      <c r="Q302" s="104"/>
      <c r="R302" s="104"/>
      <c r="S302" s="104"/>
      <c r="T302" s="208"/>
      <c r="U302" s="209"/>
      <c r="V302" s="210"/>
      <c r="W302" s="211"/>
      <c r="X302" s="212"/>
    </row>
    <row r="303" spans="1:24" ht="12.75">
      <c r="A303" s="201"/>
      <c r="B303" s="202"/>
      <c r="C303" s="202"/>
      <c r="D303" s="203"/>
      <c r="E303" s="204"/>
      <c r="F303" s="202"/>
      <c r="G303" s="205"/>
      <c r="H303" s="206"/>
      <c r="I303" s="104"/>
      <c r="J303" s="207"/>
      <c r="K303" s="104"/>
      <c r="L303" s="104"/>
      <c r="M303" s="208"/>
      <c r="N303" s="104"/>
      <c r="O303" s="104"/>
      <c r="P303" s="104"/>
      <c r="Q303" s="104"/>
      <c r="R303" s="104"/>
      <c r="S303" s="104"/>
      <c r="T303" s="208"/>
      <c r="U303" s="209"/>
      <c r="V303" s="210"/>
      <c r="W303" s="211"/>
      <c r="X303" s="212"/>
    </row>
    <row r="304" spans="1:24" ht="12.75">
      <c r="A304" s="201"/>
      <c r="B304" s="202"/>
      <c r="C304" s="202"/>
      <c r="D304" s="203"/>
      <c r="E304" s="204"/>
      <c r="F304" s="202"/>
      <c r="G304" s="205"/>
      <c r="H304" s="206"/>
      <c r="I304" s="104"/>
      <c r="J304" s="207"/>
      <c r="K304" s="104"/>
      <c r="L304" s="104"/>
      <c r="M304" s="208"/>
      <c r="N304" s="104"/>
      <c r="O304" s="104"/>
      <c r="P304" s="104"/>
      <c r="Q304" s="104"/>
      <c r="R304" s="104"/>
      <c r="S304" s="104"/>
      <c r="T304" s="208"/>
      <c r="U304" s="209"/>
      <c r="V304" s="210"/>
      <c r="W304" s="211"/>
      <c r="X304" s="212"/>
    </row>
    <row r="305" spans="1:24" ht="12.75">
      <c r="A305" s="201"/>
      <c r="B305" s="202"/>
      <c r="C305" s="202"/>
      <c r="D305" s="203"/>
      <c r="E305" s="204"/>
      <c r="F305" s="202"/>
      <c r="G305" s="205"/>
      <c r="H305" s="206"/>
      <c r="I305" s="104"/>
      <c r="J305" s="207"/>
      <c r="K305" s="104"/>
      <c r="L305" s="104"/>
      <c r="M305" s="208"/>
      <c r="N305" s="104"/>
      <c r="O305" s="104"/>
      <c r="P305" s="104"/>
      <c r="Q305" s="104"/>
      <c r="R305" s="104"/>
      <c r="S305" s="104"/>
      <c r="T305" s="208"/>
      <c r="U305" s="209"/>
      <c r="V305" s="210"/>
      <c r="W305" s="211"/>
      <c r="X305" s="212"/>
    </row>
    <row r="306" spans="1:24" ht="12.75">
      <c r="A306" s="201"/>
      <c r="B306" s="202"/>
      <c r="C306" s="202"/>
      <c r="D306" s="203"/>
      <c r="E306" s="204"/>
      <c r="F306" s="202"/>
      <c r="G306" s="205"/>
      <c r="H306" s="206"/>
      <c r="I306" s="104"/>
      <c r="J306" s="207"/>
      <c r="K306" s="104"/>
      <c r="L306" s="104"/>
      <c r="M306" s="208"/>
      <c r="N306" s="104"/>
      <c r="O306" s="104"/>
      <c r="P306" s="104"/>
      <c r="Q306" s="104"/>
      <c r="R306" s="104"/>
      <c r="S306" s="104"/>
      <c r="T306" s="208"/>
      <c r="U306" s="209"/>
      <c r="V306" s="210"/>
      <c r="W306" s="211"/>
      <c r="X306" s="212"/>
    </row>
    <row r="307" spans="1:24" ht="12.75">
      <c r="A307" s="201"/>
      <c r="B307" s="202"/>
      <c r="C307" s="202"/>
      <c r="D307" s="203"/>
      <c r="E307" s="204"/>
      <c r="F307" s="202"/>
      <c r="G307" s="205"/>
      <c r="H307" s="206"/>
      <c r="I307" s="104"/>
      <c r="J307" s="207"/>
      <c r="K307" s="104"/>
      <c r="L307" s="104"/>
      <c r="M307" s="208"/>
      <c r="N307" s="104"/>
      <c r="O307" s="104"/>
      <c r="P307" s="104"/>
      <c r="Q307" s="104"/>
      <c r="R307" s="104"/>
      <c r="S307" s="104"/>
      <c r="T307" s="208"/>
      <c r="U307" s="209"/>
      <c r="V307" s="210"/>
      <c r="W307" s="211"/>
      <c r="X307" s="212"/>
    </row>
    <row r="308" spans="1:24" ht="12.75">
      <c r="A308" s="201"/>
      <c r="B308" s="202"/>
      <c r="C308" s="202"/>
      <c r="D308" s="203"/>
      <c r="E308" s="204"/>
      <c r="F308" s="202"/>
      <c r="G308" s="205"/>
      <c r="H308" s="206"/>
      <c r="I308" s="104"/>
      <c r="J308" s="207"/>
      <c r="K308" s="104"/>
      <c r="L308" s="104"/>
      <c r="M308" s="208"/>
      <c r="N308" s="104"/>
      <c r="O308" s="104"/>
      <c r="P308" s="104"/>
      <c r="Q308" s="104"/>
      <c r="R308" s="104"/>
      <c r="S308" s="104"/>
      <c r="T308" s="208"/>
      <c r="U308" s="209"/>
      <c r="V308" s="210"/>
      <c r="W308" s="211"/>
      <c r="X308" s="212"/>
    </row>
    <row r="309" spans="1:24" ht="12.75">
      <c r="A309" s="201"/>
      <c r="B309" s="202"/>
      <c r="C309" s="202"/>
      <c r="D309" s="203"/>
      <c r="E309" s="204"/>
      <c r="F309" s="202"/>
      <c r="G309" s="205"/>
      <c r="H309" s="206"/>
      <c r="I309" s="104"/>
      <c r="J309" s="207"/>
      <c r="K309" s="104"/>
      <c r="L309" s="104"/>
      <c r="M309" s="208"/>
      <c r="N309" s="104"/>
      <c r="O309" s="104"/>
      <c r="P309" s="104"/>
      <c r="Q309" s="104"/>
      <c r="R309" s="104"/>
      <c r="S309" s="104"/>
      <c r="T309" s="208"/>
      <c r="U309" s="209"/>
      <c r="V309" s="210"/>
      <c r="W309" s="211"/>
      <c r="X309" s="212"/>
    </row>
    <row r="310" spans="1:24" ht="12.75">
      <c r="A310" s="201"/>
      <c r="B310" s="202"/>
      <c r="C310" s="202"/>
      <c r="D310" s="203"/>
      <c r="E310" s="204"/>
      <c r="F310" s="202"/>
      <c r="G310" s="205"/>
      <c r="H310" s="206"/>
      <c r="I310" s="104"/>
      <c r="J310" s="207"/>
      <c r="K310" s="104"/>
      <c r="L310" s="104"/>
      <c r="M310" s="208"/>
      <c r="N310" s="104"/>
      <c r="O310" s="104"/>
      <c r="P310" s="104"/>
      <c r="Q310" s="104"/>
      <c r="R310" s="104"/>
      <c r="S310" s="104"/>
      <c r="T310" s="208"/>
      <c r="U310" s="209"/>
      <c r="V310" s="210"/>
      <c r="W310" s="211"/>
      <c r="X310" s="212"/>
    </row>
    <row r="311" spans="1:28" ht="12.75" hidden="1">
      <c r="A311" s="213"/>
      <c r="B311" s="214"/>
      <c r="C311" s="214"/>
      <c r="D311" s="214"/>
      <c r="E311" s="214"/>
      <c r="F311" s="214"/>
      <c r="G311" s="214"/>
      <c r="H311" s="214"/>
      <c r="M311" s="15"/>
      <c r="P311" s="11"/>
      <c r="V311" s="11"/>
      <c r="X311" s="100"/>
      <c r="AA311" s="85"/>
      <c r="AB311" s="20"/>
    </row>
    <row r="312" spans="1:28" ht="12.75" customHeight="1" hidden="1">
      <c r="A312" s="215"/>
      <c r="B312" s="47"/>
      <c r="C312" s="47"/>
      <c r="D312" s="47"/>
      <c r="E312" s="47"/>
      <c r="F312" s="47"/>
      <c r="G312" s="47"/>
      <c r="H312" s="47"/>
      <c r="I312" s="104"/>
      <c r="M312" s="15"/>
      <c r="P312" s="11"/>
      <c r="V312" s="146"/>
      <c r="W312" s="216"/>
      <c r="X312" s="217"/>
      <c r="Y312" s="51"/>
      <c r="Z312" s="218"/>
      <c r="AA312" s="219"/>
      <c r="AB312" s="20"/>
    </row>
    <row r="313" spans="13:28" ht="12.75" hidden="1">
      <c r="M313" s="15"/>
      <c r="P313" s="11"/>
      <c r="V313" s="146"/>
      <c r="W313" s="216"/>
      <c r="X313" s="217"/>
      <c r="Y313" s="51"/>
      <c r="Z313" s="220"/>
      <c r="AA313" s="217"/>
      <c r="AB313" s="221"/>
    </row>
    <row r="314" spans="13:28" ht="12.75" hidden="1">
      <c r="M314" s="15"/>
      <c r="P314" s="11"/>
      <c r="V314" s="11"/>
      <c r="X314" s="139"/>
      <c r="Z314" s="220"/>
      <c r="AA314" s="139"/>
      <c r="AB314" s="222"/>
    </row>
    <row r="315" spans="1:28" ht="12.75" hidden="1">
      <c r="A315" s="223"/>
      <c r="M315" s="15"/>
      <c r="P315" s="11"/>
      <c r="V315" s="146"/>
      <c r="W315" s="216"/>
      <c r="X315" s="224"/>
      <c r="Y315" s="51"/>
      <c r="Z315" s="218"/>
      <c r="AA315" s="85"/>
      <c r="AB315" s="20"/>
    </row>
    <row r="316" spans="9:28" ht="12.75" hidden="1">
      <c r="I316" s="78"/>
      <c r="M316" s="15"/>
      <c r="P316" s="11"/>
      <c r="V316" s="146"/>
      <c r="W316" s="216"/>
      <c r="X316" s="225"/>
      <c r="Y316" s="51"/>
      <c r="Z316" s="218"/>
      <c r="AA316" s="219"/>
      <c r="AB316" s="20"/>
    </row>
    <row r="317" spans="1:28" ht="12.75" hidden="1">
      <c r="A317" s="213"/>
      <c r="B317" s="214"/>
      <c r="C317" s="214"/>
      <c r="D317" s="214"/>
      <c r="E317" s="214"/>
      <c r="F317" s="214"/>
      <c r="G317" s="214"/>
      <c r="H317" s="214"/>
      <c r="M317" s="15"/>
      <c r="P317" s="11"/>
      <c r="V317" s="146"/>
      <c r="W317" s="216"/>
      <c r="X317" s="224"/>
      <c r="Y317" s="51"/>
      <c r="Z317" s="218"/>
      <c r="AA317" s="219"/>
      <c r="AB317" s="20"/>
    </row>
    <row r="318" spans="13:28" ht="12.75" hidden="1">
      <c r="M318" s="15"/>
      <c r="P318" s="11"/>
      <c r="V318" s="146"/>
      <c r="W318" s="216"/>
      <c r="X318" s="225"/>
      <c r="Y318" s="51"/>
      <c r="Z318" s="218"/>
      <c r="AA318" s="85"/>
      <c r="AB318" s="20"/>
    </row>
    <row r="319" spans="1:26" ht="12.75" hidden="1">
      <c r="A319" s="213"/>
      <c r="B319" s="214"/>
      <c r="C319" s="214"/>
      <c r="D319" s="214"/>
      <c r="E319" s="214"/>
      <c r="F319" s="214"/>
      <c r="G319" s="214"/>
      <c r="H319" s="214"/>
      <c r="M319" s="15"/>
      <c r="P319" s="11"/>
      <c r="V319" s="146"/>
      <c r="W319" s="216"/>
      <c r="X319" s="225"/>
      <c r="Y319" s="51"/>
      <c r="Z319" s="218"/>
    </row>
    <row r="320" spans="1:26" ht="12.75" hidden="1">
      <c r="A320" s="215"/>
      <c r="B320" s="47"/>
      <c r="C320" s="47"/>
      <c r="D320" s="202"/>
      <c r="E320" s="202"/>
      <c r="F320" s="202"/>
      <c r="G320" s="202"/>
      <c r="H320" s="202"/>
      <c r="I320" s="146"/>
      <c r="J320" s="226"/>
      <c r="K320" s="146"/>
      <c r="M320" s="15"/>
      <c r="P320" s="11"/>
      <c r="V320" s="146"/>
      <c r="W320" s="216"/>
      <c r="X320" s="225"/>
      <c r="Y320" s="51"/>
      <c r="Z320" s="218"/>
    </row>
    <row r="321" spans="1:28" ht="12.75" hidden="1">
      <c r="A321" s="215"/>
      <c r="B321" s="227"/>
      <c r="C321" s="227"/>
      <c r="D321" s="227"/>
      <c r="E321" s="227"/>
      <c r="F321" s="227"/>
      <c r="G321" s="227"/>
      <c r="H321" s="227"/>
      <c r="I321" s="104"/>
      <c r="J321" s="226"/>
      <c r="K321" s="146"/>
      <c r="M321" s="15"/>
      <c r="P321" s="11"/>
      <c r="V321" s="146"/>
      <c r="W321" s="216"/>
      <c r="X321" s="217"/>
      <c r="Y321" s="51"/>
      <c r="Z321" s="218"/>
      <c r="AA321" s="219"/>
      <c r="AB321" s="20"/>
    </row>
    <row r="322" spans="1:28" ht="12.75" hidden="1">
      <c r="A322" s="228"/>
      <c r="B322" s="47"/>
      <c r="C322" s="47"/>
      <c r="D322" s="47"/>
      <c r="E322" s="47"/>
      <c r="F322" s="47"/>
      <c r="G322" s="47"/>
      <c r="H322" s="47"/>
      <c r="I322" s="146"/>
      <c r="J322" s="226"/>
      <c r="K322" s="146"/>
      <c r="M322" s="15"/>
      <c r="P322" s="11"/>
      <c r="V322" s="146"/>
      <c r="W322" s="216"/>
      <c r="X322" s="224"/>
      <c r="Y322" s="51"/>
      <c r="Z322" s="229"/>
      <c r="AA322" s="219"/>
      <c r="AB322" s="20"/>
    </row>
    <row r="323" spans="1:28" ht="12.75" hidden="1">
      <c r="A323" s="228"/>
      <c r="B323" s="47"/>
      <c r="C323" s="47"/>
      <c r="D323" s="47"/>
      <c r="E323" s="47"/>
      <c r="F323" s="47"/>
      <c r="G323" s="47"/>
      <c r="H323" s="47"/>
      <c r="I323" s="146"/>
      <c r="J323" s="226"/>
      <c r="K323" s="146"/>
      <c r="M323" s="15"/>
      <c r="P323" s="11"/>
      <c r="V323" s="146"/>
      <c r="W323" s="216"/>
      <c r="X323" s="224"/>
      <c r="Y323" s="51"/>
      <c r="Z323" s="229"/>
      <c r="AA323" s="219"/>
      <c r="AB323" s="20"/>
    </row>
    <row r="324" spans="1:28" ht="12.75" hidden="1">
      <c r="A324" s="228"/>
      <c r="B324" s="47"/>
      <c r="C324" s="47"/>
      <c r="D324" s="47"/>
      <c r="E324" s="47"/>
      <c r="F324" s="47"/>
      <c r="G324" s="47"/>
      <c r="H324" s="47"/>
      <c r="I324" s="146"/>
      <c r="J324" s="226"/>
      <c r="K324" s="146"/>
      <c r="M324" s="15"/>
      <c r="P324" s="11"/>
      <c r="V324" s="146"/>
      <c r="W324" s="216"/>
      <c r="X324" s="225"/>
      <c r="Y324" s="51"/>
      <c r="Z324" s="229"/>
      <c r="AA324" s="85"/>
      <c r="AB324" s="20"/>
    </row>
    <row r="325" spans="1:28" ht="12.75" hidden="1">
      <c r="A325" s="201"/>
      <c r="B325" s="202"/>
      <c r="C325" s="202"/>
      <c r="D325" s="202"/>
      <c r="E325" s="202"/>
      <c r="F325" s="202"/>
      <c r="G325" s="202"/>
      <c r="H325" s="202"/>
      <c r="I325" s="104"/>
      <c r="J325" s="230"/>
      <c r="K325" s="146"/>
      <c r="M325" s="15"/>
      <c r="P325" s="11"/>
      <c r="V325" s="146"/>
      <c r="W325" s="216"/>
      <c r="X325" s="217"/>
      <c r="Y325" s="51"/>
      <c r="Z325" s="231"/>
      <c r="AA325" s="217"/>
      <c r="AB325" s="221"/>
    </row>
    <row r="326" spans="1:28" ht="12.75" hidden="1">
      <c r="A326" s="228"/>
      <c r="B326" s="47"/>
      <c r="C326" s="47"/>
      <c r="D326" s="47"/>
      <c r="E326" s="47"/>
      <c r="F326" s="47"/>
      <c r="G326" s="47"/>
      <c r="H326" s="47"/>
      <c r="I326" s="146"/>
      <c r="J326" s="226"/>
      <c r="K326" s="146"/>
      <c r="M326" s="15"/>
      <c r="P326" s="11"/>
      <c r="X326" s="232"/>
      <c r="AA326" s="219"/>
      <c r="AB326" s="20"/>
    </row>
    <row r="327" spans="4:28" ht="12.75">
      <c r="D327" s="31"/>
      <c r="E327" s="37" t="s">
        <v>173</v>
      </c>
      <c r="F327" s="24"/>
      <c r="G327" s="31"/>
      <c r="H327" s="33"/>
      <c r="I327" s="15"/>
      <c r="M327" s="15"/>
      <c r="P327" s="11"/>
      <c r="X327" s="232"/>
      <c r="AA327" s="219"/>
      <c r="AB327" s="20"/>
    </row>
    <row r="328" spans="1:28" ht="12.75">
      <c r="A328" s="109" t="s">
        <v>174</v>
      </c>
      <c r="D328" s="31"/>
      <c r="E328" s="32"/>
      <c r="G328" s="38"/>
      <c r="H328" s="39"/>
      <c r="I328" s="40" t="s">
        <v>14</v>
      </c>
      <c r="K328" s="41" t="s">
        <v>157</v>
      </c>
      <c r="L328" s="42"/>
      <c r="M328" s="41" t="s">
        <v>157</v>
      </c>
      <c r="N328" s="41" t="s">
        <v>157</v>
      </c>
      <c r="O328" s="42"/>
      <c r="P328" s="41" t="s">
        <v>157</v>
      </c>
      <c r="Q328" s="42"/>
      <c r="R328" s="41" t="s">
        <v>157</v>
      </c>
      <c r="S328" s="41" t="s">
        <v>157</v>
      </c>
      <c r="T328" s="41" t="s">
        <v>157</v>
      </c>
      <c r="U328" s="33"/>
      <c r="V328" s="41" t="s">
        <v>22</v>
      </c>
      <c r="W328" s="20"/>
      <c r="X328" s="43" t="s">
        <v>23</v>
      </c>
      <c r="Z328" s="52" t="s">
        <v>34</v>
      </c>
      <c r="AA328" s="219"/>
      <c r="AB328" s="20"/>
    </row>
    <row r="329" spans="4:28" ht="12.75">
      <c r="D329" s="31"/>
      <c r="E329" s="32"/>
      <c r="G329" s="31"/>
      <c r="H329" s="33"/>
      <c r="I329" s="50" t="s">
        <v>24</v>
      </c>
      <c r="K329" s="41" t="s">
        <v>25</v>
      </c>
      <c r="L329" s="42"/>
      <c r="M329" s="41" t="s">
        <v>26</v>
      </c>
      <c r="N329" s="41" t="s">
        <v>27</v>
      </c>
      <c r="O329" s="42"/>
      <c r="P329" s="41" t="s">
        <v>28</v>
      </c>
      <c r="Q329" s="42"/>
      <c r="R329" s="41" t="s">
        <v>168</v>
      </c>
      <c r="S329" s="41" t="s">
        <v>30</v>
      </c>
      <c r="T329" s="41" t="s">
        <v>31</v>
      </c>
      <c r="U329" s="33"/>
      <c r="V329" s="41" t="s">
        <v>32</v>
      </c>
      <c r="X329" s="43" t="s">
        <v>33</v>
      </c>
      <c r="AA329" s="85"/>
      <c r="AB329" s="20"/>
    </row>
    <row r="330" spans="13:28" ht="12.75">
      <c r="M330" s="41"/>
      <c r="P330" s="11"/>
      <c r="X330" s="233"/>
      <c r="Z330" s="234"/>
      <c r="AA330" s="217"/>
      <c r="AB330" s="221"/>
    </row>
    <row r="331" spans="1:28" s="115" customFormat="1" ht="12.75">
      <c r="A331" s="53">
        <v>36</v>
      </c>
      <c r="B331" s="235"/>
      <c r="C331" s="235"/>
      <c r="D331" s="53" t="s">
        <v>175</v>
      </c>
      <c r="E331" s="235"/>
      <c r="F331" s="235"/>
      <c r="G331" s="236"/>
      <c r="H331" s="81"/>
      <c r="I331" s="62">
        <f>SUM(I332:I341)</f>
        <v>120.7</v>
      </c>
      <c r="J331" s="237"/>
      <c r="K331" s="62">
        <f>SUM(K332:K339)</f>
        <v>0</v>
      </c>
      <c r="L331" s="238"/>
      <c r="M331" s="62">
        <f>SUM(M332:M339)</f>
        <v>0</v>
      </c>
      <c r="N331" s="62">
        <f>SUM(N332:N341)</f>
        <v>26.336</v>
      </c>
      <c r="O331" s="238"/>
      <c r="P331" s="62">
        <f>SUM(P332:P340)</f>
        <v>0</v>
      </c>
      <c r="Q331" s="238"/>
      <c r="R331" s="62">
        <f>SUM(R332:R340)</f>
        <v>66.703</v>
      </c>
      <c r="S331" s="62">
        <f>SUM(S332:S340)</f>
        <v>0</v>
      </c>
      <c r="T331" s="62">
        <f>SUM(T332:T340)</f>
        <v>-15.100000000000003</v>
      </c>
      <c r="U331" s="55"/>
      <c r="V331" s="239">
        <f>SUM(V332:V341)</f>
        <v>198.639</v>
      </c>
      <c r="W331" s="65"/>
      <c r="X331" s="240">
        <f>SUM(X332:X340)</f>
        <v>198638.5</v>
      </c>
      <c r="Y331" s="20"/>
      <c r="Z331" s="220">
        <f>SUM(X331/V331/1000)</f>
        <v>0.9999974828709367</v>
      </c>
      <c r="AA331" s="219"/>
      <c r="AB331" s="20"/>
    </row>
    <row r="332" spans="1:28" s="115" customFormat="1" ht="13.5" customHeight="1">
      <c r="A332" s="241" t="s">
        <v>176</v>
      </c>
      <c r="D332" s="10" t="s">
        <v>177</v>
      </c>
      <c r="E332" s="7"/>
      <c r="G332" s="116"/>
      <c r="H332" s="71"/>
      <c r="I332" s="41">
        <v>0.7</v>
      </c>
      <c r="J332" s="119"/>
      <c r="K332" s="15"/>
      <c r="L332" s="242"/>
      <c r="M332" s="15"/>
      <c r="N332" s="15"/>
      <c r="O332" s="120"/>
      <c r="P332" s="243"/>
      <c r="Q332" s="244"/>
      <c r="R332" s="245"/>
      <c r="S332" s="245"/>
      <c r="T332" s="15">
        <v>-0.005</v>
      </c>
      <c r="U332" s="246"/>
      <c r="V332" s="247">
        <f aca="true" t="shared" si="12" ref="V332:V337">SUM(I332:T332)</f>
        <v>0.695</v>
      </c>
      <c r="W332" s="20"/>
      <c r="X332" s="232">
        <v>695</v>
      </c>
      <c r="Y332" s="20"/>
      <c r="Z332" s="220">
        <f>SUM(X332/V332/1000)</f>
        <v>1.0000000000000002</v>
      </c>
      <c r="AA332" s="219"/>
      <c r="AB332" s="20"/>
    </row>
    <row r="333" spans="1:28" s="115" customFormat="1" ht="13.5" customHeight="1">
      <c r="A333" s="114"/>
      <c r="D333" s="10" t="s">
        <v>178</v>
      </c>
      <c r="E333" s="7"/>
      <c r="G333" s="116"/>
      <c r="H333" s="71"/>
      <c r="I333" s="41">
        <v>1</v>
      </c>
      <c r="J333" s="119"/>
      <c r="K333" s="34"/>
      <c r="L333" s="242"/>
      <c r="M333" s="15">
        <v>16</v>
      </c>
      <c r="N333" s="15"/>
      <c r="O333" s="120"/>
      <c r="P333" s="248"/>
      <c r="Q333" s="120"/>
      <c r="R333" s="40"/>
      <c r="S333" s="40"/>
      <c r="T333" s="15">
        <v>-1.5350000000000001</v>
      </c>
      <c r="U333" s="246"/>
      <c r="V333" s="247">
        <f t="shared" si="12"/>
        <v>15.465</v>
      </c>
      <c r="W333" s="20"/>
      <c r="X333" s="232">
        <v>15465</v>
      </c>
      <c r="Y333" s="20"/>
      <c r="Z333" s="220">
        <f>SUM(X333/V333/1000)</f>
        <v>1</v>
      </c>
      <c r="AA333" s="219"/>
      <c r="AB333" s="20"/>
    </row>
    <row r="334" spans="4:28" ht="12.75">
      <c r="D334" t="s">
        <v>179</v>
      </c>
      <c r="I334" s="78">
        <v>99.9</v>
      </c>
      <c r="M334" s="15">
        <v>-16</v>
      </c>
      <c r="P334" s="243"/>
      <c r="R334" s="11">
        <v>-23</v>
      </c>
      <c r="T334" s="15">
        <v>-12.705</v>
      </c>
      <c r="V334" s="247">
        <f t="shared" si="12"/>
        <v>48.19500000000001</v>
      </c>
      <c r="X334" s="232">
        <v>48195</v>
      </c>
      <c r="Z334" s="220">
        <f>SUM(X334/V334/1000)</f>
        <v>0.9999999999999999</v>
      </c>
      <c r="AA334" s="219"/>
      <c r="AB334" s="20"/>
    </row>
    <row r="335" spans="4:26" ht="12.75">
      <c r="D335" t="s">
        <v>180</v>
      </c>
      <c r="F335" s="21"/>
      <c r="I335" s="78">
        <v>5</v>
      </c>
      <c r="M335" s="15"/>
      <c r="P335" s="243">
        <v>-2</v>
      </c>
      <c r="T335" s="15">
        <v>-3</v>
      </c>
      <c r="V335" s="247">
        <f t="shared" si="12"/>
        <v>0</v>
      </c>
      <c r="W335" s="79"/>
      <c r="X335" s="76">
        <v>0</v>
      </c>
      <c r="Z335" s="220"/>
    </row>
    <row r="336" spans="4:26" ht="12.75">
      <c r="D336" t="s">
        <v>181</v>
      </c>
      <c r="F336" s="21"/>
      <c r="I336" s="78">
        <v>14</v>
      </c>
      <c r="M336" s="15"/>
      <c r="P336" s="243">
        <v>2</v>
      </c>
      <c r="T336" s="15">
        <v>1.979</v>
      </c>
      <c r="V336" s="247">
        <f t="shared" si="12"/>
        <v>17.979</v>
      </c>
      <c r="W336" s="79"/>
      <c r="X336" s="76">
        <v>17979</v>
      </c>
      <c r="Z336" s="220">
        <f>SUM(X336/V336/1000)</f>
        <v>1</v>
      </c>
    </row>
    <row r="337" spans="4:26" ht="12.75">
      <c r="D337" t="s">
        <v>182</v>
      </c>
      <c r="F337" s="21"/>
      <c r="I337" s="78">
        <v>0.1</v>
      </c>
      <c r="M337" s="15"/>
      <c r="P337" s="243"/>
      <c r="T337" s="15">
        <v>0.166</v>
      </c>
      <c r="V337" s="247">
        <f t="shared" si="12"/>
        <v>0.266</v>
      </c>
      <c r="W337" s="79"/>
      <c r="X337" s="76">
        <v>265.5</v>
      </c>
      <c r="Z337" s="220">
        <f>SUM(X337/V337/1000)</f>
        <v>0.9981203007518796</v>
      </c>
    </row>
    <row r="338" spans="6:26" ht="12.75">
      <c r="F338" s="21"/>
      <c r="I338" s="78"/>
      <c r="M338" s="15"/>
      <c r="P338" s="243"/>
      <c r="V338" s="247"/>
      <c r="W338" s="79"/>
      <c r="X338" s="76"/>
      <c r="Z338" s="220"/>
    </row>
    <row r="339" spans="1:26" ht="12.75">
      <c r="A339" s="109" t="s">
        <v>183</v>
      </c>
      <c r="B339" s="7"/>
      <c r="C339" s="7"/>
      <c r="F339" s="21"/>
      <c r="M339" s="15"/>
      <c r="P339" s="243"/>
      <c r="V339" s="247"/>
      <c r="W339" s="79"/>
      <c r="X339" s="76"/>
      <c r="Z339" s="220"/>
    </row>
    <row r="340" spans="4:26" ht="13.5" customHeight="1">
      <c r="D340" t="s">
        <v>184</v>
      </c>
      <c r="F340" s="21"/>
      <c r="I340" s="78">
        <v>0</v>
      </c>
      <c r="M340" s="15"/>
      <c r="N340" s="11">
        <v>26.336</v>
      </c>
      <c r="P340" s="243"/>
      <c r="R340" s="11">
        <v>89.703</v>
      </c>
      <c r="V340" s="247">
        <f>SUM(I340:T340)</f>
        <v>116.039</v>
      </c>
      <c r="W340" s="79"/>
      <c r="X340" s="76">
        <v>116039</v>
      </c>
      <c r="Z340" s="220">
        <f>SUM(X340/V340/1000)</f>
        <v>1</v>
      </c>
    </row>
    <row r="341" spans="7:28" ht="12.75">
      <c r="G341" s="72"/>
      <c r="H341" s="71"/>
      <c r="I341" s="15"/>
      <c r="M341" s="15"/>
      <c r="P341" s="243"/>
      <c r="X341" s="232"/>
      <c r="Z341" s="220"/>
      <c r="AA341" s="219"/>
      <c r="AB341" s="20"/>
    </row>
    <row r="342" spans="1:28" s="7" customFormat="1" ht="13.5" customHeight="1">
      <c r="A342" s="53">
        <v>21</v>
      </c>
      <c r="B342" s="249"/>
      <c r="C342" s="249"/>
      <c r="D342" s="54" t="s">
        <v>185</v>
      </c>
      <c r="E342" s="250"/>
      <c r="F342" s="249"/>
      <c r="G342" s="56"/>
      <c r="H342" s="81"/>
      <c r="I342" s="62">
        <f>SUM(I343:I347)</f>
        <v>131</v>
      </c>
      <c r="J342" s="251"/>
      <c r="K342" s="62">
        <f>SUM(K343:K347)</f>
        <v>1.35</v>
      </c>
      <c r="L342" s="62">
        <f aca="true" t="shared" si="13" ref="L342:Q342">SUM(L343:L346)</f>
        <v>0</v>
      </c>
      <c r="M342" s="62">
        <f t="shared" si="13"/>
        <v>0</v>
      </c>
      <c r="N342" s="62">
        <f t="shared" si="13"/>
        <v>0</v>
      </c>
      <c r="O342" s="62">
        <f t="shared" si="13"/>
        <v>0</v>
      </c>
      <c r="P342" s="252">
        <f>SUM(P343:P346)</f>
        <v>-29</v>
      </c>
      <c r="Q342" s="62">
        <f t="shared" si="13"/>
        <v>0</v>
      </c>
      <c r="R342" s="252">
        <f>SUM(R343:R346)</f>
        <v>0</v>
      </c>
      <c r="S342" s="252">
        <f>SUM(S343:S346)</f>
        <v>0</v>
      </c>
      <c r="T342" s="62">
        <f>SUM(T343:T347)</f>
        <v>-1.133</v>
      </c>
      <c r="U342" s="82"/>
      <c r="V342" s="239">
        <f>SUM(V343:V348)</f>
        <v>102.217</v>
      </c>
      <c r="W342" s="108"/>
      <c r="X342" s="240">
        <f>SUM(X343:X348)</f>
        <v>102217</v>
      </c>
      <c r="Y342" s="20"/>
      <c r="Z342" s="220">
        <f>SUM(X342/V342/1000)</f>
        <v>1</v>
      </c>
      <c r="AA342" s="219"/>
      <c r="AB342" s="20"/>
    </row>
    <row r="343" spans="1:28" ht="13.5" customHeight="1">
      <c r="A343" s="109" t="s">
        <v>186</v>
      </c>
      <c r="B343" s="7"/>
      <c r="C343" s="7"/>
      <c r="D343" s="7"/>
      <c r="G343" s="72"/>
      <c r="H343" s="71"/>
      <c r="I343" s="15"/>
      <c r="M343" s="15"/>
      <c r="P343" s="11"/>
      <c r="U343" s="85"/>
      <c r="X343" s="232"/>
      <c r="AA343" s="219"/>
      <c r="AB343" s="20"/>
    </row>
    <row r="344" spans="1:26" ht="12.75">
      <c r="A344" s="114"/>
      <c r="D344" t="s">
        <v>187</v>
      </c>
      <c r="I344" s="78">
        <v>30</v>
      </c>
      <c r="M344" s="15"/>
      <c r="P344" s="11">
        <v>-29</v>
      </c>
      <c r="T344" s="15">
        <v>-0.743</v>
      </c>
      <c r="U344" s="85"/>
      <c r="V344" s="247">
        <f>SUM(I344:T344)</f>
        <v>0.25700000000000145</v>
      </c>
      <c r="X344" s="76">
        <v>257</v>
      </c>
      <c r="Z344" s="220">
        <f>SUM(X344/V344/1000)</f>
        <v>0.9999999999999943</v>
      </c>
    </row>
    <row r="345" spans="1:26" ht="12.75">
      <c r="A345" s="241" t="s">
        <v>188</v>
      </c>
      <c r="I345" s="78"/>
      <c r="M345" s="15"/>
      <c r="P345" s="11"/>
      <c r="U345" s="85"/>
      <c r="V345" s="247"/>
      <c r="X345" s="76"/>
      <c r="Z345" s="220"/>
    </row>
    <row r="346" spans="4:26" ht="12.75">
      <c r="D346" t="s">
        <v>189</v>
      </c>
      <c r="I346" s="78">
        <v>101</v>
      </c>
      <c r="P346" s="11"/>
      <c r="U346" s="85"/>
      <c r="V346" s="247">
        <f>SUM(I346:T346)</f>
        <v>101</v>
      </c>
      <c r="X346" s="19">
        <v>101000</v>
      </c>
      <c r="Z346" s="220">
        <f>SUM(X346/V346/1000)</f>
        <v>1</v>
      </c>
    </row>
    <row r="347" spans="1:26" ht="12.75">
      <c r="A347" s="223"/>
      <c r="D347" t="s">
        <v>190</v>
      </c>
      <c r="I347" s="78">
        <v>0</v>
      </c>
      <c r="K347" s="11">
        <v>1.35</v>
      </c>
      <c r="P347" s="11"/>
      <c r="T347" s="15">
        <v>-0.39</v>
      </c>
      <c r="U347" s="85"/>
      <c r="V347" s="247">
        <f>SUM(I347:T347)</f>
        <v>0.9600000000000001</v>
      </c>
      <c r="X347" s="19">
        <v>960</v>
      </c>
      <c r="Z347" s="220">
        <f>SUM(X347/V347/1000)</f>
        <v>0.9999999999999999</v>
      </c>
    </row>
    <row r="348" spans="16:21" ht="15.75" customHeight="1">
      <c r="P348" s="11"/>
      <c r="U348" s="85"/>
    </row>
    <row r="349" spans="1:28" s="7" customFormat="1" ht="21.75" customHeight="1">
      <c r="A349" s="53">
        <v>22</v>
      </c>
      <c r="B349" s="249"/>
      <c r="C349" s="249"/>
      <c r="D349" s="54" t="s">
        <v>191</v>
      </c>
      <c r="E349" s="249"/>
      <c r="F349" s="249"/>
      <c r="G349" s="56"/>
      <c r="H349" s="81"/>
      <c r="I349" s="62">
        <f>SUM(I350:I370)</f>
        <v>2851.9</v>
      </c>
      <c r="J349" s="251"/>
      <c r="K349" s="62">
        <f aca="true" t="shared" si="14" ref="K349:Q349">SUM(K350:K369)</f>
        <v>3.538</v>
      </c>
      <c r="L349" s="62">
        <f t="shared" si="14"/>
        <v>0</v>
      </c>
      <c r="M349" s="62">
        <f t="shared" si="14"/>
        <v>299.85</v>
      </c>
      <c r="N349" s="62">
        <f>SUM(N350:N369)</f>
        <v>0</v>
      </c>
      <c r="O349" s="62">
        <f t="shared" si="14"/>
        <v>0</v>
      </c>
      <c r="P349" s="62">
        <f>SUM(P350:P370)</f>
        <v>-260</v>
      </c>
      <c r="Q349" s="62">
        <f t="shared" si="14"/>
        <v>0</v>
      </c>
      <c r="R349" s="62">
        <f>SUM(R350:R370)</f>
        <v>38.314</v>
      </c>
      <c r="S349" s="62">
        <f>SUM(S350:S370)</f>
        <v>0</v>
      </c>
      <c r="T349" s="62">
        <f>SUM(T350:T369)</f>
        <v>-351.43199999999996</v>
      </c>
      <c r="U349" s="82"/>
      <c r="V349" s="239">
        <f>SUM(V350:V370)</f>
        <v>2582.17</v>
      </c>
      <c r="W349" s="108"/>
      <c r="X349" s="240">
        <f>SUM(X350:X370)</f>
        <v>2582166.9</v>
      </c>
      <c r="Y349" s="20"/>
      <c r="Z349" s="220">
        <f aca="true" t="shared" si="15" ref="Z349:Z369">SUM(X349/V349/1000)</f>
        <v>0.9999987994593693</v>
      </c>
      <c r="AA349" s="68"/>
      <c r="AB349" s="68"/>
    </row>
    <row r="350" spans="1:26" ht="13.5" customHeight="1">
      <c r="A350" s="109" t="s">
        <v>192</v>
      </c>
      <c r="B350" s="141"/>
      <c r="C350" s="141"/>
      <c r="D350" s="141"/>
      <c r="F350" s="21"/>
      <c r="G350" s="132"/>
      <c r="H350" s="33"/>
      <c r="I350" s="15"/>
      <c r="P350" s="11"/>
      <c r="U350" s="85"/>
      <c r="Z350" s="220"/>
    </row>
    <row r="351" spans="4:26" ht="13.5" customHeight="1">
      <c r="D351" t="s">
        <v>193</v>
      </c>
      <c r="G351" s="72"/>
      <c r="H351" s="71"/>
      <c r="I351" s="41">
        <v>40</v>
      </c>
      <c r="P351" s="11"/>
      <c r="Q351" s="244"/>
      <c r="R351" s="245"/>
      <c r="S351" s="245"/>
      <c r="T351" s="15">
        <v>-10.179</v>
      </c>
      <c r="U351" s="85"/>
      <c r="V351" s="247">
        <f aca="true" t="shared" si="16" ref="V351:V370">SUM(I351:T351)</f>
        <v>29.820999999999998</v>
      </c>
      <c r="X351" s="19">
        <v>29819.5</v>
      </c>
      <c r="Z351" s="220">
        <f t="shared" si="15"/>
        <v>0.9999496998759264</v>
      </c>
    </row>
    <row r="352" spans="4:26" ht="13.5" customHeight="1">
      <c r="D352" t="s">
        <v>194</v>
      </c>
      <c r="G352" s="72"/>
      <c r="H352" s="71"/>
      <c r="I352" s="41">
        <v>760</v>
      </c>
      <c r="M352" s="11">
        <v>300</v>
      </c>
      <c r="P352" s="11"/>
      <c r="Q352" s="244"/>
      <c r="R352" s="245"/>
      <c r="S352" s="245"/>
      <c r="T352" s="15">
        <v>-243.363</v>
      </c>
      <c r="U352" s="85"/>
      <c r="V352" s="247">
        <f t="shared" si="16"/>
        <v>816.637</v>
      </c>
      <c r="X352" s="19">
        <v>816636.8</v>
      </c>
      <c r="Z352" s="220">
        <f t="shared" si="15"/>
        <v>0.9999997550931443</v>
      </c>
    </row>
    <row r="353" spans="4:26" ht="13.5" customHeight="1">
      <c r="D353" t="s">
        <v>195</v>
      </c>
      <c r="G353" s="72"/>
      <c r="H353" s="71"/>
      <c r="I353" s="41">
        <v>0</v>
      </c>
      <c r="P353" s="11">
        <v>11.341</v>
      </c>
      <c r="Q353" s="244"/>
      <c r="R353" s="245"/>
      <c r="S353" s="245"/>
      <c r="U353" s="85"/>
      <c r="V353" s="247">
        <f t="shared" si="16"/>
        <v>11.341</v>
      </c>
      <c r="X353" s="19">
        <v>11341.9</v>
      </c>
      <c r="Z353" s="220">
        <f t="shared" si="15"/>
        <v>1.0000793580812979</v>
      </c>
    </row>
    <row r="354" spans="1:26" ht="12.75" customHeight="1">
      <c r="A354" s="109"/>
      <c r="D354" t="s">
        <v>196</v>
      </c>
      <c r="F354" s="111"/>
      <c r="G354" s="72"/>
      <c r="H354" s="71"/>
      <c r="I354" s="41">
        <v>1300</v>
      </c>
      <c r="P354" s="11">
        <v>190.61</v>
      </c>
      <c r="U354" s="85"/>
      <c r="V354" s="247">
        <f t="shared" si="16"/>
        <v>1490.6100000000001</v>
      </c>
      <c r="X354" s="19">
        <v>1490609.7</v>
      </c>
      <c r="Z354" s="220">
        <f t="shared" si="15"/>
        <v>0.9999997987401129</v>
      </c>
    </row>
    <row r="355" spans="1:26" ht="12.75">
      <c r="A355" s="114"/>
      <c r="D355" t="s">
        <v>187</v>
      </c>
      <c r="H355" s="71"/>
      <c r="I355" s="41">
        <v>250</v>
      </c>
      <c r="P355" s="11">
        <v>-210.61</v>
      </c>
      <c r="R355" s="11">
        <v>33.993</v>
      </c>
      <c r="U355" s="85"/>
      <c r="V355" s="247">
        <f t="shared" si="16"/>
        <v>73.38299999999998</v>
      </c>
      <c r="X355" s="19">
        <v>73383</v>
      </c>
      <c r="Z355" s="220">
        <f t="shared" si="15"/>
        <v>1.0000000000000002</v>
      </c>
    </row>
    <row r="356" spans="1:26" ht="12.75">
      <c r="A356" s="114"/>
      <c r="D356" t="s">
        <v>197</v>
      </c>
      <c r="F356" s="21"/>
      <c r="I356" s="78">
        <v>18.3</v>
      </c>
      <c r="M356" s="11">
        <v>-0.15</v>
      </c>
      <c r="P356" s="11"/>
      <c r="U356" s="85"/>
      <c r="V356" s="247">
        <f t="shared" si="16"/>
        <v>18.150000000000002</v>
      </c>
      <c r="X356" s="19">
        <v>18150</v>
      </c>
      <c r="Z356" s="220">
        <f t="shared" si="15"/>
        <v>0.9999999999999999</v>
      </c>
    </row>
    <row r="357" spans="4:26" ht="12.75">
      <c r="D357" t="s">
        <v>198</v>
      </c>
      <c r="I357" s="78">
        <v>105</v>
      </c>
      <c r="P357" s="11">
        <v>8.659</v>
      </c>
      <c r="T357" s="15">
        <v>-74.499</v>
      </c>
      <c r="U357" s="85"/>
      <c r="V357" s="247">
        <f t="shared" si="16"/>
        <v>39.16000000000001</v>
      </c>
      <c r="X357" s="19">
        <v>39159.3</v>
      </c>
      <c r="Z357" s="220">
        <f t="shared" si="15"/>
        <v>0.9999821246169558</v>
      </c>
    </row>
    <row r="358" spans="9:26" ht="12.75">
      <c r="I358" s="78"/>
      <c r="P358" s="11"/>
      <c r="U358" s="85"/>
      <c r="V358" s="247"/>
      <c r="Z358" s="220"/>
    </row>
    <row r="359" spans="1:26" ht="19.5" customHeight="1">
      <c r="A359" s="223"/>
      <c r="P359" s="11"/>
      <c r="U359" s="85"/>
      <c r="V359" s="247"/>
      <c r="Z359" s="220"/>
    </row>
    <row r="360" spans="1:26" ht="12.75">
      <c r="A360" s="109" t="s">
        <v>199</v>
      </c>
      <c r="B360" s="7"/>
      <c r="C360" s="7"/>
      <c r="D360" s="7"/>
      <c r="E360" s="7"/>
      <c r="H360" s="21"/>
      <c r="P360" s="11"/>
      <c r="U360" s="85"/>
      <c r="V360" s="247"/>
      <c r="Z360" s="220"/>
    </row>
    <row r="361" spans="1:26" ht="12.75">
      <c r="A361" s="114"/>
      <c r="D361" t="s">
        <v>200</v>
      </c>
      <c r="I361" s="78">
        <v>5</v>
      </c>
      <c r="P361" s="11"/>
      <c r="T361" s="15">
        <v>-5</v>
      </c>
      <c r="U361" s="85"/>
      <c r="V361" s="247">
        <f t="shared" si="16"/>
        <v>0</v>
      </c>
      <c r="X361" s="19">
        <v>0</v>
      </c>
      <c r="Z361" s="220"/>
    </row>
    <row r="362" spans="4:26" ht="12.75">
      <c r="D362" t="s">
        <v>179</v>
      </c>
      <c r="I362" s="78">
        <v>8</v>
      </c>
      <c r="P362" s="11"/>
      <c r="T362" s="15">
        <v>-7.036</v>
      </c>
      <c r="U362" s="13"/>
      <c r="V362" s="247">
        <f t="shared" si="16"/>
        <v>0.9640000000000004</v>
      </c>
      <c r="X362" s="19">
        <v>963.6</v>
      </c>
      <c r="Z362" s="220">
        <f t="shared" si="15"/>
        <v>0.9995850622406636</v>
      </c>
    </row>
    <row r="363" spans="1:26" ht="12.75">
      <c r="A363" s="253"/>
      <c r="D363" t="s">
        <v>187</v>
      </c>
      <c r="I363" s="78">
        <v>30</v>
      </c>
      <c r="P363" s="11"/>
      <c r="T363" s="15">
        <v>-30</v>
      </c>
      <c r="U363" s="85"/>
      <c r="V363" s="247">
        <f t="shared" si="16"/>
        <v>0</v>
      </c>
      <c r="X363" s="19">
        <v>0</v>
      </c>
      <c r="Z363" s="220"/>
    </row>
    <row r="364" spans="4:29" ht="12.75">
      <c r="D364" s="141" t="s">
        <v>201</v>
      </c>
      <c r="E364" s="141"/>
      <c r="F364" s="141"/>
      <c r="G364" s="141"/>
      <c r="H364" s="79"/>
      <c r="I364" s="78">
        <v>0.1</v>
      </c>
      <c r="P364" s="11"/>
      <c r="Q364" s="242"/>
      <c r="R364" s="34"/>
      <c r="S364" s="34"/>
      <c r="T364" s="15">
        <v>-0.07</v>
      </c>
      <c r="U364" s="85"/>
      <c r="V364" s="247">
        <f t="shared" si="16"/>
        <v>0.03</v>
      </c>
      <c r="W364" s="21"/>
      <c r="X364" s="76">
        <v>30</v>
      </c>
      <c r="Y364" s="21"/>
      <c r="Z364" s="220">
        <f t="shared" si="15"/>
        <v>1</v>
      </c>
      <c r="AC364" s="21"/>
    </row>
    <row r="365" spans="4:29" ht="12.75">
      <c r="D365" s="141" t="s">
        <v>202</v>
      </c>
      <c r="E365" s="141"/>
      <c r="F365" s="141"/>
      <c r="G365" s="141"/>
      <c r="H365" s="79"/>
      <c r="I365" s="78">
        <v>200</v>
      </c>
      <c r="P365" s="11">
        <v>-198</v>
      </c>
      <c r="Q365" s="242"/>
      <c r="R365" s="34"/>
      <c r="S365" s="34"/>
      <c r="T365" s="15">
        <v>18.248</v>
      </c>
      <c r="U365" s="85"/>
      <c r="V365" s="247">
        <f t="shared" si="16"/>
        <v>20.24799999999999</v>
      </c>
      <c r="W365" s="21"/>
      <c r="X365" s="76">
        <v>20248</v>
      </c>
      <c r="Y365" s="21"/>
      <c r="Z365" s="220">
        <f t="shared" si="15"/>
        <v>1.0000000000000004</v>
      </c>
      <c r="AC365" s="21"/>
    </row>
    <row r="366" spans="4:29" ht="12.75">
      <c r="D366" s="141" t="s">
        <v>203</v>
      </c>
      <c r="E366" s="141"/>
      <c r="F366" s="141"/>
      <c r="G366" s="141"/>
      <c r="H366" s="79"/>
      <c r="I366" s="78">
        <v>0</v>
      </c>
      <c r="P366" s="11"/>
      <c r="Q366" s="242"/>
      <c r="R366" s="15">
        <v>4.321</v>
      </c>
      <c r="S366" s="34"/>
      <c r="T366" s="15">
        <v>0.467</v>
      </c>
      <c r="U366" s="85"/>
      <c r="V366" s="247">
        <f t="shared" si="16"/>
        <v>4.787999999999999</v>
      </c>
      <c r="W366" s="21"/>
      <c r="X366" s="76">
        <v>4787.1</v>
      </c>
      <c r="Y366" s="21"/>
      <c r="Z366" s="220">
        <f t="shared" si="15"/>
        <v>0.9998120300751882</v>
      </c>
      <c r="AC366" s="21"/>
    </row>
    <row r="367" spans="8:29" ht="12.75">
      <c r="H367" s="46"/>
      <c r="I367" s="104"/>
      <c r="J367" s="226"/>
      <c r="K367" s="104"/>
      <c r="P367" s="104"/>
      <c r="U367" s="85"/>
      <c r="V367" s="247"/>
      <c r="X367" s="76"/>
      <c r="Y367" s="18"/>
      <c r="Z367" s="220"/>
      <c r="AC367" s="21"/>
    </row>
    <row r="368" spans="16:24" ht="12.75">
      <c r="P368" s="11"/>
      <c r="U368" s="85"/>
      <c r="V368" s="247"/>
      <c r="X368" s="76"/>
    </row>
    <row r="369" spans="4:26" ht="12.75">
      <c r="D369" s="141" t="s">
        <v>204</v>
      </c>
      <c r="E369" s="141"/>
      <c r="F369" s="141"/>
      <c r="H369" s="254"/>
      <c r="I369" s="41">
        <v>73.5</v>
      </c>
      <c r="J369" s="255"/>
      <c r="K369" s="15">
        <v>3.538</v>
      </c>
      <c r="L369" s="255"/>
      <c r="M369" s="75"/>
      <c r="N369" s="75"/>
      <c r="O369" s="255"/>
      <c r="P369" s="15"/>
      <c r="Q369" s="119"/>
      <c r="R369" s="256"/>
      <c r="S369" s="256"/>
      <c r="U369" s="255"/>
      <c r="V369" s="247">
        <f t="shared" si="16"/>
        <v>77.038</v>
      </c>
      <c r="W369" s="257"/>
      <c r="X369" s="76">
        <v>77038</v>
      </c>
      <c r="Y369" s="115"/>
      <c r="Z369" s="220">
        <f t="shared" si="15"/>
        <v>1</v>
      </c>
    </row>
    <row r="370" spans="4:26" ht="12.75">
      <c r="D370" t="s">
        <v>205</v>
      </c>
      <c r="H370" s="21"/>
      <c r="I370" s="41">
        <v>62</v>
      </c>
      <c r="J370" s="255"/>
      <c r="K370" s="75"/>
      <c r="L370" s="255"/>
      <c r="M370" s="75"/>
      <c r="N370" s="75"/>
      <c r="O370" s="255"/>
      <c r="P370" s="11">
        <v>-62</v>
      </c>
      <c r="Q370" s="255"/>
      <c r="R370" s="75"/>
      <c r="S370" s="75"/>
      <c r="T370" s="247"/>
      <c r="U370" s="219"/>
      <c r="V370" s="247">
        <f t="shared" si="16"/>
        <v>0</v>
      </c>
      <c r="W370" s="257"/>
      <c r="X370" s="76">
        <v>0</v>
      </c>
      <c r="Y370" s="115"/>
      <c r="Z370" s="141"/>
    </row>
    <row r="371" spans="8:26" ht="12.75">
      <c r="H371" s="21"/>
      <c r="I371" s="258"/>
      <c r="J371" s="255"/>
      <c r="K371" s="75"/>
      <c r="L371" s="255"/>
      <c r="M371" s="75"/>
      <c r="N371" s="75"/>
      <c r="O371" s="255"/>
      <c r="P371" s="75"/>
      <c r="Q371" s="255"/>
      <c r="R371" s="75"/>
      <c r="S371" s="75"/>
      <c r="T371" s="247"/>
      <c r="U371" s="219"/>
      <c r="V371" s="247"/>
      <c r="W371" s="257"/>
      <c r="X371" s="76"/>
      <c r="Y371" s="115"/>
      <c r="Z371" s="141"/>
    </row>
    <row r="372" spans="8:26" ht="12.75">
      <c r="H372" s="21"/>
      <c r="I372" s="258"/>
      <c r="J372" s="255"/>
      <c r="K372" s="75"/>
      <c r="L372" s="255"/>
      <c r="M372" s="75"/>
      <c r="N372" s="75"/>
      <c r="O372" s="255"/>
      <c r="P372" s="75"/>
      <c r="Q372" s="255"/>
      <c r="R372" s="75"/>
      <c r="S372" s="75"/>
      <c r="T372" s="247"/>
      <c r="U372" s="219"/>
      <c r="V372" s="75"/>
      <c r="W372" s="257"/>
      <c r="X372" s="76"/>
      <c r="Y372" s="115"/>
      <c r="Z372" s="141"/>
    </row>
    <row r="373" spans="8:26" ht="12.75" hidden="1">
      <c r="H373" s="21"/>
      <c r="I373" s="258"/>
      <c r="J373" s="255"/>
      <c r="K373" s="75"/>
      <c r="L373" s="255"/>
      <c r="M373" s="75"/>
      <c r="N373" s="75"/>
      <c r="O373" s="255"/>
      <c r="P373" s="75"/>
      <c r="Q373" s="255"/>
      <c r="R373" s="75"/>
      <c r="S373" s="75"/>
      <c r="T373" s="247"/>
      <c r="U373" s="219"/>
      <c r="V373" s="75"/>
      <c r="W373" s="257"/>
      <c r="X373" s="76"/>
      <c r="Y373" s="115"/>
      <c r="Z373" s="141"/>
    </row>
    <row r="374" spans="8:26" ht="12.75" hidden="1">
      <c r="H374" s="259"/>
      <c r="I374" s="258"/>
      <c r="J374" s="255"/>
      <c r="K374" s="260"/>
      <c r="L374" s="255"/>
      <c r="M374" s="75"/>
      <c r="N374" s="75"/>
      <c r="O374" s="255"/>
      <c r="P374" s="75"/>
      <c r="Q374" s="255"/>
      <c r="R374" s="75"/>
      <c r="S374" s="75"/>
      <c r="T374" s="247"/>
      <c r="U374" s="219"/>
      <c r="V374" s="75"/>
      <c r="W374" s="257"/>
      <c r="X374" s="76"/>
      <c r="Y374" s="115"/>
      <c r="Z374" s="141"/>
    </row>
    <row r="375" spans="16:21" ht="12.75" hidden="1">
      <c r="P375" s="11"/>
      <c r="U375" s="85"/>
    </row>
    <row r="376" spans="4:21" ht="12.75" hidden="1">
      <c r="D376" s="68"/>
      <c r="H376" s="254"/>
      <c r="I376" s="41"/>
      <c r="K376" s="41"/>
      <c r="P376" s="41"/>
      <c r="Q376" s="120"/>
      <c r="R376" s="40"/>
      <c r="S376" s="40"/>
      <c r="U376" s="85"/>
    </row>
    <row r="377" spans="4:21" ht="12.75" hidden="1">
      <c r="D377" s="114"/>
      <c r="H377" s="16"/>
      <c r="P377" s="11"/>
      <c r="U377" s="85"/>
    </row>
    <row r="378" spans="8:21" ht="12.75" hidden="1">
      <c r="H378" s="16"/>
      <c r="P378" s="11"/>
      <c r="U378" s="85"/>
    </row>
    <row r="379" spans="8:21" ht="12.75" hidden="1">
      <c r="H379" s="261"/>
      <c r="I379" s="262"/>
      <c r="J379" s="263"/>
      <c r="K379" s="103"/>
      <c r="P379" s="11"/>
      <c r="U379" s="85"/>
    </row>
    <row r="380" spans="16:21" ht="12.75" hidden="1">
      <c r="P380" s="11"/>
      <c r="U380" s="85"/>
    </row>
    <row r="381" spans="16:21" ht="12.75" hidden="1">
      <c r="P381" s="11"/>
      <c r="U381" s="85"/>
    </row>
    <row r="382" spans="1:28" s="7" customFormat="1" ht="18" customHeight="1">
      <c r="A382" s="53">
        <v>23</v>
      </c>
      <c r="B382" s="249"/>
      <c r="C382" s="249"/>
      <c r="D382" s="54" t="s">
        <v>206</v>
      </c>
      <c r="E382" s="250"/>
      <c r="F382" s="249"/>
      <c r="G382" s="56"/>
      <c r="H382" s="250"/>
      <c r="I382" s="62">
        <f>SUM(I384:I397)</f>
        <v>11</v>
      </c>
      <c r="J382" s="251"/>
      <c r="K382" s="62">
        <f aca="true" t="shared" si="17" ref="K382:Q382">SUM(K384:K397)</f>
        <v>0.3</v>
      </c>
      <c r="L382" s="62">
        <f t="shared" si="17"/>
        <v>0</v>
      </c>
      <c r="M382" s="62">
        <f t="shared" si="17"/>
        <v>0</v>
      </c>
      <c r="N382" s="62">
        <f t="shared" si="17"/>
        <v>1.218</v>
      </c>
      <c r="O382" s="62">
        <f t="shared" si="17"/>
        <v>0</v>
      </c>
      <c r="P382" s="62">
        <f>SUM(P384:P397)</f>
        <v>26.516</v>
      </c>
      <c r="Q382" s="62">
        <f t="shared" si="17"/>
        <v>0</v>
      </c>
      <c r="R382" s="62">
        <f>SUM(R384:R397)</f>
        <v>688.0550000000001</v>
      </c>
      <c r="S382" s="62">
        <f>SUM(S384:S397)</f>
        <v>0</v>
      </c>
      <c r="T382" s="62">
        <f>SUM(T384:T397)</f>
        <v>1.6719999999999995</v>
      </c>
      <c r="U382" s="82"/>
      <c r="V382" s="62">
        <f>SUM(V384:V397)</f>
        <v>728.7609999999999</v>
      </c>
      <c r="W382" s="65"/>
      <c r="X382" s="264">
        <f>SUM(X384:X397)</f>
        <v>724016.96</v>
      </c>
      <c r="Y382" s="20"/>
      <c r="Z382" s="220">
        <f>SUM(X382/V382/1000)</f>
        <v>0.9934902663561855</v>
      </c>
      <c r="AA382" s="68"/>
      <c r="AB382" s="68"/>
    </row>
    <row r="383" spans="1:21" ht="13.5" customHeight="1">
      <c r="A383" s="109" t="s">
        <v>207</v>
      </c>
      <c r="G383" s="132"/>
      <c r="H383" s="33"/>
      <c r="I383" s="15"/>
      <c r="P383" s="11"/>
      <c r="U383" s="85"/>
    </row>
    <row r="384" spans="1:27" ht="12.75">
      <c r="A384" s="114"/>
      <c r="D384" t="s">
        <v>208</v>
      </c>
      <c r="H384" s="71"/>
      <c r="I384" s="41">
        <v>11</v>
      </c>
      <c r="P384" s="11">
        <v>19</v>
      </c>
      <c r="T384" s="15">
        <v>3.252</v>
      </c>
      <c r="U384" s="85"/>
      <c r="V384" s="247">
        <f>SUM(I384:T384)</f>
        <v>33.251999999999995</v>
      </c>
      <c r="X384" s="19">
        <v>28508.46</v>
      </c>
      <c r="Z384" s="220">
        <f aca="true" t="shared" si="18" ref="Z384:Z394">SUM(X384/V384/1000)</f>
        <v>0.8573457235655</v>
      </c>
      <c r="AA384" s="143"/>
    </row>
    <row r="385" spans="4:26" ht="12.75">
      <c r="D385" t="s">
        <v>209</v>
      </c>
      <c r="H385" s="21"/>
      <c r="I385" s="78">
        <v>0</v>
      </c>
      <c r="P385" s="11">
        <v>1.2</v>
      </c>
      <c r="U385" s="85"/>
      <c r="V385" s="247">
        <f>SUM(I385:T385)</f>
        <v>1.2</v>
      </c>
      <c r="X385" s="19">
        <v>1200</v>
      </c>
      <c r="Z385" s="220">
        <f t="shared" si="18"/>
        <v>1</v>
      </c>
    </row>
    <row r="386" spans="4:26" ht="12.75">
      <c r="D386" t="s">
        <v>210</v>
      </c>
      <c r="I386" s="78">
        <v>0</v>
      </c>
      <c r="P386" s="11">
        <v>1.188</v>
      </c>
      <c r="U386" s="85"/>
      <c r="V386" s="247">
        <f>SUM(I386:T386)</f>
        <v>1.188</v>
      </c>
      <c r="X386" s="19">
        <v>1188</v>
      </c>
      <c r="Z386" s="220">
        <f t="shared" si="18"/>
        <v>1</v>
      </c>
    </row>
    <row r="387" spans="4:26" ht="12.75">
      <c r="D387" t="s">
        <v>211</v>
      </c>
      <c r="I387" s="78">
        <v>0</v>
      </c>
      <c r="P387" s="11"/>
      <c r="T387" s="15">
        <v>0.763</v>
      </c>
      <c r="U387" s="85"/>
      <c r="V387" s="247">
        <f>SUM(I387:T387)</f>
        <v>0.763</v>
      </c>
      <c r="X387" s="19">
        <v>763</v>
      </c>
      <c r="Z387" s="220">
        <f t="shared" si="18"/>
        <v>1</v>
      </c>
    </row>
    <row r="388" spans="4:26" ht="12.75">
      <c r="D388" t="s">
        <v>212</v>
      </c>
      <c r="H388" s="21"/>
      <c r="I388" s="78">
        <v>0</v>
      </c>
      <c r="P388" s="11"/>
      <c r="R388" s="11">
        <v>688.0550000000001</v>
      </c>
      <c r="U388" s="85"/>
      <c r="V388" s="247">
        <f>SUM(I388:T388)</f>
        <v>688.0550000000001</v>
      </c>
      <c r="X388" s="19">
        <v>688055</v>
      </c>
      <c r="Z388" s="220">
        <f t="shared" si="18"/>
        <v>0.9999999999999999</v>
      </c>
    </row>
    <row r="389" spans="8:26" ht="12.75">
      <c r="H389" s="21"/>
      <c r="P389" s="11"/>
      <c r="U389" s="85"/>
      <c r="V389" s="247"/>
      <c r="Z389" s="220"/>
    </row>
    <row r="390" spans="1:26" ht="12.75">
      <c r="A390" s="109" t="s">
        <v>213</v>
      </c>
      <c r="B390" s="7"/>
      <c r="C390" s="7"/>
      <c r="D390" s="7"/>
      <c r="H390" s="21"/>
      <c r="P390" s="11"/>
      <c r="U390" s="85"/>
      <c r="Z390" s="220"/>
    </row>
    <row r="391" spans="4:26" ht="12.75">
      <c r="D391" t="s">
        <v>179</v>
      </c>
      <c r="H391" s="21"/>
      <c r="I391" s="78">
        <v>0</v>
      </c>
      <c r="J391" s="13"/>
      <c r="N391" s="11">
        <v>1.218</v>
      </c>
      <c r="P391" s="11">
        <v>4.128</v>
      </c>
      <c r="T391" s="15">
        <v>-2.7</v>
      </c>
      <c r="U391" s="219"/>
      <c r="V391" s="247">
        <f>SUM(I391:T391)</f>
        <v>2.646</v>
      </c>
      <c r="X391" s="19">
        <v>2645.5</v>
      </c>
      <c r="Z391" s="220">
        <f t="shared" si="18"/>
        <v>0.9998110355253212</v>
      </c>
    </row>
    <row r="392" spans="4:26" ht="12.75">
      <c r="D392" t="s">
        <v>180</v>
      </c>
      <c r="H392" s="21"/>
      <c r="I392" s="78">
        <v>0</v>
      </c>
      <c r="J392" s="13"/>
      <c r="P392" s="11">
        <v>1</v>
      </c>
      <c r="U392" s="219"/>
      <c r="V392" s="247">
        <f>SUM(I392:T392)</f>
        <v>1</v>
      </c>
      <c r="X392" s="19">
        <v>1000</v>
      </c>
      <c r="Z392" s="220">
        <f t="shared" si="18"/>
        <v>1</v>
      </c>
    </row>
    <row r="393" spans="4:26" ht="12.75">
      <c r="D393" t="s">
        <v>195</v>
      </c>
      <c r="H393" s="21"/>
      <c r="I393" s="78">
        <v>0</v>
      </c>
      <c r="J393" s="13"/>
      <c r="P393" s="11"/>
      <c r="T393" s="15">
        <v>0.357</v>
      </c>
      <c r="U393" s="219"/>
      <c r="V393" s="247">
        <f>SUM(I393:T393)</f>
        <v>0.357</v>
      </c>
      <c r="X393" s="19">
        <v>357</v>
      </c>
      <c r="Z393" s="220">
        <f t="shared" si="18"/>
        <v>1</v>
      </c>
    </row>
    <row r="394" spans="4:26" ht="12.75">
      <c r="D394" t="s">
        <v>181</v>
      </c>
      <c r="H394" s="21"/>
      <c r="I394" s="78">
        <v>0</v>
      </c>
      <c r="J394" s="13"/>
      <c r="K394" s="11">
        <v>0.3</v>
      </c>
      <c r="P394" s="11"/>
      <c r="U394" s="219"/>
      <c r="V394" s="247">
        <f>SUM(I394:T394)</f>
        <v>0.3</v>
      </c>
      <c r="X394" s="19">
        <v>300</v>
      </c>
      <c r="Z394" s="220">
        <f t="shared" si="18"/>
        <v>1</v>
      </c>
    </row>
    <row r="395" spans="8:26" ht="12.75">
      <c r="H395" s="21"/>
      <c r="I395" s="78"/>
      <c r="J395" s="13"/>
      <c r="P395" s="11"/>
      <c r="U395" s="219"/>
      <c r="V395" s="247"/>
      <c r="Z395" s="220"/>
    </row>
    <row r="396" spans="1:26" ht="12.75">
      <c r="A396" s="109" t="s">
        <v>214</v>
      </c>
      <c r="H396" s="21"/>
      <c r="J396" s="13"/>
      <c r="P396" s="11"/>
      <c r="U396" s="219"/>
      <c r="Z396" s="220"/>
    </row>
    <row r="397" spans="7:26" ht="12.75">
      <c r="G397" s="72"/>
      <c r="H397" s="71"/>
      <c r="I397" s="41"/>
      <c r="J397" s="13"/>
      <c r="P397" s="11"/>
      <c r="U397" s="219"/>
      <c r="V397" s="75"/>
      <c r="Z397" s="220"/>
    </row>
    <row r="398" spans="1:28" ht="12.75">
      <c r="A398"/>
      <c r="I398" s="146"/>
      <c r="J398" s="265"/>
      <c r="K398" s="146"/>
      <c r="P398" s="11"/>
      <c r="U398" s="219"/>
      <c r="W398"/>
      <c r="Y398"/>
      <c r="Z398" s="220"/>
      <c r="AA398"/>
      <c r="AB398"/>
    </row>
    <row r="399" spans="1:28" s="7" customFormat="1" ht="13.5" customHeight="1">
      <c r="A399" s="53">
        <v>31.32</v>
      </c>
      <c r="B399" s="249"/>
      <c r="C399" s="249"/>
      <c r="D399" s="54" t="s">
        <v>69</v>
      </c>
      <c r="E399" s="249"/>
      <c r="F399" s="249"/>
      <c r="G399" s="56"/>
      <c r="H399" s="81"/>
      <c r="I399" s="62">
        <f>SUM(I403:I417)</f>
        <v>4947.532</v>
      </c>
      <c r="J399" s="251"/>
      <c r="K399" s="62">
        <f aca="true" t="shared" si="19" ref="K399:Q399">SUM(K403:K417)</f>
        <v>0.15</v>
      </c>
      <c r="L399" s="62">
        <f t="shared" si="19"/>
        <v>0</v>
      </c>
      <c r="M399" s="62">
        <f t="shared" si="19"/>
        <v>2.25</v>
      </c>
      <c r="N399" s="62">
        <f t="shared" si="19"/>
        <v>0.385</v>
      </c>
      <c r="O399" s="62">
        <f t="shared" si="19"/>
        <v>0</v>
      </c>
      <c r="P399" s="62">
        <f>SUM(P403:P417)</f>
        <v>102</v>
      </c>
      <c r="Q399" s="62">
        <f t="shared" si="19"/>
        <v>0</v>
      </c>
      <c r="R399" s="62">
        <f>SUM(R403:R417)</f>
        <v>196.299</v>
      </c>
      <c r="S399" s="62">
        <f>SUM(S403:S417)</f>
        <v>311.40000000000003</v>
      </c>
      <c r="T399" s="62">
        <f>SUM(T403:T417)</f>
        <v>-111.505</v>
      </c>
      <c r="U399" s="264">
        <f>SUM(U403:U417)</f>
        <v>0</v>
      </c>
      <c r="V399" s="62">
        <f>SUM(V403:V417)</f>
        <v>5448.511</v>
      </c>
      <c r="W399" s="108"/>
      <c r="X399" s="264">
        <f>SUM(X403:X417)</f>
        <v>5448510.5</v>
      </c>
      <c r="Y399" s="20"/>
      <c r="Z399" s="220">
        <f>SUM(X399/V399/1000)</f>
        <v>0.9999999082318086</v>
      </c>
      <c r="AA399" s="68"/>
      <c r="AB399" s="68"/>
    </row>
    <row r="400" spans="1:21" ht="13.5" customHeight="1">
      <c r="A400" s="109" t="s">
        <v>215</v>
      </c>
      <c r="B400" s="7"/>
      <c r="C400" s="7"/>
      <c r="D400" s="7"/>
      <c r="E400" s="111"/>
      <c r="G400" s="72"/>
      <c r="H400" s="71"/>
      <c r="I400" s="15"/>
      <c r="P400" s="11"/>
      <c r="Q400" s="244"/>
      <c r="R400" s="245"/>
      <c r="S400" s="245"/>
      <c r="U400" s="85"/>
    </row>
    <row r="401" spans="5:26" ht="13.5" customHeight="1">
      <c r="E401" s="111"/>
      <c r="G401" s="72"/>
      <c r="H401" s="71"/>
      <c r="I401" s="15"/>
      <c r="P401" s="11"/>
      <c r="Q401" s="244"/>
      <c r="R401" s="245"/>
      <c r="S401" s="245"/>
      <c r="X401" s="76"/>
      <c r="Z401" s="220"/>
    </row>
    <row r="402" spans="6:26" ht="12.75">
      <c r="F402" s="21"/>
      <c r="G402" s="21"/>
      <c r="I402" s="78"/>
      <c r="P402" s="11"/>
      <c r="X402" s="76"/>
      <c r="Z402" s="220"/>
    </row>
    <row r="403" spans="4:26" ht="12.75">
      <c r="D403" t="s">
        <v>216</v>
      </c>
      <c r="H403" s="21"/>
      <c r="I403" s="78">
        <v>1.796</v>
      </c>
      <c r="P403" s="11"/>
      <c r="V403" s="247">
        <f>SUM(I403:T403)</f>
        <v>1.796</v>
      </c>
      <c r="X403" s="76">
        <v>1796</v>
      </c>
      <c r="Z403" s="220">
        <f aca="true" t="shared" si="20" ref="Z403:Z415">SUM(X403/V403/1000)</f>
        <v>1</v>
      </c>
    </row>
    <row r="404" spans="4:26" ht="12.75">
      <c r="D404" t="s">
        <v>190</v>
      </c>
      <c r="I404" s="78">
        <v>0</v>
      </c>
      <c r="K404" s="11">
        <v>0.15</v>
      </c>
      <c r="P404" s="11"/>
      <c r="T404" s="15">
        <v>-0.006</v>
      </c>
      <c r="V404" s="247">
        <f>SUM(I404:T404)</f>
        <v>0.144</v>
      </c>
      <c r="X404" s="76">
        <v>143.5</v>
      </c>
      <c r="Z404" s="220">
        <f t="shared" si="20"/>
        <v>0.9965277777777778</v>
      </c>
    </row>
    <row r="405" spans="4:26" ht="12.75">
      <c r="D405" t="s">
        <v>217</v>
      </c>
      <c r="E405" s="18"/>
      <c r="I405" s="78">
        <v>1247</v>
      </c>
      <c r="P405" s="11"/>
      <c r="V405" s="247">
        <f>SUM(I405:T405)</f>
        <v>1247</v>
      </c>
      <c r="X405" s="76">
        <v>1247000</v>
      </c>
      <c r="Z405" s="220">
        <f t="shared" si="20"/>
        <v>1</v>
      </c>
    </row>
    <row r="406" spans="4:26" ht="12.75">
      <c r="D406" t="s">
        <v>218</v>
      </c>
      <c r="E406" s="18"/>
      <c r="I406" s="78">
        <v>0</v>
      </c>
      <c r="N406" s="11">
        <v>0.385</v>
      </c>
      <c r="P406" s="11"/>
      <c r="V406" s="247">
        <f>SUM(I406:T406)</f>
        <v>0.385</v>
      </c>
      <c r="X406" s="19">
        <v>385</v>
      </c>
      <c r="Z406" s="220">
        <f t="shared" si="20"/>
        <v>1</v>
      </c>
    </row>
    <row r="407" spans="5:26" ht="12.75">
      <c r="E407" s="18"/>
      <c r="P407" s="11"/>
      <c r="Z407" s="220"/>
    </row>
    <row r="408" spans="1:26" ht="12.75">
      <c r="A408" s="109" t="s">
        <v>219</v>
      </c>
      <c r="B408" s="7"/>
      <c r="C408" s="7"/>
      <c r="D408" s="7"/>
      <c r="E408" s="18"/>
      <c r="P408" s="11"/>
      <c r="Z408" s="220"/>
    </row>
    <row r="409" spans="1:26" ht="12.75">
      <c r="A409" s="109"/>
      <c r="B409" s="7"/>
      <c r="C409" s="7"/>
      <c r="D409" s="141"/>
      <c r="E409" s="18"/>
      <c r="P409" s="11"/>
      <c r="Z409" s="220"/>
    </row>
    <row r="410" spans="1:26" ht="12.75">
      <c r="A410" s="223"/>
      <c r="D410" t="s">
        <v>220</v>
      </c>
      <c r="I410" s="78">
        <v>18.736</v>
      </c>
      <c r="P410" s="11"/>
      <c r="V410" s="247">
        <f>SUM(I410:T410)</f>
        <v>18.736</v>
      </c>
      <c r="X410" s="19">
        <v>18736</v>
      </c>
      <c r="Z410" s="220">
        <f t="shared" si="20"/>
        <v>1</v>
      </c>
    </row>
    <row r="411" spans="1:26" ht="12.75">
      <c r="A411" s="114"/>
      <c r="D411" t="s">
        <v>221</v>
      </c>
      <c r="I411" s="78">
        <v>3680</v>
      </c>
      <c r="P411" s="11">
        <v>100</v>
      </c>
      <c r="R411" s="11">
        <v>196.299</v>
      </c>
      <c r="S411" s="11">
        <v>311.40000000000003</v>
      </c>
      <c r="T411" s="15">
        <v>-111.499</v>
      </c>
      <c r="U411" s="13"/>
      <c r="V411" s="247">
        <f>SUM(I411:T411)</f>
        <v>4176.2</v>
      </c>
      <c r="X411" s="19">
        <v>4176200</v>
      </c>
      <c r="Z411" s="220">
        <f t="shared" si="20"/>
        <v>1</v>
      </c>
    </row>
    <row r="412" spans="1:26" ht="12.75">
      <c r="A412" s="114"/>
      <c r="D412" t="s">
        <v>222</v>
      </c>
      <c r="I412" s="78">
        <v>0</v>
      </c>
      <c r="M412" s="11">
        <v>2.25</v>
      </c>
      <c r="P412" s="11"/>
      <c r="U412" s="13"/>
      <c r="V412" s="247">
        <f>SUM(I412:T412)</f>
        <v>2.25</v>
      </c>
      <c r="X412" s="19">
        <v>2250</v>
      </c>
      <c r="Z412" s="220">
        <f t="shared" si="20"/>
        <v>1</v>
      </c>
    </row>
    <row r="413" spans="1:26" ht="12.75">
      <c r="A413" s="114"/>
      <c r="P413" s="11"/>
      <c r="U413" s="85"/>
      <c r="Z413" s="220"/>
    </row>
    <row r="414" spans="1:26" ht="12.75">
      <c r="A414" s="109" t="s">
        <v>223</v>
      </c>
      <c r="B414" s="7"/>
      <c r="C414" s="7"/>
      <c r="D414" s="7"/>
      <c r="E414" s="7"/>
      <c r="P414" s="11"/>
      <c r="U414" s="85"/>
      <c r="Z414" s="220"/>
    </row>
    <row r="415" spans="1:26" ht="12.75">
      <c r="A415" s="114"/>
      <c r="D415" t="s">
        <v>224</v>
      </c>
      <c r="I415" s="78">
        <v>0</v>
      </c>
      <c r="P415" s="11">
        <v>2</v>
      </c>
      <c r="U415" s="85"/>
      <c r="V415" s="247">
        <f>SUM(I415:T415)</f>
        <v>2</v>
      </c>
      <c r="X415" s="19">
        <v>2000</v>
      </c>
      <c r="Z415" s="220">
        <f t="shared" si="20"/>
        <v>1</v>
      </c>
    </row>
    <row r="416" spans="1:26" ht="12.75">
      <c r="A416" s="114"/>
      <c r="P416" s="11"/>
      <c r="U416" s="85"/>
      <c r="Z416" s="220"/>
    </row>
    <row r="417" spans="1:21" ht="12.75">
      <c r="A417" s="109"/>
      <c r="B417" s="7"/>
      <c r="C417" s="7"/>
      <c r="D417" s="7"/>
      <c r="P417" s="11"/>
      <c r="U417" s="85"/>
    </row>
    <row r="418" spans="1:28" s="7" customFormat="1" ht="19.5" customHeight="1">
      <c r="A418" s="53">
        <v>33</v>
      </c>
      <c r="B418" s="249"/>
      <c r="C418" s="249"/>
      <c r="D418" s="54" t="s">
        <v>225</v>
      </c>
      <c r="E418" s="249"/>
      <c r="F418" s="249"/>
      <c r="G418" s="56"/>
      <c r="H418" s="81"/>
      <c r="I418" s="62">
        <f>SUM(I420:I531)</f>
        <v>1385.8899999999999</v>
      </c>
      <c r="J418" s="239"/>
      <c r="K418" s="62">
        <f aca="true" t="shared" si="21" ref="K418:U418">SUM(K420:K531)</f>
        <v>56.221</v>
      </c>
      <c r="L418" s="62">
        <f t="shared" si="21"/>
        <v>0</v>
      </c>
      <c r="M418" s="62">
        <f t="shared" si="21"/>
        <v>258.95000000000005</v>
      </c>
      <c r="N418" s="62">
        <f t="shared" si="21"/>
        <v>54.147</v>
      </c>
      <c r="O418" s="62">
        <f t="shared" si="21"/>
        <v>0</v>
      </c>
      <c r="P418" s="62">
        <f t="shared" si="21"/>
        <v>-79.985</v>
      </c>
      <c r="Q418" s="62">
        <f t="shared" si="21"/>
        <v>0</v>
      </c>
      <c r="R418" s="62">
        <f t="shared" si="21"/>
        <v>39.81100000000001</v>
      </c>
      <c r="S418" s="62">
        <f t="shared" si="21"/>
        <v>0</v>
      </c>
      <c r="T418" s="62">
        <f t="shared" si="21"/>
        <v>-73.63599999999997</v>
      </c>
      <c r="U418" s="264">
        <f t="shared" si="21"/>
        <v>0</v>
      </c>
      <c r="V418" s="62">
        <f>SUM(V420:V531)</f>
        <v>1641.3980000000001</v>
      </c>
      <c r="W418" s="108"/>
      <c r="X418" s="264">
        <f>SUM(X420:X531)</f>
        <v>1641382.28</v>
      </c>
      <c r="Y418" s="20"/>
      <c r="Z418" s="220">
        <f>SUM(X418/V418/1000)</f>
        <v>0.9999904227981269</v>
      </c>
      <c r="AA418" s="68"/>
      <c r="AB418" s="68"/>
    </row>
    <row r="419" spans="1:28" s="141" customFormat="1" ht="15.75" customHeight="1">
      <c r="A419" s="109" t="s">
        <v>226</v>
      </c>
      <c r="B419" s="7"/>
      <c r="C419" s="7"/>
      <c r="D419" s="7"/>
      <c r="E419"/>
      <c r="G419" s="72"/>
      <c r="H419" s="71"/>
      <c r="I419" s="15"/>
      <c r="J419" s="255"/>
      <c r="K419" s="11"/>
      <c r="L419" s="13"/>
      <c r="M419" s="11"/>
      <c r="N419" s="11"/>
      <c r="O419" s="13"/>
      <c r="P419" s="11"/>
      <c r="Q419" s="13"/>
      <c r="R419" s="11"/>
      <c r="S419" s="11"/>
      <c r="T419" s="15"/>
      <c r="U419" s="16"/>
      <c r="V419" s="75"/>
      <c r="W419" s="18"/>
      <c r="X419" s="76"/>
      <c r="Y419" s="20"/>
      <c r="Z419" s="143"/>
      <c r="AA419" s="21"/>
      <c r="AB419" s="21"/>
    </row>
    <row r="420" spans="1:26" ht="13.5" customHeight="1">
      <c r="A420" s="114"/>
      <c r="D420" t="s">
        <v>195</v>
      </c>
      <c r="G420" s="72"/>
      <c r="H420" s="266"/>
      <c r="I420" s="267">
        <v>3</v>
      </c>
      <c r="P420" s="11"/>
      <c r="T420" s="15">
        <v>-2.847</v>
      </c>
      <c r="U420" s="85"/>
      <c r="V420" s="247">
        <f aca="true" t="shared" si="22" ref="V420:V479">SUM(I420:T420)</f>
        <v>0.15300000000000002</v>
      </c>
      <c r="X420" s="19">
        <v>152.55</v>
      </c>
      <c r="Z420" s="268">
        <f aca="true" t="shared" si="23" ref="Z420:Z430">SUM(X420/V420/1000)</f>
        <v>0.9970588235294117</v>
      </c>
    </row>
    <row r="421" spans="1:26" ht="13.5" customHeight="1">
      <c r="A421" s="114"/>
      <c r="D421" t="s">
        <v>227</v>
      </c>
      <c r="E421" s="111"/>
      <c r="G421" s="72"/>
      <c r="H421" s="71"/>
      <c r="I421" s="41">
        <v>3</v>
      </c>
      <c r="M421" s="11">
        <v>7.695</v>
      </c>
      <c r="P421" s="11"/>
      <c r="T421" s="15">
        <v>-1.007</v>
      </c>
      <c r="U421" s="85"/>
      <c r="V421" s="247">
        <f t="shared" si="22"/>
        <v>9.688</v>
      </c>
      <c r="X421" s="19">
        <v>9687.36</v>
      </c>
      <c r="Z421" s="268">
        <f t="shared" si="23"/>
        <v>0.9999339388934765</v>
      </c>
    </row>
    <row r="422" spans="4:26" ht="12.75">
      <c r="D422" t="s">
        <v>200</v>
      </c>
      <c r="I422" s="78">
        <v>30</v>
      </c>
      <c r="P422" s="11"/>
      <c r="R422" s="11">
        <v>-11.962</v>
      </c>
      <c r="T422" s="15">
        <v>-12.506</v>
      </c>
      <c r="U422" s="85"/>
      <c r="V422" s="247">
        <f t="shared" si="22"/>
        <v>5.532</v>
      </c>
      <c r="X422" s="19">
        <v>5531.62</v>
      </c>
      <c r="Z422" s="268">
        <f t="shared" si="23"/>
        <v>0.9999313087490962</v>
      </c>
    </row>
    <row r="423" spans="1:26" ht="12.75">
      <c r="A423" s="114"/>
      <c r="D423" t="s">
        <v>220</v>
      </c>
      <c r="F423" s="21"/>
      <c r="I423" s="78">
        <v>4.696</v>
      </c>
      <c r="P423" s="11"/>
      <c r="U423" s="85"/>
      <c r="V423" s="247">
        <f t="shared" si="22"/>
        <v>4.696</v>
      </c>
      <c r="X423" s="19">
        <v>4696</v>
      </c>
      <c r="Z423" s="268">
        <f t="shared" si="23"/>
        <v>1.0000000000000002</v>
      </c>
    </row>
    <row r="424" spans="1:26" ht="12.75">
      <c r="A424" s="114"/>
      <c r="D424" t="s">
        <v>228</v>
      </c>
      <c r="G424" s="72"/>
      <c r="H424" s="71"/>
      <c r="I424" s="41">
        <v>3</v>
      </c>
      <c r="P424" s="11"/>
      <c r="T424" s="15">
        <v>-1.464</v>
      </c>
      <c r="U424" s="85"/>
      <c r="V424" s="247">
        <f t="shared" si="22"/>
        <v>1.536</v>
      </c>
      <c r="X424" s="19">
        <v>1535.9</v>
      </c>
      <c r="Z424" s="268">
        <f t="shared" si="23"/>
        <v>0.9999348958333334</v>
      </c>
    </row>
    <row r="425" spans="1:26" ht="12.75">
      <c r="A425" s="114"/>
      <c r="D425" t="s">
        <v>179</v>
      </c>
      <c r="G425" s="72"/>
      <c r="H425" s="71"/>
      <c r="I425" s="41">
        <v>162</v>
      </c>
      <c r="P425" s="11"/>
      <c r="T425" s="15">
        <v>-50.041</v>
      </c>
      <c r="U425" s="85"/>
      <c r="V425" s="247">
        <f t="shared" si="22"/>
        <v>111.959</v>
      </c>
      <c r="X425" s="19">
        <v>111957.64</v>
      </c>
      <c r="Z425" s="268">
        <f t="shared" si="23"/>
        <v>0.9999878526960762</v>
      </c>
    </row>
    <row r="426" spans="1:26" ht="12.75">
      <c r="A426" s="114"/>
      <c r="D426" t="s">
        <v>187</v>
      </c>
      <c r="I426" s="78">
        <v>50</v>
      </c>
      <c r="P426" s="11"/>
      <c r="T426" s="15">
        <v>5.113</v>
      </c>
      <c r="U426" s="85"/>
      <c r="V426" s="247">
        <f t="shared" si="22"/>
        <v>55.113</v>
      </c>
      <c r="X426" s="19">
        <v>55112.12</v>
      </c>
      <c r="Z426" s="268">
        <f t="shared" si="23"/>
        <v>0.9999840328053273</v>
      </c>
    </row>
    <row r="427" spans="1:26" ht="12.75">
      <c r="A427" s="114"/>
      <c r="D427" t="s">
        <v>229</v>
      </c>
      <c r="I427" s="78">
        <v>35.800000000000004</v>
      </c>
      <c r="P427" s="11">
        <v>14.655000000000001</v>
      </c>
      <c r="R427" s="11">
        <v>11.962</v>
      </c>
      <c r="T427" s="15">
        <v>1.43</v>
      </c>
      <c r="U427" s="85"/>
      <c r="V427" s="247">
        <f t="shared" si="22"/>
        <v>63.84700000000001</v>
      </c>
      <c r="X427" s="19">
        <v>63845.64</v>
      </c>
      <c r="Z427" s="268">
        <f t="shared" si="23"/>
        <v>0.999978699077482</v>
      </c>
    </row>
    <row r="428" spans="1:26" ht="12.75">
      <c r="A428" s="114"/>
      <c r="D428" t="s">
        <v>230</v>
      </c>
      <c r="I428" s="78">
        <v>0</v>
      </c>
      <c r="P428" s="11">
        <v>1.343</v>
      </c>
      <c r="U428" s="85"/>
      <c r="V428" s="247">
        <f t="shared" si="22"/>
        <v>1.343</v>
      </c>
      <c r="X428" s="19">
        <v>1342.32</v>
      </c>
      <c r="Z428" s="268">
        <f t="shared" si="23"/>
        <v>0.999493670886076</v>
      </c>
    </row>
    <row r="429" spans="1:26" ht="12.75">
      <c r="A429" s="114"/>
      <c r="D429" t="s">
        <v>231</v>
      </c>
      <c r="I429" s="78">
        <v>11.1</v>
      </c>
      <c r="P429" s="11"/>
      <c r="T429" s="15">
        <v>-2.82</v>
      </c>
      <c r="U429" s="85"/>
      <c r="V429" s="247">
        <f t="shared" si="22"/>
        <v>8.28</v>
      </c>
      <c r="X429" s="19">
        <v>8280</v>
      </c>
      <c r="Z429" s="268">
        <f t="shared" si="23"/>
        <v>1.0000000000000002</v>
      </c>
    </row>
    <row r="430" spans="1:26" ht="12.75">
      <c r="A430" s="114"/>
      <c r="D430" t="s">
        <v>232</v>
      </c>
      <c r="I430" s="78">
        <v>3.89</v>
      </c>
      <c r="P430" s="11"/>
      <c r="T430" s="15">
        <v>-0.989</v>
      </c>
      <c r="U430" s="85"/>
      <c r="V430" s="247">
        <f t="shared" si="22"/>
        <v>2.9010000000000002</v>
      </c>
      <c r="X430" s="19">
        <v>2901</v>
      </c>
      <c r="Z430" s="268">
        <f t="shared" si="23"/>
        <v>0.9999999999999999</v>
      </c>
    </row>
    <row r="431" spans="1:26" ht="12.75">
      <c r="A431" s="114"/>
      <c r="H431" s="71"/>
      <c r="I431" s="15"/>
      <c r="P431" s="11"/>
      <c r="U431" s="85"/>
      <c r="V431" s="247"/>
      <c r="Z431" s="85"/>
    </row>
    <row r="432" spans="1:26" ht="12.75">
      <c r="A432" s="109" t="s">
        <v>233</v>
      </c>
      <c r="P432" s="15"/>
      <c r="U432" s="85"/>
      <c r="V432" s="247"/>
      <c r="Z432" s="85"/>
    </row>
    <row r="433" spans="1:26" ht="12.75">
      <c r="A433" s="114"/>
      <c r="D433" t="s">
        <v>234</v>
      </c>
      <c r="G433" s="21"/>
      <c r="H433" s="21"/>
      <c r="I433" s="78">
        <v>201.3</v>
      </c>
      <c r="P433" s="11"/>
      <c r="T433" s="15">
        <v>2.749</v>
      </c>
      <c r="U433" s="85"/>
      <c r="V433" s="247">
        <f t="shared" si="22"/>
        <v>204.049</v>
      </c>
      <c r="X433" s="19">
        <v>204049</v>
      </c>
      <c r="Z433" s="268">
        <f aca="true" t="shared" si="24" ref="Z433:Z450">SUM(X433/V433/1000)</f>
        <v>1</v>
      </c>
    </row>
    <row r="434" spans="1:26" ht="12.75">
      <c r="A434" s="114"/>
      <c r="D434" t="s">
        <v>235</v>
      </c>
      <c r="I434" s="78">
        <v>52.3</v>
      </c>
      <c r="P434" s="11"/>
      <c r="T434" s="15">
        <v>0.753</v>
      </c>
      <c r="U434" s="85"/>
      <c r="V434" s="247">
        <f t="shared" si="22"/>
        <v>53.053</v>
      </c>
      <c r="X434" s="19">
        <v>53053</v>
      </c>
      <c r="Z434" s="268">
        <f t="shared" si="24"/>
        <v>1</v>
      </c>
    </row>
    <row r="435" spans="1:26" ht="12.75">
      <c r="A435" s="114"/>
      <c r="D435" t="s">
        <v>236</v>
      </c>
      <c r="I435" s="78">
        <v>18.2</v>
      </c>
      <c r="P435" s="11"/>
      <c r="T435" s="15">
        <v>0.162</v>
      </c>
      <c r="U435" s="85"/>
      <c r="V435" s="247">
        <f t="shared" si="22"/>
        <v>18.362</v>
      </c>
      <c r="X435" s="19">
        <v>18362</v>
      </c>
      <c r="Z435" s="268">
        <f t="shared" si="24"/>
        <v>1.0000000000000002</v>
      </c>
    </row>
    <row r="436" spans="4:26" ht="12.75">
      <c r="D436" t="s">
        <v>237</v>
      </c>
      <c r="I436" s="78">
        <v>4</v>
      </c>
      <c r="P436" s="11"/>
      <c r="T436" s="15">
        <v>3.152</v>
      </c>
      <c r="U436" s="85"/>
      <c r="V436" s="247">
        <f t="shared" si="22"/>
        <v>7.152</v>
      </c>
      <c r="X436" s="19">
        <v>7152</v>
      </c>
      <c r="Z436" s="268">
        <f t="shared" si="24"/>
        <v>1</v>
      </c>
    </row>
    <row r="437" spans="1:26" ht="12.75">
      <c r="A437" s="114"/>
      <c r="D437" t="s">
        <v>238</v>
      </c>
      <c r="H437" s="21"/>
      <c r="I437" s="78">
        <v>5</v>
      </c>
      <c r="P437" s="11"/>
      <c r="T437" s="15">
        <v>-3.657</v>
      </c>
      <c r="U437" s="85"/>
      <c r="V437" s="247">
        <f t="shared" si="22"/>
        <v>1.343</v>
      </c>
      <c r="X437" s="19">
        <v>1342.32</v>
      </c>
      <c r="Z437" s="268">
        <f t="shared" si="24"/>
        <v>0.999493670886076</v>
      </c>
    </row>
    <row r="438" spans="4:26" ht="12.75">
      <c r="D438" t="s">
        <v>239</v>
      </c>
      <c r="I438" s="78">
        <v>5.5</v>
      </c>
      <c r="P438" s="11"/>
      <c r="T438" s="15">
        <v>-2.787</v>
      </c>
      <c r="U438" s="85"/>
      <c r="V438" s="247">
        <f t="shared" si="22"/>
        <v>2.713</v>
      </c>
      <c r="X438" s="19">
        <v>2712.85</v>
      </c>
      <c r="Z438" s="268">
        <f t="shared" si="24"/>
        <v>0.9999447106524142</v>
      </c>
    </row>
    <row r="439" spans="1:26" ht="12.75">
      <c r="A439" s="114"/>
      <c r="D439" t="s">
        <v>227</v>
      </c>
      <c r="F439" s="21"/>
      <c r="G439" s="21"/>
      <c r="I439" s="78">
        <v>1.5</v>
      </c>
      <c r="P439" s="11"/>
      <c r="T439" s="15">
        <v>-1.177</v>
      </c>
      <c r="U439" s="85"/>
      <c r="V439" s="247">
        <f t="shared" si="22"/>
        <v>0.32299999999999995</v>
      </c>
      <c r="X439" s="19">
        <v>322.43</v>
      </c>
      <c r="Z439" s="268">
        <f t="shared" si="24"/>
        <v>0.9982352941176472</v>
      </c>
    </row>
    <row r="440" spans="1:26" ht="12.75">
      <c r="A440" s="114"/>
      <c r="D440" t="s">
        <v>240</v>
      </c>
      <c r="F440" s="21"/>
      <c r="G440" s="21"/>
      <c r="I440" s="78">
        <v>2.5</v>
      </c>
      <c r="P440" s="11"/>
      <c r="R440" s="11">
        <v>1.115</v>
      </c>
      <c r="U440" s="85"/>
      <c r="V440" s="247">
        <f t="shared" si="22"/>
        <v>3.615</v>
      </c>
      <c r="X440" s="19">
        <v>3615.47</v>
      </c>
      <c r="Z440" s="268">
        <f t="shared" si="24"/>
        <v>1.0001300138312585</v>
      </c>
    </row>
    <row r="441" spans="1:26" ht="12.75">
      <c r="A441" s="114"/>
      <c r="D441" t="s">
        <v>241</v>
      </c>
      <c r="G441" s="21"/>
      <c r="I441" s="78">
        <v>12</v>
      </c>
      <c r="P441" s="11"/>
      <c r="R441" s="11">
        <v>4.129</v>
      </c>
      <c r="U441" s="85"/>
      <c r="V441" s="247">
        <f t="shared" si="22"/>
        <v>16.128999999999998</v>
      </c>
      <c r="X441" s="19">
        <v>16128.1</v>
      </c>
      <c r="Z441" s="268">
        <f t="shared" si="24"/>
        <v>0.9999441998883999</v>
      </c>
    </row>
    <row r="442" spans="4:26" ht="12.75">
      <c r="D442" t="s">
        <v>242</v>
      </c>
      <c r="I442" s="78">
        <v>16</v>
      </c>
      <c r="P442" s="11"/>
      <c r="T442" s="15">
        <v>-4.191</v>
      </c>
      <c r="U442" s="85"/>
      <c r="V442" s="247">
        <f t="shared" si="22"/>
        <v>11.809000000000001</v>
      </c>
      <c r="X442" s="19">
        <v>11808.87</v>
      </c>
      <c r="Z442" s="268">
        <f t="shared" si="24"/>
        <v>0.9999889914472012</v>
      </c>
    </row>
    <row r="443" spans="1:26" ht="12.75">
      <c r="A443" s="223"/>
      <c r="D443" t="s">
        <v>243</v>
      </c>
      <c r="I443" s="78">
        <v>0.5</v>
      </c>
      <c r="P443" s="11"/>
      <c r="T443" s="15">
        <v>0.05</v>
      </c>
      <c r="U443" s="85"/>
      <c r="V443" s="247">
        <f t="shared" si="22"/>
        <v>0.55</v>
      </c>
      <c r="X443" s="19">
        <v>550</v>
      </c>
      <c r="Z443" s="268">
        <f t="shared" si="24"/>
        <v>0.9999999999999999</v>
      </c>
    </row>
    <row r="444" spans="1:26" ht="12.75">
      <c r="A444" s="114"/>
      <c r="D444" t="s">
        <v>244</v>
      </c>
      <c r="I444" s="78">
        <v>7</v>
      </c>
      <c r="P444" s="11"/>
      <c r="T444" s="15">
        <v>0.618</v>
      </c>
      <c r="U444" s="85"/>
      <c r="V444" s="247">
        <f t="shared" si="22"/>
        <v>7.618</v>
      </c>
      <c r="X444" s="19">
        <v>7617.8</v>
      </c>
      <c r="Z444" s="268">
        <f t="shared" si="24"/>
        <v>0.9999737463901287</v>
      </c>
    </row>
    <row r="445" spans="1:26" ht="12.75">
      <c r="A445" s="114"/>
      <c r="D445" t="s">
        <v>220</v>
      </c>
      <c r="I445" s="78">
        <v>2</v>
      </c>
      <c r="P445" s="11"/>
      <c r="T445" s="15">
        <v>-1</v>
      </c>
      <c r="U445" s="85"/>
      <c r="V445" s="247">
        <f t="shared" si="22"/>
        <v>1</v>
      </c>
      <c r="X445" s="19">
        <v>1000</v>
      </c>
      <c r="Z445" s="268">
        <f t="shared" si="24"/>
        <v>1</v>
      </c>
    </row>
    <row r="446" spans="4:26" ht="12.75">
      <c r="D446" t="s">
        <v>179</v>
      </c>
      <c r="I446" s="78">
        <v>3</v>
      </c>
      <c r="P446" s="11"/>
      <c r="T446" s="15">
        <v>0.195</v>
      </c>
      <c r="U446" s="85"/>
      <c r="V446" s="247">
        <f t="shared" si="22"/>
        <v>3.195</v>
      </c>
      <c r="X446" s="19">
        <v>3195</v>
      </c>
      <c r="Z446" s="268">
        <f t="shared" si="24"/>
        <v>1</v>
      </c>
    </row>
    <row r="447" spans="1:26" ht="12.75">
      <c r="A447" s="253"/>
      <c r="D447" t="s">
        <v>245</v>
      </c>
      <c r="I447" s="78">
        <v>0</v>
      </c>
      <c r="K447" s="11">
        <v>0.5</v>
      </c>
      <c r="P447" s="11"/>
      <c r="T447" s="15">
        <v>-0.353</v>
      </c>
      <c r="U447" s="85"/>
      <c r="V447" s="247">
        <f t="shared" si="22"/>
        <v>0.14700000000000002</v>
      </c>
      <c r="X447" s="19">
        <v>147</v>
      </c>
      <c r="Z447" s="268">
        <f t="shared" si="24"/>
        <v>0.9999999999999999</v>
      </c>
    </row>
    <row r="448" spans="4:26" ht="12.75">
      <c r="D448" s="141" t="s">
        <v>246</v>
      </c>
      <c r="E448" s="141"/>
      <c r="F448" s="141"/>
      <c r="G448" s="141"/>
      <c r="H448" s="269"/>
      <c r="I448" s="41">
        <v>60</v>
      </c>
      <c r="J448" s="255"/>
      <c r="K448" s="15"/>
      <c r="P448" s="41"/>
      <c r="Q448" s="120"/>
      <c r="R448" s="40"/>
      <c r="S448" s="40"/>
      <c r="U448" s="145"/>
      <c r="V448" s="247">
        <f t="shared" si="22"/>
        <v>60</v>
      </c>
      <c r="X448" s="76">
        <v>60000</v>
      </c>
      <c r="Y448" s="85"/>
      <c r="Z448" s="268">
        <f t="shared" si="24"/>
        <v>1</v>
      </c>
    </row>
    <row r="449" spans="4:26" ht="12.75">
      <c r="D449" s="270" t="s">
        <v>187</v>
      </c>
      <c r="E449" s="141"/>
      <c r="F449" s="271"/>
      <c r="H449" s="79"/>
      <c r="I449" s="78">
        <v>1</v>
      </c>
      <c r="J449" s="13"/>
      <c r="K449" s="146"/>
      <c r="L449" s="265"/>
      <c r="M449" s="146"/>
      <c r="N449" s="146"/>
      <c r="O449" s="265"/>
      <c r="P449" s="146"/>
      <c r="Q449" s="265"/>
      <c r="R449" s="146"/>
      <c r="S449" s="146"/>
      <c r="T449" s="272">
        <v>-0.206</v>
      </c>
      <c r="U449" s="85"/>
      <c r="V449" s="247">
        <f t="shared" si="22"/>
        <v>0.794</v>
      </c>
      <c r="W449" s="21"/>
      <c r="X449" s="76">
        <v>794</v>
      </c>
      <c r="Y449" s="141"/>
      <c r="Z449" s="268">
        <f t="shared" si="24"/>
        <v>1</v>
      </c>
    </row>
    <row r="450" spans="4:26" ht="12.75">
      <c r="D450" s="270" t="s">
        <v>247</v>
      </c>
      <c r="E450" s="141"/>
      <c r="F450" s="271"/>
      <c r="H450" s="79"/>
      <c r="I450" s="78">
        <v>0.3</v>
      </c>
      <c r="J450" s="13"/>
      <c r="K450" s="146"/>
      <c r="L450" s="265"/>
      <c r="M450" s="146"/>
      <c r="N450" s="146"/>
      <c r="O450" s="265"/>
      <c r="P450" s="146"/>
      <c r="Q450" s="265"/>
      <c r="R450" s="146"/>
      <c r="S450" s="146"/>
      <c r="T450" s="272">
        <v>-0.026</v>
      </c>
      <c r="U450" s="85"/>
      <c r="V450" s="247">
        <f t="shared" si="22"/>
        <v>0.27399999999999997</v>
      </c>
      <c r="W450" s="21"/>
      <c r="X450" s="76">
        <v>273.7</v>
      </c>
      <c r="Y450" s="141"/>
      <c r="Z450" s="268">
        <f t="shared" si="24"/>
        <v>0.9989051094890511</v>
      </c>
    </row>
    <row r="451" spans="4:26" ht="12.75">
      <c r="D451" s="270"/>
      <c r="E451" s="141"/>
      <c r="F451" s="271"/>
      <c r="H451" s="79"/>
      <c r="I451" s="78"/>
      <c r="J451" s="13"/>
      <c r="K451" s="146"/>
      <c r="L451" s="265"/>
      <c r="M451" s="146"/>
      <c r="N451" s="146"/>
      <c r="O451" s="265"/>
      <c r="P451" s="146"/>
      <c r="Q451" s="265"/>
      <c r="R451" s="146"/>
      <c r="S451" s="146"/>
      <c r="T451" s="272"/>
      <c r="U451" s="85"/>
      <c r="V451" s="247"/>
      <c r="W451" s="21"/>
      <c r="X451" s="76"/>
      <c r="Y451" s="141"/>
      <c r="Z451" s="268"/>
    </row>
    <row r="452" spans="4:25" ht="12.75">
      <c r="D452" s="270"/>
      <c r="E452" s="141"/>
      <c r="F452" s="271"/>
      <c r="H452" s="79"/>
      <c r="I452" s="78"/>
      <c r="J452" s="13"/>
      <c r="K452" s="146"/>
      <c r="L452" s="265"/>
      <c r="M452" s="146"/>
      <c r="N452" s="146"/>
      <c r="O452" s="265"/>
      <c r="P452" s="146"/>
      <c r="Q452" s="265"/>
      <c r="R452" s="146"/>
      <c r="S452" s="146"/>
      <c r="T452" s="272"/>
      <c r="U452" s="85"/>
      <c r="V452" s="247"/>
      <c r="W452" s="21"/>
      <c r="X452" s="76"/>
      <c r="Y452" s="141"/>
    </row>
    <row r="453" spans="1:25" ht="12.75">
      <c r="A453" s="109" t="s">
        <v>248</v>
      </c>
      <c r="B453" s="7"/>
      <c r="C453" s="7"/>
      <c r="D453" s="7"/>
      <c r="E453" s="7"/>
      <c r="H453" s="79"/>
      <c r="J453" s="13"/>
      <c r="K453" s="146"/>
      <c r="L453" s="265"/>
      <c r="M453" s="146"/>
      <c r="N453" s="146"/>
      <c r="O453" s="265"/>
      <c r="P453" s="146"/>
      <c r="Q453" s="265"/>
      <c r="R453" s="146"/>
      <c r="S453" s="146"/>
      <c r="T453" s="272"/>
      <c r="U453" s="85"/>
      <c r="V453" s="247"/>
      <c r="W453" s="21"/>
      <c r="X453" s="100"/>
      <c r="Y453" s="21"/>
    </row>
    <row r="454" spans="4:26" ht="12.75">
      <c r="D454" t="s">
        <v>249</v>
      </c>
      <c r="H454" s="79"/>
      <c r="I454" s="78">
        <v>2.82</v>
      </c>
      <c r="J454" s="13"/>
      <c r="K454" s="146"/>
      <c r="L454" s="265"/>
      <c r="M454" s="146"/>
      <c r="N454" s="146"/>
      <c r="O454" s="265"/>
      <c r="P454" s="146"/>
      <c r="Q454" s="265"/>
      <c r="R454" s="146"/>
      <c r="S454" s="146"/>
      <c r="T454" s="272"/>
      <c r="U454" s="85"/>
      <c r="V454" s="247">
        <f t="shared" si="22"/>
        <v>2.82</v>
      </c>
      <c r="W454" s="21"/>
      <c r="X454" s="19">
        <v>2820</v>
      </c>
      <c r="Y454" s="21"/>
      <c r="Z454" s="268">
        <f>SUM(X454/V454/1000)</f>
        <v>1</v>
      </c>
    </row>
    <row r="455" spans="4:26" ht="12.75">
      <c r="D455" t="s">
        <v>250</v>
      </c>
      <c r="H455" s="79"/>
      <c r="I455" s="41">
        <v>17</v>
      </c>
      <c r="J455" s="13"/>
      <c r="K455" s="146"/>
      <c r="L455" s="265"/>
      <c r="M455" s="146"/>
      <c r="N455" s="146">
        <v>41.16</v>
      </c>
      <c r="O455" s="265"/>
      <c r="P455" s="146">
        <v>-5.396</v>
      </c>
      <c r="Q455" s="273"/>
      <c r="R455" s="274"/>
      <c r="S455" s="274"/>
      <c r="T455" s="272">
        <v>-0.505</v>
      </c>
      <c r="U455" s="85"/>
      <c r="V455" s="247">
        <f t="shared" si="22"/>
        <v>52.25899999999999</v>
      </c>
      <c r="X455" s="76">
        <v>52259</v>
      </c>
      <c r="Y455" s="21"/>
      <c r="Z455" s="268">
        <f aca="true" t="shared" si="25" ref="Z455:Z464">SUM(X455/V455/1000)</f>
        <v>1.0000000000000002</v>
      </c>
    </row>
    <row r="456" spans="4:26" ht="12.75">
      <c r="D456" t="s">
        <v>251</v>
      </c>
      <c r="H456" s="79"/>
      <c r="I456" s="41">
        <v>0</v>
      </c>
      <c r="J456" s="13"/>
      <c r="K456" s="146"/>
      <c r="L456" s="265"/>
      <c r="M456" s="146">
        <v>0.5</v>
      </c>
      <c r="N456" s="146"/>
      <c r="O456" s="265"/>
      <c r="P456" s="146">
        <v>1.596</v>
      </c>
      <c r="Q456" s="273"/>
      <c r="R456" s="274"/>
      <c r="S456" s="274"/>
      <c r="T456" s="272"/>
      <c r="U456" s="85"/>
      <c r="V456" s="247">
        <f t="shared" si="22"/>
        <v>2.096</v>
      </c>
      <c r="X456" s="76">
        <v>2096</v>
      </c>
      <c r="Y456" s="21"/>
      <c r="Z456" s="268">
        <f t="shared" si="25"/>
        <v>1</v>
      </c>
    </row>
    <row r="457" spans="4:26" ht="12.75">
      <c r="D457" t="s">
        <v>252</v>
      </c>
      <c r="H457" s="79"/>
      <c r="I457" s="41">
        <v>0</v>
      </c>
      <c r="J457" s="13"/>
      <c r="K457" s="146"/>
      <c r="L457" s="265"/>
      <c r="M457" s="146"/>
      <c r="N457" s="146">
        <v>0.79</v>
      </c>
      <c r="O457" s="265"/>
      <c r="P457" s="146"/>
      <c r="Q457" s="273"/>
      <c r="R457" s="274"/>
      <c r="S457" s="274"/>
      <c r="T457" s="272"/>
      <c r="U457" s="85"/>
      <c r="V457" s="247">
        <f t="shared" si="22"/>
        <v>0.79</v>
      </c>
      <c r="X457" s="76">
        <v>790</v>
      </c>
      <c r="Y457" s="21"/>
      <c r="Z457" s="268">
        <f t="shared" si="25"/>
        <v>1</v>
      </c>
    </row>
    <row r="458" spans="4:26" ht="12.75">
      <c r="D458" t="s">
        <v>253</v>
      </c>
      <c r="H458" s="79"/>
      <c r="I458" s="41">
        <v>0</v>
      </c>
      <c r="J458" s="13"/>
      <c r="K458" s="146"/>
      <c r="L458" s="265"/>
      <c r="M458" s="146"/>
      <c r="N458" s="146"/>
      <c r="O458" s="265"/>
      <c r="P458" s="146">
        <v>3.8</v>
      </c>
      <c r="Q458" s="273"/>
      <c r="R458" s="274"/>
      <c r="S458" s="274"/>
      <c r="T458" s="272"/>
      <c r="U458" s="85"/>
      <c r="V458" s="247">
        <f t="shared" si="22"/>
        <v>3.8</v>
      </c>
      <c r="X458" s="76">
        <v>3800</v>
      </c>
      <c r="Y458" s="21"/>
      <c r="Z458" s="268">
        <f t="shared" si="25"/>
        <v>1</v>
      </c>
    </row>
    <row r="459" spans="4:26" ht="12.75">
      <c r="D459" t="s">
        <v>254</v>
      </c>
      <c r="I459" s="41">
        <v>10.5</v>
      </c>
      <c r="K459" s="146"/>
      <c r="L459" s="265"/>
      <c r="M459" s="146">
        <v>0.355</v>
      </c>
      <c r="N459" s="146"/>
      <c r="O459" s="265"/>
      <c r="P459" s="146">
        <v>2.583</v>
      </c>
      <c r="Q459" s="265"/>
      <c r="R459" s="146">
        <v>0.911</v>
      </c>
      <c r="S459" s="146"/>
      <c r="T459" s="272">
        <v>-0.353</v>
      </c>
      <c r="U459" s="13"/>
      <c r="V459" s="247">
        <f t="shared" si="22"/>
        <v>13.996</v>
      </c>
      <c r="X459" s="19">
        <v>13995.5</v>
      </c>
      <c r="Z459" s="268">
        <f t="shared" si="25"/>
        <v>0.9999642755072877</v>
      </c>
    </row>
    <row r="460" spans="4:26" ht="12.75">
      <c r="D460" t="s">
        <v>255</v>
      </c>
      <c r="H460" s="46"/>
      <c r="I460" s="41">
        <v>4</v>
      </c>
      <c r="J460" s="13"/>
      <c r="K460" s="104"/>
      <c r="N460" s="11">
        <v>0.871</v>
      </c>
      <c r="P460" s="11"/>
      <c r="U460" s="85"/>
      <c r="V460" s="247">
        <f t="shared" si="22"/>
        <v>4.871</v>
      </c>
      <c r="X460" s="76">
        <v>4870.5</v>
      </c>
      <c r="Z460" s="268">
        <f t="shared" si="25"/>
        <v>0.9998973516731677</v>
      </c>
    </row>
    <row r="461" spans="4:26" ht="12.75">
      <c r="D461" t="s">
        <v>256</v>
      </c>
      <c r="H461" s="46"/>
      <c r="I461" s="41">
        <v>14</v>
      </c>
      <c r="J461" s="13"/>
      <c r="K461" s="104"/>
      <c r="P461" s="11"/>
      <c r="T461" s="15">
        <v>-13</v>
      </c>
      <c r="U461" s="85"/>
      <c r="V461" s="247">
        <f t="shared" si="22"/>
        <v>1</v>
      </c>
      <c r="X461" s="76">
        <v>1000</v>
      </c>
      <c r="Z461" s="268">
        <f t="shared" si="25"/>
        <v>1</v>
      </c>
    </row>
    <row r="462" spans="4:26" ht="12.75">
      <c r="D462" t="s">
        <v>257</v>
      </c>
      <c r="H462" s="46"/>
      <c r="I462" s="41">
        <v>3</v>
      </c>
      <c r="J462" s="13"/>
      <c r="K462" s="104"/>
      <c r="P462" s="11"/>
      <c r="T462" s="15">
        <v>-3</v>
      </c>
      <c r="U462" s="85"/>
      <c r="V462" s="247">
        <f t="shared" si="22"/>
        <v>0</v>
      </c>
      <c r="X462" s="76">
        <v>0</v>
      </c>
      <c r="Z462" s="268"/>
    </row>
    <row r="463" spans="4:26" ht="12.75">
      <c r="D463" t="s">
        <v>258</v>
      </c>
      <c r="H463" s="46"/>
      <c r="I463" s="41">
        <v>0</v>
      </c>
      <c r="J463" s="13"/>
      <c r="K463" s="104"/>
      <c r="N463" s="11">
        <v>5.831</v>
      </c>
      <c r="P463" s="11"/>
      <c r="U463" s="85"/>
      <c r="V463" s="247">
        <f t="shared" si="22"/>
        <v>5.831</v>
      </c>
      <c r="X463" s="76">
        <v>5831</v>
      </c>
      <c r="Z463" s="268">
        <f t="shared" si="25"/>
        <v>0.9999999999999999</v>
      </c>
    </row>
    <row r="464" spans="4:26" ht="12.75">
      <c r="D464" t="s">
        <v>259</v>
      </c>
      <c r="H464" s="46"/>
      <c r="I464" s="41">
        <v>0</v>
      </c>
      <c r="J464" s="13"/>
      <c r="K464" s="104"/>
      <c r="P464" s="11"/>
      <c r="R464" s="11">
        <v>11.781</v>
      </c>
      <c r="U464" s="85"/>
      <c r="V464" s="247">
        <f t="shared" si="22"/>
        <v>11.781</v>
      </c>
      <c r="X464" s="76">
        <v>11781</v>
      </c>
      <c r="Z464" s="268">
        <f t="shared" si="25"/>
        <v>1</v>
      </c>
    </row>
    <row r="465" spans="8:24" ht="12.75">
      <c r="H465" s="46"/>
      <c r="I465" s="41"/>
      <c r="J465" s="13"/>
      <c r="K465" s="104"/>
      <c r="P465" s="11"/>
      <c r="U465" s="85"/>
      <c r="V465" s="247"/>
      <c r="X465" s="100"/>
    </row>
    <row r="466" spans="1:24" ht="12.75">
      <c r="A466" s="109" t="s">
        <v>260</v>
      </c>
      <c r="B466" s="7"/>
      <c r="C466" s="7"/>
      <c r="D466" s="7"/>
      <c r="H466" s="46"/>
      <c r="I466" s="41"/>
      <c r="J466" s="13"/>
      <c r="K466" s="104"/>
      <c r="P466" s="11"/>
      <c r="U466" s="85"/>
      <c r="V466" s="247"/>
      <c r="X466" s="100"/>
    </row>
    <row r="467" spans="1:26" ht="12.75">
      <c r="A467" s="109"/>
      <c r="B467" s="7"/>
      <c r="C467" s="7"/>
      <c r="D467" s="141" t="s">
        <v>209</v>
      </c>
      <c r="H467" s="46"/>
      <c r="I467" s="41">
        <v>0</v>
      </c>
      <c r="J467" s="13"/>
      <c r="K467" s="146">
        <v>3.705</v>
      </c>
      <c r="P467" s="11"/>
      <c r="T467" s="15">
        <v>-2.865</v>
      </c>
      <c r="U467" s="85"/>
      <c r="V467" s="247">
        <f t="shared" si="22"/>
        <v>0.8399999999999999</v>
      </c>
      <c r="X467" s="76">
        <v>840</v>
      </c>
      <c r="Z467" s="268">
        <f aca="true" t="shared" si="26" ref="Z467:Z472">SUM(X467/V467/1000)</f>
        <v>1.0000000000000002</v>
      </c>
    </row>
    <row r="468" spans="1:26" ht="12.75">
      <c r="A468" s="109"/>
      <c r="B468" s="7"/>
      <c r="C468" s="7"/>
      <c r="D468" s="141" t="s">
        <v>235</v>
      </c>
      <c r="H468" s="46"/>
      <c r="I468" s="41">
        <v>0</v>
      </c>
      <c r="J468" s="13"/>
      <c r="K468" s="146">
        <v>0.962</v>
      </c>
      <c r="P468" s="11"/>
      <c r="T468" s="15">
        <v>-0.744</v>
      </c>
      <c r="U468" s="85"/>
      <c r="V468" s="247">
        <f t="shared" si="22"/>
        <v>0.21799999999999997</v>
      </c>
      <c r="X468" s="76">
        <v>218</v>
      </c>
      <c r="Z468" s="268">
        <f t="shared" si="26"/>
        <v>1.0000000000000002</v>
      </c>
    </row>
    <row r="469" spans="1:26" ht="12.75">
      <c r="A469" s="109"/>
      <c r="B469" s="7"/>
      <c r="C469" s="7"/>
      <c r="D469" s="141" t="s">
        <v>236</v>
      </c>
      <c r="H469" s="46"/>
      <c r="I469" s="41">
        <v>0</v>
      </c>
      <c r="J469" s="13"/>
      <c r="K469" s="146">
        <v>0.333</v>
      </c>
      <c r="P469" s="11"/>
      <c r="T469" s="15">
        <v>-0.257</v>
      </c>
      <c r="U469" s="85"/>
      <c r="V469" s="247">
        <f t="shared" si="22"/>
        <v>0.07600000000000001</v>
      </c>
      <c r="X469" s="76">
        <v>76</v>
      </c>
      <c r="Z469" s="268">
        <f t="shared" si="26"/>
        <v>0.9999999999999999</v>
      </c>
    </row>
    <row r="470" spans="4:26" ht="12.75">
      <c r="D470" t="s">
        <v>261</v>
      </c>
      <c r="H470" s="46"/>
      <c r="I470" s="41">
        <v>110</v>
      </c>
      <c r="J470" s="13"/>
      <c r="K470" s="146"/>
      <c r="P470" s="11"/>
      <c r="T470" s="15">
        <v>-33.297</v>
      </c>
      <c r="U470" s="85"/>
      <c r="V470" s="247">
        <f t="shared" si="22"/>
        <v>76.703</v>
      </c>
      <c r="X470" s="76">
        <v>76702.39</v>
      </c>
      <c r="Z470" s="268">
        <f t="shared" si="26"/>
        <v>0.9999920472471742</v>
      </c>
    </row>
    <row r="471" spans="4:26" ht="12.75">
      <c r="D471" t="s">
        <v>195</v>
      </c>
      <c r="H471" s="46"/>
      <c r="I471" s="41">
        <v>0.5</v>
      </c>
      <c r="J471" s="13"/>
      <c r="K471" s="146"/>
      <c r="P471" s="11">
        <v>0.134</v>
      </c>
      <c r="T471" s="15">
        <v>0.302</v>
      </c>
      <c r="U471" s="85"/>
      <c r="V471" s="247">
        <f t="shared" si="22"/>
        <v>0.9359999999999999</v>
      </c>
      <c r="X471" s="76">
        <v>935.3</v>
      </c>
      <c r="Z471" s="268">
        <f t="shared" si="26"/>
        <v>0.9992521367521368</v>
      </c>
    </row>
    <row r="472" spans="4:26" ht="12.75">
      <c r="D472" t="s">
        <v>220</v>
      </c>
      <c r="H472" s="46"/>
      <c r="I472" s="41">
        <v>8.684</v>
      </c>
      <c r="J472" s="13"/>
      <c r="K472" s="146"/>
      <c r="P472" s="11"/>
      <c r="T472" s="15">
        <v>4.006</v>
      </c>
      <c r="U472" s="85"/>
      <c r="V472" s="247">
        <f t="shared" si="22"/>
        <v>12.69</v>
      </c>
      <c r="X472" s="76">
        <v>12690</v>
      </c>
      <c r="Z472" s="268">
        <f t="shared" si="26"/>
        <v>1</v>
      </c>
    </row>
    <row r="473" spans="4:26" ht="12.75">
      <c r="D473" t="s">
        <v>262</v>
      </c>
      <c r="H473" s="46"/>
      <c r="I473" s="41">
        <v>3</v>
      </c>
      <c r="J473" s="13"/>
      <c r="K473" s="146"/>
      <c r="P473" s="11"/>
      <c r="T473" s="15">
        <v>-0.096</v>
      </c>
      <c r="U473" s="85"/>
      <c r="V473" s="247">
        <f t="shared" si="22"/>
        <v>2.904</v>
      </c>
      <c r="X473" s="76">
        <v>2903.4</v>
      </c>
      <c r="Z473" s="268">
        <v>0</v>
      </c>
    </row>
    <row r="474" spans="4:26" ht="12.75">
      <c r="D474" t="s">
        <v>179</v>
      </c>
      <c r="H474" s="46"/>
      <c r="I474" s="41">
        <v>10</v>
      </c>
      <c r="J474" s="13"/>
      <c r="K474" s="146"/>
      <c r="P474" s="11"/>
      <c r="R474" s="11">
        <v>1.0050000000000001</v>
      </c>
      <c r="T474" s="15">
        <v>1.59</v>
      </c>
      <c r="U474" s="85"/>
      <c r="V474" s="247">
        <f t="shared" si="22"/>
        <v>12.595</v>
      </c>
      <c r="X474" s="76">
        <v>12594.5</v>
      </c>
      <c r="Z474" s="268">
        <f>SUM(X474/V474/1000)</f>
        <v>0.9999603017070265</v>
      </c>
    </row>
    <row r="475" spans="4:26" ht="12.75">
      <c r="D475" t="s">
        <v>263</v>
      </c>
      <c r="H475" s="46"/>
      <c r="I475" s="41">
        <v>5.5</v>
      </c>
      <c r="J475" s="13"/>
      <c r="K475" s="104"/>
      <c r="P475" s="11"/>
      <c r="R475" s="11">
        <v>6</v>
      </c>
      <c r="T475" s="15">
        <v>-4.228</v>
      </c>
      <c r="U475" s="85"/>
      <c r="V475" s="247">
        <f t="shared" si="22"/>
        <v>7.272</v>
      </c>
      <c r="X475" s="76">
        <v>7271.6</v>
      </c>
      <c r="Z475" s="268">
        <f>SUM(X475/V475/1000)</f>
        <v>0.99994499449945</v>
      </c>
    </row>
    <row r="476" spans="4:26" ht="12.75">
      <c r="D476" t="s">
        <v>264</v>
      </c>
      <c r="H476" s="46"/>
      <c r="I476" s="41">
        <v>0</v>
      </c>
      <c r="J476" s="13"/>
      <c r="K476" s="146"/>
      <c r="P476" s="11">
        <v>0.8</v>
      </c>
      <c r="T476" s="15">
        <v>2.527</v>
      </c>
      <c r="U476" s="85"/>
      <c r="V476" s="247">
        <f t="shared" si="22"/>
        <v>3.327</v>
      </c>
      <c r="X476" s="76">
        <v>3326.9</v>
      </c>
      <c r="Z476" s="268">
        <f>SUM(X476/V476/1000)</f>
        <v>0.9999699428914939</v>
      </c>
    </row>
    <row r="477" spans="4:26" ht="12.75">
      <c r="D477" t="s">
        <v>265</v>
      </c>
      <c r="H477" s="46"/>
      <c r="I477" s="41">
        <v>0</v>
      </c>
      <c r="J477" s="13"/>
      <c r="K477" s="146"/>
      <c r="N477" s="11">
        <v>1.618</v>
      </c>
      <c r="P477" s="11"/>
      <c r="R477" s="11">
        <v>11.939</v>
      </c>
      <c r="U477" s="85"/>
      <c r="V477" s="247">
        <f t="shared" si="22"/>
        <v>13.557</v>
      </c>
      <c r="X477" s="76">
        <v>13557</v>
      </c>
      <c r="Z477" s="268">
        <f>SUM(X477/V477/1000)</f>
        <v>1</v>
      </c>
    </row>
    <row r="478" spans="4:26" ht="12.75">
      <c r="D478" t="s">
        <v>266</v>
      </c>
      <c r="H478" s="46"/>
      <c r="I478" s="41">
        <v>80</v>
      </c>
      <c r="J478" s="13"/>
      <c r="K478" s="146"/>
      <c r="P478" s="11">
        <v>-80</v>
      </c>
      <c r="U478" s="85"/>
      <c r="V478" s="247">
        <f t="shared" si="22"/>
        <v>0</v>
      </c>
      <c r="X478" s="76">
        <v>0</v>
      </c>
      <c r="Z478" s="268"/>
    </row>
    <row r="479" spans="4:26" ht="12.75">
      <c r="D479" t="s">
        <v>267</v>
      </c>
      <c r="H479" s="46"/>
      <c r="I479" s="41">
        <v>7</v>
      </c>
      <c r="J479" s="13"/>
      <c r="K479" s="146"/>
      <c r="P479" s="11">
        <v>-7</v>
      </c>
      <c r="U479" s="85"/>
      <c r="V479" s="247">
        <f t="shared" si="22"/>
        <v>0</v>
      </c>
      <c r="X479" s="76">
        <v>0</v>
      </c>
      <c r="Z479" s="268"/>
    </row>
    <row r="480" spans="4:26" ht="12.75">
      <c r="D480" t="s">
        <v>268</v>
      </c>
      <c r="H480" s="46"/>
      <c r="I480" s="41">
        <v>5</v>
      </c>
      <c r="J480" s="13"/>
      <c r="K480" s="146"/>
      <c r="P480" s="11">
        <v>-5</v>
      </c>
      <c r="U480" s="85"/>
      <c r="V480" s="247">
        <f aca="true" t="shared" si="27" ref="V480:V528">SUM(I480:T480)</f>
        <v>0</v>
      </c>
      <c r="X480" s="76">
        <v>0</v>
      </c>
      <c r="Z480" s="268"/>
    </row>
    <row r="481" spans="4:26" ht="12.75">
      <c r="D481" t="s">
        <v>269</v>
      </c>
      <c r="H481" s="46"/>
      <c r="I481" s="41">
        <v>2</v>
      </c>
      <c r="J481" s="13"/>
      <c r="K481" s="146"/>
      <c r="P481" s="11">
        <v>-2</v>
      </c>
      <c r="U481" s="85"/>
      <c r="V481" s="247">
        <f t="shared" si="27"/>
        <v>0</v>
      </c>
      <c r="X481" s="76">
        <v>0</v>
      </c>
      <c r="Z481" s="268"/>
    </row>
    <row r="482" spans="10:26" ht="12.75">
      <c r="J482" s="13"/>
      <c r="K482" s="104"/>
      <c r="P482" s="11"/>
      <c r="U482" s="85"/>
      <c r="V482" s="247"/>
      <c r="X482" s="76"/>
      <c r="Z482" s="268"/>
    </row>
    <row r="483" spans="1:26" ht="12.75">
      <c r="A483" s="109" t="s">
        <v>270</v>
      </c>
      <c r="B483" s="7"/>
      <c r="C483" s="7"/>
      <c r="D483" s="7"/>
      <c r="J483" s="13"/>
      <c r="K483" s="104"/>
      <c r="P483" s="11"/>
      <c r="U483" s="85"/>
      <c r="V483" s="247"/>
      <c r="X483" s="76"/>
      <c r="Z483" s="268"/>
    </row>
    <row r="484" spans="1:26" ht="12.75">
      <c r="A484" s="109"/>
      <c r="B484" s="7"/>
      <c r="C484" s="7"/>
      <c r="D484" s="141" t="s">
        <v>179</v>
      </c>
      <c r="E484" s="141"/>
      <c r="I484" s="78">
        <v>0</v>
      </c>
      <c r="J484" s="13"/>
      <c r="K484" s="146">
        <v>50</v>
      </c>
      <c r="M484" s="11">
        <v>21.076</v>
      </c>
      <c r="P484" s="11"/>
      <c r="T484" s="15">
        <v>-2.879</v>
      </c>
      <c r="U484" s="85"/>
      <c r="V484" s="247">
        <f t="shared" si="27"/>
        <v>68.197</v>
      </c>
      <c r="X484" s="76">
        <v>68196.5</v>
      </c>
      <c r="Z484" s="268">
        <f aca="true" t="shared" si="28" ref="Z484:Z493">SUM(X484/V484/1000)</f>
        <v>0.999992668299192</v>
      </c>
    </row>
    <row r="485" spans="4:26" ht="12.75">
      <c r="D485" t="s">
        <v>271</v>
      </c>
      <c r="I485" s="78">
        <v>0</v>
      </c>
      <c r="J485" s="13"/>
      <c r="K485" s="104"/>
      <c r="M485" s="11">
        <v>82.107</v>
      </c>
      <c r="P485" s="11">
        <v>51.2</v>
      </c>
      <c r="T485" s="15">
        <v>-1.478</v>
      </c>
      <c r="U485" s="85"/>
      <c r="V485" s="247">
        <f t="shared" si="27"/>
        <v>131.829</v>
      </c>
      <c r="X485" s="76">
        <v>131829</v>
      </c>
      <c r="Z485" s="268">
        <f t="shared" si="28"/>
        <v>0.9999999999999999</v>
      </c>
    </row>
    <row r="486" spans="4:26" ht="12.75">
      <c r="D486" t="s">
        <v>235</v>
      </c>
      <c r="I486" s="78">
        <v>0</v>
      </c>
      <c r="J486" s="13"/>
      <c r="K486" s="104"/>
      <c r="M486" s="11">
        <v>0.515</v>
      </c>
      <c r="P486" s="11"/>
      <c r="U486" s="85"/>
      <c r="V486" s="247">
        <f t="shared" si="27"/>
        <v>0.515</v>
      </c>
      <c r="X486" s="76">
        <v>515</v>
      </c>
      <c r="Z486" s="268">
        <f t="shared" si="28"/>
        <v>1</v>
      </c>
    </row>
    <row r="487" spans="4:26" ht="12.75">
      <c r="D487" t="s">
        <v>236</v>
      </c>
      <c r="I487" s="78">
        <v>0</v>
      </c>
      <c r="J487" s="13"/>
      <c r="K487" s="104"/>
      <c r="M487" s="11">
        <v>0.178</v>
      </c>
      <c r="P487" s="11"/>
      <c r="U487" s="85"/>
      <c r="V487" s="247">
        <f t="shared" si="27"/>
        <v>0.178</v>
      </c>
      <c r="X487" s="76">
        <v>178</v>
      </c>
      <c r="Z487" s="268">
        <f t="shared" si="28"/>
        <v>1</v>
      </c>
    </row>
    <row r="488" spans="4:26" ht="12.75">
      <c r="D488" t="s">
        <v>272</v>
      </c>
      <c r="I488" s="78">
        <v>0</v>
      </c>
      <c r="J488" s="13"/>
      <c r="K488" s="104"/>
      <c r="M488" s="11">
        <v>25.18</v>
      </c>
      <c r="P488" s="11"/>
      <c r="T488" s="15">
        <v>44.36</v>
      </c>
      <c r="U488" s="85"/>
      <c r="V488" s="247">
        <f t="shared" si="27"/>
        <v>69.53999999999999</v>
      </c>
      <c r="X488" s="76">
        <v>69539.8</v>
      </c>
      <c r="Z488" s="268">
        <f t="shared" si="28"/>
        <v>0.9999971239574347</v>
      </c>
    </row>
    <row r="489" spans="4:26" ht="12.75">
      <c r="D489" t="s">
        <v>195</v>
      </c>
      <c r="I489" s="78">
        <v>0</v>
      </c>
      <c r="J489" s="13"/>
      <c r="K489" s="104"/>
      <c r="M489" s="11">
        <v>101.134</v>
      </c>
      <c r="P489" s="11">
        <v>29.81</v>
      </c>
      <c r="T489" s="15">
        <v>30.364</v>
      </c>
      <c r="U489" s="85"/>
      <c r="V489" s="247">
        <f t="shared" si="27"/>
        <v>161.308</v>
      </c>
      <c r="X489" s="76">
        <v>161307.5</v>
      </c>
      <c r="Z489" s="268">
        <f t="shared" si="28"/>
        <v>0.9999969003397229</v>
      </c>
    </row>
    <row r="490" spans="4:26" ht="12.75">
      <c r="D490" t="s">
        <v>273</v>
      </c>
      <c r="I490" s="78">
        <v>0</v>
      </c>
      <c r="J490" s="13"/>
      <c r="K490" s="104"/>
      <c r="M490" s="11">
        <v>0.5</v>
      </c>
      <c r="P490" s="11"/>
      <c r="U490" s="85"/>
      <c r="V490" s="247">
        <f t="shared" si="27"/>
        <v>0.5</v>
      </c>
      <c r="X490" s="76">
        <v>500</v>
      </c>
      <c r="Z490" s="268">
        <f t="shared" si="28"/>
        <v>1</v>
      </c>
    </row>
    <row r="491" spans="4:26" ht="12.75">
      <c r="D491" t="s">
        <v>274</v>
      </c>
      <c r="I491" s="78">
        <v>0</v>
      </c>
      <c r="J491" s="13"/>
      <c r="K491" s="104"/>
      <c r="M491" s="11">
        <v>25.01</v>
      </c>
      <c r="P491" s="11">
        <v>-0.01</v>
      </c>
      <c r="T491" s="15">
        <v>-0.149</v>
      </c>
      <c r="U491" s="85"/>
      <c r="V491" s="247">
        <f t="shared" si="27"/>
        <v>24.851000000000003</v>
      </c>
      <c r="X491" s="76">
        <v>24850.5</v>
      </c>
      <c r="Z491" s="268">
        <f t="shared" si="28"/>
        <v>0.9999798800853084</v>
      </c>
    </row>
    <row r="492" spans="4:26" ht="12.75">
      <c r="D492" t="s">
        <v>218</v>
      </c>
      <c r="I492" s="78">
        <v>0</v>
      </c>
      <c r="J492" s="13"/>
      <c r="K492" s="104"/>
      <c r="M492" s="11">
        <v>0.3</v>
      </c>
      <c r="P492" s="11"/>
      <c r="T492" s="15">
        <v>-0.3</v>
      </c>
      <c r="U492" s="85"/>
      <c r="V492" s="247">
        <f t="shared" si="27"/>
        <v>0</v>
      </c>
      <c r="X492" s="76">
        <v>0</v>
      </c>
      <c r="Z492" s="268"/>
    </row>
    <row r="493" spans="4:26" ht="12.75">
      <c r="D493" t="s">
        <v>245</v>
      </c>
      <c r="J493" s="13"/>
      <c r="K493" s="104"/>
      <c r="P493" s="11">
        <v>13</v>
      </c>
      <c r="T493" s="15">
        <v>-0.268</v>
      </c>
      <c r="U493" s="85"/>
      <c r="V493" s="247">
        <f t="shared" si="27"/>
        <v>12.732</v>
      </c>
      <c r="X493" s="76">
        <v>12732</v>
      </c>
      <c r="Z493" s="268">
        <f t="shared" si="28"/>
        <v>1</v>
      </c>
    </row>
    <row r="494" spans="8:26" ht="12.75">
      <c r="H494" s="46"/>
      <c r="I494" s="41"/>
      <c r="J494" s="13"/>
      <c r="K494" s="104"/>
      <c r="P494" s="11"/>
      <c r="U494" s="85"/>
      <c r="V494" s="247"/>
      <c r="X494" s="76"/>
      <c r="Z494" s="268"/>
    </row>
    <row r="495" spans="1:26" ht="12.75">
      <c r="A495" s="109" t="s">
        <v>275</v>
      </c>
      <c r="B495" s="7"/>
      <c r="C495" s="7"/>
      <c r="D495" s="7"/>
      <c r="H495" s="46"/>
      <c r="I495" s="41"/>
      <c r="J495" s="13"/>
      <c r="K495" s="104"/>
      <c r="P495" s="11"/>
      <c r="U495" s="85"/>
      <c r="V495" s="247"/>
      <c r="X495" s="76"/>
      <c r="Z495" s="268"/>
    </row>
    <row r="496" spans="4:26" ht="12.75">
      <c r="D496" t="s">
        <v>276</v>
      </c>
      <c r="H496" s="46"/>
      <c r="I496" s="41">
        <v>145</v>
      </c>
      <c r="J496" s="13"/>
      <c r="K496" s="146"/>
      <c r="M496" s="11">
        <v>-4</v>
      </c>
      <c r="P496" s="11">
        <v>-100</v>
      </c>
      <c r="R496" s="11">
        <v>-12.944</v>
      </c>
      <c r="T496" s="15">
        <v>-12.848</v>
      </c>
      <c r="U496" s="85"/>
      <c r="V496" s="247">
        <f t="shared" si="27"/>
        <v>15.207999999999998</v>
      </c>
      <c r="X496" s="76">
        <v>15207.4</v>
      </c>
      <c r="Z496" s="268">
        <f aca="true" t="shared" si="29" ref="Z496:Z502">SUM(X496/V496/1000)</f>
        <v>0.9999605470804841</v>
      </c>
    </row>
    <row r="497" spans="4:26" ht="12.75">
      <c r="D497" t="s">
        <v>209</v>
      </c>
      <c r="H497" s="46"/>
      <c r="I497" s="41">
        <v>56</v>
      </c>
      <c r="J497" s="13"/>
      <c r="K497" s="146"/>
      <c r="P497" s="11"/>
      <c r="T497" s="15">
        <v>2.999</v>
      </c>
      <c r="U497" s="85"/>
      <c r="V497" s="247">
        <f t="shared" si="27"/>
        <v>58.999</v>
      </c>
      <c r="X497" s="76">
        <v>58999</v>
      </c>
      <c r="Z497" s="268">
        <f t="shared" si="29"/>
        <v>1</v>
      </c>
    </row>
    <row r="498" spans="4:26" ht="12.75">
      <c r="D498" t="s">
        <v>235</v>
      </c>
      <c r="H498" s="46"/>
      <c r="I498" s="41">
        <v>14.56</v>
      </c>
      <c r="J498" s="13"/>
      <c r="K498" s="146"/>
      <c r="P498" s="11"/>
      <c r="T498" s="15">
        <v>0.781</v>
      </c>
      <c r="U498" s="85"/>
      <c r="V498" s="247">
        <f t="shared" si="27"/>
        <v>15.341000000000001</v>
      </c>
      <c r="X498" s="76">
        <v>15341</v>
      </c>
      <c r="Z498" s="268">
        <f t="shared" si="29"/>
        <v>0.9999999999999999</v>
      </c>
    </row>
    <row r="499" spans="4:26" ht="12.75">
      <c r="D499" t="s">
        <v>236</v>
      </c>
      <c r="H499" s="46"/>
      <c r="I499" s="41">
        <v>5.04</v>
      </c>
      <c r="J499" s="13"/>
      <c r="K499" s="104"/>
      <c r="P499" s="11"/>
      <c r="T499" s="15">
        <v>0.27</v>
      </c>
      <c r="U499" s="85"/>
      <c r="V499" s="247">
        <f t="shared" si="27"/>
        <v>5.3100000000000005</v>
      </c>
      <c r="X499" s="76">
        <v>5310</v>
      </c>
      <c r="Z499" s="268">
        <f t="shared" si="29"/>
        <v>0.9999999999999999</v>
      </c>
    </row>
    <row r="500" spans="4:26" ht="12.75">
      <c r="D500" t="s">
        <v>277</v>
      </c>
      <c r="H500" s="46"/>
      <c r="I500" s="41">
        <v>4</v>
      </c>
      <c r="J500" s="13"/>
      <c r="K500" s="104"/>
      <c r="M500" s="11">
        <v>4</v>
      </c>
      <c r="P500" s="11"/>
      <c r="T500" s="15">
        <v>-6.76</v>
      </c>
      <c r="U500" s="85"/>
      <c r="V500" s="247">
        <f t="shared" si="27"/>
        <v>1.2400000000000002</v>
      </c>
      <c r="X500" s="76">
        <v>1240</v>
      </c>
      <c r="Z500" s="268">
        <f t="shared" si="29"/>
        <v>0.9999999999999998</v>
      </c>
    </row>
    <row r="501" spans="4:26" ht="12.75">
      <c r="D501" t="s">
        <v>195</v>
      </c>
      <c r="H501" s="46"/>
      <c r="I501" s="41">
        <v>1</v>
      </c>
      <c r="J501" s="13"/>
      <c r="K501" s="104"/>
      <c r="P501" s="11"/>
      <c r="T501" s="15">
        <v>-1</v>
      </c>
      <c r="U501" s="85"/>
      <c r="V501" s="247">
        <f t="shared" si="27"/>
        <v>0</v>
      </c>
      <c r="X501" s="76">
        <v>0</v>
      </c>
      <c r="Z501" s="268"/>
    </row>
    <row r="502" spans="4:26" ht="12.75">
      <c r="D502" t="s">
        <v>187</v>
      </c>
      <c r="H502" s="46"/>
      <c r="I502" s="41">
        <v>0</v>
      </c>
      <c r="J502" s="13"/>
      <c r="K502" s="104"/>
      <c r="N502" s="11">
        <v>3.877</v>
      </c>
      <c r="P502" s="11"/>
      <c r="U502" s="85"/>
      <c r="V502" s="247">
        <f t="shared" si="27"/>
        <v>3.877</v>
      </c>
      <c r="X502" s="76">
        <v>3877</v>
      </c>
      <c r="Z502" s="268">
        <f t="shared" si="29"/>
        <v>1</v>
      </c>
    </row>
    <row r="503" spans="8:26" ht="12.75">
      <c r="H503" s="46"/>
      <c r="I503" s="41"/>
      <c r="J503" s="13"/>
      <c r="K503" s="104"/>
      <c r="P503" s="11"/>
      <c r="U503" s="85"/>
      <c r="V503" s="247"/>
      <c r="X503" s="76"/>
      <c r="Z503" s="85"/>
    </row>
    <row r="504" spans="1:26" ht="12.75">
      <c r="A504" s="109" t="s">
        <v>278</v>
      </c>
      <c r="B504" s="7"/>
      <c r="C504" s="7"/>
      <c r="D504" s="7"/>
      <c r="H504" s="46"/>
      <c r="I504" s="41"/>
      <c r="J504" s="13"/>
      <c r="K504" s="104"/>
      <c r="P504" s="11"/>
      <c r="U504" s="85"/>
      <c r="V504" s="247"/>
      <c r="X504" s="76"/>
      <c r="Z504" s="85"/>
    </row>
    <row r="505" spans="7:26" ht="12.75">
      <c r="G505" s="21"/>
      <c r="H505" s="229"/>
      <c r="I505" s="15"/>
      <c r="J505" s="13"/>
      <c r="K505" s="146"/>
      <c r="P505" s="11"/>
      <c r="U505" s="85"/>
      <c r="V505" s="247"/>
      <c r="X505" s="76"/>
      <c r="Z505" s="85"/>
    </row>
    <row r="506" spans="4:26" ht="12.75">
      <c r="D506" t="s">
        <v>279</v>
      </c>
      <c r="G506" s="21"/>
      <c r="H506" s="21"/>
      <c r="I506" s="41">
        <v>5.6</v>
      </c>
      <c r="J506" s="13"/>
      <c r="K506" s="146"/>
      <c r="M506" s="11">
        <v>-5.6</v>
      </c>
      <c r="P506" s="11"/>
      <c r="U506" s="85"/>
      <c r="V506" s="247">
        <f t="shared" si="27"/>
        <v>0</v>
      </c>
      <c r="X506" s="76">
        <v>0</v>
      </c>
      <c r="Z506" s="268"/>
    </row>
    <row r="507" spans="4:26" ht="12.75">
      <c r="D507" t="s">
        <v>280</v>
      </c>
      <c r="G507" s="21"/>
      <c r="H507" s="21"/>
      <c r="I507" s="41">
        <v>27</v>
      </c>
      <c r="J507" s="13"/>
      <c r="K507" s="146"/>
      <c r="P507" s="11"/>
      <c r="U507" s="85"/>
      <c r="V507" s="247">
        <f t="shared" si="27"/>
        <v>27</v>
      </c>
      <c r="X507" s="76">
        <v>27000</v>
      </c>
      <c r="Z507" s="268">
        <f>SUM(X507/V507/1000)</f>
        <v>1</v>
      </c>
    </row>
    <row r="508" spans="7:26" ht="12.75">
      <c r="G508" s="21"/>
      <c r="H508" s="21"/>
      <c r="I508" s="34"/>
      <c r="J508" s="13"/>
      <c r="K508" s="146"/>
      <c r="P508" s="11"/>
      <c r="U508" s="85"/>
      <c r="V508" s="247"/>
      <c r="X508" s="76"/>
      <c r="Z508" s="268"/>
    </row>
    <row r="509" spans="1:26" ht="12.75">
      <c r="A509" s="109" t="s">
        <v>281</v>
      </c>
      <c r="B509" s="7"/>
      <c r="C509" s="7"/>
      <c r="D509" s="7"/>
      <c r="G509" s="21"/>
      <c r="H509" s="21"/>
      <c r="I509" s="34"/>
      <c r="J509" s="13"/>
      <c r="K509" s="146"/>
      <c r="P509" s="11"/>
      <c r="U509" s="85"/>
      <c r="V509" s="247"/>
      <c r="X509" s="76"/>
      <c r="Z509" s="85"/>
    </row>
    <row r="510" spans="4:26" ht="12.75">
      <c r="D510" t="s">
        <v>282</v>
      </c>
      <c r="G510" s="21"/>
      <c r="H510" s="143"/>
      <c r="I510" s="41">
        <v>0</v>
      </c>
      <c r="J510" s="13"/>
      <c r="K510" s="146">
        <v>0.721</v>
      </c>
      <c r="P510" s="11"/>
      <c r="T510" s="15">
        <v>0.279</v>
      </c>
      <c r="U510" s="85"/>
      <c r="V510" s="247">
        <f t="shared" si="27"/>
        <v>1</v>
      </c>
      <c r="X510" s="76">
        <v>1000</v>
      </c>
      <c r="Z510" s="268">
        <f>SUM(X510/V510/1000)</f>
        <v>1</v>
      </c>
    </row>
    <row r="511" spans="7:26" ht="12.75">
      <c r="G511" s="21"/>
      <c r="H511" s="143"/>
      <c r="I511" s="15"/>
      <c r="J511" s="13"/>
      <c r="K511" s="146"/>
      <c r="P511" s="11"/>
      <c r="U511" s="85"/>
      <c r="V511" s="247"/>
      <c r="X511" s="76"/>
      <c r="Z511" s="85"/>
    </row>
    <row r="512" spans="1:26" ht="12.75">
      <c r="A512" s="109" t="s">
        <v>283</v>
      </c>
      <c r="B512" s="7"/>
      <c r="C512" s="7"/>
      <c r="D512" s="7"/>
      <c r="G512" s="21"/>
      <c r="H512" s="143"/>
      <c r="I512" s="15"/>
      <c r="J512" s="13"/>
      <c r="K512" s="146"/>
      <c r="P512" s="11"/>
      <c r="U512" s="85"/>
      <c r="V512" s="247"/>
      <c r="X512" s="76"/>
      <c r="Z512" s="85"/>
    </row>
    <row r="513" spans="1:26" ht="12.75">
      <c r="A513" s="109"/>
      <c r="B513" s="7"/>
      <c r="C513" s="7"/>
      <c r="D513" s="141" t="s">
        <v>234</v>
      </c>
      <c r="E513" s="141"/>
      <c r="G513" s="21"/>
      <c r="H513" s="143"/>
      <c r="I513" s="41">
        <v>3.6</v>
      </c>
      <c r="J513" s="13"/>
      <c r="K513" s="146"/>
      <c r="P513" s="11"/>
      <c r="U513" s="85"/>
      <c r="V513" s="247">
        <f t="shared" si="27"/>
        <v>3.6</v>
      </c>
      <c r="X513" s="76">
        <v>3600</v>
      </c>
      <c r="Z513" s="268">
        <f>SUM(X513/V513/1000)</f>
        <v>1</v>
      </c>
    </row>
    <row r="514" spans="1:26" ht="12.75">
      <c r="A514" s="109"/>
      <c r="B514" s="7"/>
      <c r="C514" s="7"/>
      <c r="D514" s="141" t="s">
        <v>284</v>
      </c>
      <c r="G514" s="21"/>
      <c r="H514" s="143"/>
      <c r="I514" s="41">
        <v>52</v>
      </c>
      <c r="J514" s="13"/>
      <c r="K514" s="146"/>
      <c r="P514" s="11"/>
      <c r="R514" s="11">
        <v>4.875</v>
      </c>
      <c r="U514" s="85"/>
      <c r="V514" s="247">
        <f t="shared" si="27"/>
        <v>56.875</v>
      </c>
      <c r="X514" s="76">
        <v>56874.5</v>
      </c>
      <c r="Z514" s="268">
        <f>SUM(X514/V514/1000)</f>
        <v>0.9999912087912088</v>
      </c>
    </row>
    <row r="515" spans="1:26" ht="12.75">
      <c r="A515" s="109"/>
      <c r="B515" s="7"/>
      <c r="C515" s="7"/>
      <c r="D515" s="7"/>
      <c r="G515" s="21"/>
      <c r="H515" s="143"/>
      <c r="I515" s="15"/>
      <c r="J515" s="13"/>
      <c r="K515" s="146"/>
      <c r="P515" s="11"/>
      <c r="U515" s="85"/>
      <c r="V515" s="247"/>
      <c r="X515" s="76"/>
      <c r="Z515" s="85"/>
    </row>
    <row r="516" spans="1:26" ht="12.75">
      <c r="A516" s="109" t="s">
        <v>285</v>
      </c>
      <c r="B516" s="7"/>
      <c r="C516" s="7"/>
      <c r="D516" s="7"/>
      <c r="G516" s="21"/>
      <c r="H516" s="143"/>
      <c r="I516" s="15"/>
      <c r="J516" s="13"/>
      <c r="K516" s="146"/>
      <c r="P516" s="11"/>
      <c r="U516" s="85"/>
      <c r="V516" s="247"/>
      <c r="X516" s="76"/>
      <c r="Z516" s="85"/>
    </row>
    <row r="517" spans="4:26" ht="12.75">
      <c r="D517" t="s">
        <v>234</v>
      </c>
      <c r="G517" s="21"/>
      <c r="H517" s="143"/>
      <c r="I517" s="41">
        <v>3</v>
      </c>
      <c r="J517" s="13"/>
      <c r="K517" s="146"/>
      <c r="P517" s="11"/>
      <c r="T517" s="15">
        <v>3.95</v>
      </c>
      <c r="U517" s="85"/>
      <c r="V517" s="247">
        <f t="shared" si="27"/>
        <v>6.95</v>
      </c>
      <c r="X517" s="76">
        <v>6950</v>
      </c>
      <c r="Z517" s="268">
        <f aca="true" t="shared" si="30" ref="Z517:Z524">SUM(X517/V517/1000)</f>
        <v>1</v>
      </c>
    </row>
    <row r="518" spans="4:26" ht="12.75">
      <c r="D518" t="s">
        <v>235</v>
      </c>
      <c r="G518" s="21"/>
      <c r="H518" s="143"/>
      <c r="I518" s="41">
        <v>5.2</v>
      </c>
      <c r="J518" s="13"/>
      <c r="K518" s="146"/>
      <c r="P518" s="11"/>
      <c r="T518" s="15">
        <v>-2.145</v>
      </c>
      <c r="U518" s="85"/>
      <c r="V518" s="247">
        <f t="shared" si="27"/>
        <v>3.055</v>
      </c>
      <c r="X518" s="76">
        <v>3055</v>
      </c>
      <c r="Z518" s="268">
        <f t="shared" si="30"/>
        <v>1</v>
      </c>
    </row>
    <row r="519" spans="4:26" ht="12.75">
      <c r="D519" t="s">
        <v>236</v>
      </c>
      <c r="G519" s="21"/>
      <c r="H519" s="143"/>
      <c r="I519" s="41">
        <v>1.8</v>
      </c>
      <c r="J519" s="13"/>
      <c r="K519" s="146"/>
      <c r="P519" s="11"/>
      <c r="T519" s="15">
        <v>-0.742</v>
      </c>
      <c r="U519" s="85"/>
      <c r="V519" s="247">
        <f t="shared" si="27"/>
        <v>1.058</v>
      </c>
      <c r="X519" s="76">
        <v>1058</v>
      </c>
      <c r="Z519" s="268">
        <f t="shared" si="30"/>
        <v>1</v>
      </c>
    </row>
    <row r="520" spans="4:26" ht="12.75">
      <c r="D520" t="s">
        <v>195</v>
      </c>
      <c r="G520" s="21"/>
      <c r="H520" s="143"/>
      <c r="I520" s="41">
        <v>1.5</v>
      </c>
      <c r="J520" s="13"/>
      <c r="K520" s="146"/>
      <c r="P520" s="11">
        <v>0.5</v>
      </c>
      <c r="T520" s="15">
        <v>0.606</v>
      </c>
      <c r="U520" s="85"/>
      <c r="V520" s="247">
        <f t="shared" si="27"/>
        <v>2.606</v>
      </c>
      <c r="X520" s="76">
        <v>2606</v>
      </c>
      <c r="Z520" s="268">
        <f t="shared" si="30"/>
        <v>1</v>
      </c>
    </row>
    <row r="521" spans="4:26" ht="12.75">
      <c r="D521" t="s">
        <v>274</v>
      </c>
      <c r="G521" s="21"/>
      <c r="H521" s="143"/>
      <c r="I521" s="41">
        <v>1</v>
      </c>
      <c r="J521" s="13"/>
      <c r="K521" s="146"/>
      <c r="P521" s="11"/>
      <c r="R521" s="11">
        <v>0.406</v>
      </c>
      <c r="T521" s="15">
        <v>0.183</v>
      </c>
      <c r="U521" s="85"/>
      <c r="V521" s="247">
        <f t="shared" si="27"/>
        <v>1.589</v>
      </c>
      <c r="X521" s="76">
        <v>1588.8</v>
      </c>
      <c r="Z521" s="268">
        <f t="shared" si="30"/>
        <v>0.9998741346758968</v>
      </c>
    </row>
    <row r="522" spans="4:26" ht="12.75">
      <c r="D522" t="s">
        <v>286</v>
      </c>
      <c r="G522" s="21"/>
      <c r="H522" s="143"/>
      <c r="I522" s="41">
        <v>20</v>
      </c>
      <c r="J522" s="13"/>
      <c r="K522" s="146"/>
      <c r="P522" s="11"/>
      <c r="T522" s="15">
        <v>-0.25</v>
      </c>
      <c r="U522" s="85"/>
      <c r="V522" s="247">
        <f t="shared" si="27"/>
        <v>19.75</v>
      </c>
      <c r="X522" s="76">
        <v>19750</v>
      </c>
      <c r="Z522" s="268">
        <f t="shared" si="30"/>
        <v>1</v>
      </c>
    </row>
    <row r="523" spans="4:26" ht="12.75">
      <c r="D523" t="s">
        <v>218</v>
      </c>
      <c r="G523" s="21"/>
      <c r="H523" s="143"/>
      <c r="I523" s="41">
        <v>20</v>
      </c>
      <c r="J523" s="13"/>
      <c r="K523" s="146"/>
      <c r="P523" s="11"/>
      <c r="R523" s="11">
        <v>10.594</v>
      </c>
      <c r="T523" s="15">
        <v>-0.84</v>
      </c>
      <c r="U523" s="85"/>
      <c r="V523" s="247">
        <f t="shared" si="27"/>
        <v>29.753999999999998</v>
      </c>
      <c r="X523" s="76">
        <v>29753.5</v>
      </c>
      <c r="Z523" s="268">
        <f t="shared" si="30"/>
        <v>0.9999831955367346</v>
      </c>
    </row>
    <row r="524" spans="4:26" ht="12.75">
      <c r="D524" t="s">
        <v>287</v>
      </c>
      <c r="G524" s="21"/>
      <c r="H524" s="143"/>
      <c r="I524" s="41">
        <v>28</v>
      </c>
      <c r="J524" s="13"/>
      <c r="K524" s="146"/>
      <c r="P524" s="11"/>
      <c r="T524" s="15">
        <v>-7</v>
      </c>
      <c r="U524" s="85"/>
      <c r="V524" s="247">
        <f t="shared" si="27"/>
        <v>21</v>
      </c>
      <c r="X524" s="76">
        <v>21000</v>
      </c>
      <c r="Z524" s="268">
        <f t="shared" si="30"/>
        <v>1</v>
      </c>
    </row>
    <row r="525" spans="7:26" ht="12.75">
      <c r="G525" s="21"/>
      <c r="H525" s="143"/>
      <c r="I525" s="15"/>
      <c r="J525" s="13"/>
      <c r="K525" s="146"/>
      <c r="P525" s="11"/>
      <c r="U525" s="85"/>
      <c r="V525" s="247"/>
      <c r="X525" s="76"/>
      <c r="Z525" s="268"/>
    </row>
    <row r="526" spans="7:26" ht="12.75">
      <c r="G526" s="21"/>
      <c r="H526" s="143"/>
      <c r="I526" s="15"/>
      <c r="J526" s="13"/>
      <c r="K526" s="146"/>
      <c r="P526" s="11"/>
      <c r="U526" s="85"/>
      <c r="V526" s="247"/>
      <c r="X526" s="76"/>
      <c r="Z526" s="85"/>
    </row>
    <row r="527" spans="1:26" ht="12.75">
      <c r="A527" s="109" t="s">
        <v>288</v>
      </c>
      <c r="B527" s="7"/>
      <c r="C527" s="7"/>
      <c r="D527" s="7"/>
      <c r="E527" s="7"/>
      <c r="G527" s="21"/>
      <c r="H527" s="143"/>
      <c r="I527" s="15"/>
      <c r="J527" s="13"/>
      <c r="K527" s="146"/>
      <c r="P527" s="11"/>
      <c r="U527" s="85"/>
      <c r="V527" s="247"/>
      <c r="X527" s="76"/>
      <c r="Z527" s="85"/>
    </row>
    <row r="528" spans="4:26" ht="12.75">
      <c r="D528" t="s">
        <v>289</v>
      </c>
      <c r="G528" s="21"/>
      <c r="H528" s="143"/>
      <c r="I528" s="41">
        <v>10</v>
      </c>
      <c r="J528" s="13"/>
      <c r="K528" s="146"/>
      <c r="P528" s="11"/>
      <c r="U528" s="13"/>
      <c r="V528" s="247">
        <f t="shared" si="27"/>
        <v>10</v>
      </c>
      <c r="X528" s="76">
        <v>10000</v>
      </c>
      <c r="Z528" s="268">
        <f>SUM(X528/V528/1000)</f>
        <v>1</v>
      </c>
    </row>
    <row r="529" spans="7:26" ht="12.75">
      <c r="G529" s="21"/>
      <c r="H529" s="143"/>
      <c r="I529" s="15"/>
      <c r="J529" s="13"/>
      <c r="K529" s="146"/>
      <c r="P529" s="11"/>
      <c r="U529" s="85"/>
      <c r="V529" s="247"/>
      <c r="X529" s="76"/>
      <c r="Z529" s="85"/>
    </row>
    <row r="530" spans="7:26" ht="12.75">
      <c r="G530" s="21"/>
      <c r="H530" s="143"/>
      <c r="I530" s="15"/>
      <c r="J530" s="13"/>
      <c r="K530" s="146"/>
      <c r="P530" s="11"/>
      <c r="U530" s="85"/>
      <c r="X530" s="76"/>
      <c r="Z530" s="85"/>
    </row>
    <row r="531" spans="8:26" ht="12.75">
      <c r="H531" s="143"/>
      <c r="I531" s="15"/>
      <c r="J531" s="13"/>
      <c r="P531" s="11"/>
      <c r="X531" s="76"/>
      <c r="Z531" s="85"/>
    </row>
    <row r="532" spans="1:26" ht="12.75">
      <c r="A532" s="275">
        <v>34</v>
      </c>
      <c r="B532" s="105"/>
      <c r="C532" s="105"/>
      <c r="D532" s="249" t="s">
        <v>290</v>
      </c>
      <c r="E532" s="105"/>
      <c r="F532" s="105"/>
      <c r="G532" s="56"/>
      <c r="H532" s="81"/>
      <c r="I532" s="62">
        <f>SUM(I534:I557)</f>
        <v>674</v>
      </c>
      <c r="J532" s="239"/>
      <c r="K532" s="62">
        <f aca="true" t="shared" si="31" ref="K532:U532">SUM(K534:K557)</f>
        <v>30</v>
      </c>
      <c r="L532" s="62">
        <f t="shared" si="31"/>
        <v>0</v>
      </c>
      <c r="M532" s="62">
        <f t="shared" si="31"/>
        <v>0</v>
      </c>
      <c r="N532" s="62">
        <f t="shared" si="31"/>
        <v>120</v>
      </c>
      <c r="O532" s="62">
        <f t="shared" si="31"/>
        <v>0</v>
      </c>
      <c r="P532" s="62">
        <f t="shared" si="31"/>
        <v>-6.8</v>
      </c>
      <c r="Q532" s="62">
        <f t="shared" si="31"/>
        <v>0</v>
      </c>
      <c r="R532" s="62">
        <f t="shared" si="31"/>
        <v>100</v>
      </c>
      <c r="S532" s="62">
        <f t="shared" si="31"/>
        <v>0</v>
      </c>
      <c r="T532" s="62">
        <f t="shared" si="31"/>
        <v>-135.908</v>
      </c>
      <c r="U532" s="264">
        <f t="shared" si="31"/>
        <v>0</v>
      </c>
      <c r="V532" s="62">
        <f>SUM(V534:V557)</f>
        <v>781.2920000000001</v>
      </c>
      <c r="W532" s="108"/>
      <c r="X532" s="264">
        <f>SUM(X534:X557)</f>
        <v>781290.5</v>
      </c>
      <c r="Z532" s="220">
        <f>SUM(X532/V532/1000)</f>
        <v>0.9999980801032136</v>
      </c>
    </row>
    <row r="533" spans="1:16" ht="13.5" customHeight="1">
      <c r="A533" s="114"/>
      <c r="G533" s="132"/>
      <c r="H533" s="71"/>
      <c r="I533" s="15"/>
      <c r="P533" s="11"/>
    </row>
    <row r="534" spans="1:21" ht="12.75">
      <c r="A534" s="253"/>
      <c r="H534" s="276"/>
      <c r="I534" s="15"/>
      <c r="P534" s="11"/>
      <c r="U534" s="85"/>
    </row>
    <row r="535" spans="1:26" ht="12.75">
      <c r="A535" s="109" t="s">
        <v>291</v>
      </c>
      <c r="D535" s="7"/>
      <c r="H535" s="111"/>
      <c r="I535" s="15"/>
      <c r="K535" s="41"/>
      <c r="P535" s="78"/>
      <c r="Q535" s="242"/>
      <c r="R535" s="34"/>
      <c r="S535" s="34"/>
      <c r="U535" s="85"/>
      <c r="W535" s="21"/>
      <c r="X535" s="124"/>
      <c r="Y535"/>
      <c r="Z535"/>
    </row>
    <row r="536" spans="4:26" ht="12.75">
      <c r="D536" t="s">
        <v>292</v>
      </c>
      <c r="H536" s="143"/>
      <c r="I536" s="41">
        <v>5</v>
      </c>
      <c r="J536" s="13"/>
      <c r="P536" s="11"/>
      <c r="T536" s="15">
        <v>-5</v>
      </c>
      <c r="U536" s="85"/>
      <c r="V536" s="247">
        <f aca="true" t="shared" si="32" ref="V536:V556">SUM(I536:T536)</f>
        <v>0</v>
      </c>
      <c r="W536" s="21"/>
      <c r="X536" s="76">
        <v>0</v>
      </c>
      <c r="Y536" s="21"/>
      <c r="Z536" s="268"/>
    </row>
    <row r="537" spans="4:26" ht="12.75">
      <c r="D537" t="s">
        <v>179</v>
      </c>
      <c r="H537" s="33"/>
      <c r="I537" s="41">
        <v>5</v>
      </c>
      <c r="J537" s="13"/>
      <c r="N537" s="11">
        <v>4.646</v>
      </c>
      <c r="P537" s="11">
        <v>-6.8</v>
      </c>
      <c r="Q537" s="242"/>
      <c r="R537" s="34"/>
      <c r="S537" s="34"/>
      <c r="T537" s="15">
        <v>-2.846</v>
      </c>
      <c r="U537" s="85"/>
      <c r="V537" s="247">
        <f t="shared" si="32"/>
        <v>0</v>
      </c>
      <c r="W537" s="21"/>
      <c r="X537" s="76">
        <v>0</v>
      </c>
      <c r="Y537" s="21"/>
      <c r="Z537" s="268"/>
    </row>
    <row r="538" spans="4:26" ht="12.75">
      <c r="D538" t="s">
        <v>293</v>
      </c>
      <c r="H538" s="277"/>
      <c r="I538" s="41">
        <v>0</v>
      </c>
      <c r="J538" s="13"/>
      <c r="P538" s="11"/>
      <c r="T538" s="15">
        <v>5.95</v>
      </c>
      <c r="U538" s="85"/>
      <c r="V538" s="247">
        <f t="shared" si="32"/>
        <v>5.95</v>
      </c>
      <c r="W538" s="21"/>
      <c r="X538" s="76">
        <v>5950</v>
      </c>
      <c r="Y538" s="21"/>
      <c r="Z538" s="268">
        <f>SUM(X538/V538/1000)</f>
        <v>1</v>
      </c>
    </row>
    <row r="539" spans="4:26" ht="12.75">
      <c r="D539" s="141" t="s">
        <v>294</v>
      </c>
      <c r="H539" s="32"/>
      <c r="I539" s="41"/>
      <c r="K539" s="272"/>
      <c r="P539" s="11"/>
      <c r="Q539" s="242"/>
      <c r="R539" s="34"/>
      <c r="S539" s="34"/>
      <c r="U539" s="85"/>
      <c r="V539" s="247"/>
      <c r="X539" s="76"/>
      <c r="Z539" s="268"/>
    </row>
    <row r="540" spans="4:26" ht="12.75">
      <c r="D540" t="s">
        <v>295</v>
      </c>
      <c r="G540" s="85"/>
      <c r="H540" s="143"/>
      <c r="I540" s="41">
        <v>379</v>
      </c>
      <c r="K540" s="146"/>
      <c r="N540" s="11">
        <v>13</v>
      </c>
      <c r="P540" s="11"/>
      <c r="U540" s="85"/>
      <c r="V540" s="247">
        <f t="shared" si="32"/>
        <v>392</v>
      </c>
      <c r="X540" s="76">
        <v>392000</v>
      </c>
      <c r="Z540" s="268">
        <f>SUM(X540/V540/1000)</f>
        <v>1</v>
      </c>
    </row>
    <row r="541" spans="1:26" ht="12.75">
      <c r="A541" s="10" t="s">
        <v>296</v>
      </c>
      <c r="D541" t="s">
        <v>297</v>
      </c>
      <c r="G541" s="85"/>
      <c r="H541" s="143"/>
      <c r="I541" s="41">
        <v>85</v>
      </c>
      <c r="K541" s="146"/>
      <c r="P541" s="11"/>
      <c r="T541" s="15">
        <v>-21</v>
      </c>
      <c r="U541" s="85"/>
      <c r="V541" s="247">
        <f t="shared" si="32"/>
        <v>64</v>
      </c>
      <c r="X541" s="76">
        <v>64000</v>
      </c>
      <c r="Z541" s="268">
        <f aca="true" t="shared" si="33" ref="Z541:Z548">SUM(X541/V541/1000)</f>
        <v>1</v>
      </c>
    </row>
    <row r="542" spans="4:26" ht="14.25" customHeight="1">
      <c r="D542" t="s">
        <v>298</v>
      </c>
      <c r="G542" s="85"/>
      <c r="H542" s="143"/>
      <c r="I542" s="41">
        <v>102</v>
      </c>
      <c r="K542" s="146"/>
      <c r="P542" s="11"/>
      <c r="R542" s="11">
        <v>15</v>
      </c>
      <c r="U542" s="85"/>
      <c r="V542" s="247">
        <f t="shared" si="32"/>
        <v>117</v>
      </c>
      <c r="X542" s="76">
        <v>117000</v>
      </c>
      <c r="Z542" s="268">
        <f t="shared" si="33"/>
        <v>1</v>
      </c>
    </row>
    <row r="543" spans="4:26" ht="12.75">
      <c r="D543" t="s">
        <v>299</v>
      </c>
      <c r="G543" s="85"/>
      <c r="H543" s="278"/>
      <c r="I543" s="41">
        <v>30</v>
      </c>
      <c r="K543" s="146"/>
      <c r="P543" s="11"/>
      <c r="R543" s="11">
        <v>-15</v>
      </c>
      <c r="U543" s="85"/>
      <c r="V543" s="247">
        <f t="shared" si="32"/>
        <v>15</v>
      </c>
      <c r="X543" s="76">
        <v>15000</v>
      </c>
      <c r="Z543" s="268">
        <f t="shared" si="33"/>
        <v>1</v>
      </c>
    </row>
    <row r="544" spans="4:26" ht="12.75">
      <c r="D544" t="s">
        <v>300</v>
      </c>
      <c r="G544" s="85"/>
      <c r="H544" s="278"/>
      <c r="I544" s="41">
        <v>0</v>
      </c>
      <c r="K544" s="146"/>
      <c r="N544" s="11">
        <v>2.354</v>
      </c>
      <c r="P544" s="11"/>
      <c r="U544" s="85"/>
      <c r="V544" s="247">
        <f t="shared" si="32"/>
        <v>2.354</v>
      </c>
      <c r="X544" s="76">
        <v>2353.5</v>
      </c>
      <c r="Z544" s="268">
        <f t="shared" si="33"/>
        <v>0.999787595581988</v>
      </c>
    </row>
    <row r="545" spans="4:26" ht="12.75">
      <c r="D545" t="s">
        <v>301</v>
      </c>
      <c r="G545" s="85"/>
      <c r="H545" s="278"/>
      <c r="I545" s="41">
        <v>15.785</v>
      </c>
      <c r="K545" s="146"/>
      <c r="P545" s="11"/>
      <c r="T545" s="15">
        <v>-15.785</v>
      </c>
      <c r="U545" s="85"/>
      <c r="V545" s="247">
        <f t="shared" si="32"/>
        <v>0</v>
      </c>
      <c r="X545" s="76">
        <v>0</v>
      </c>
      <c r="Z545" s="268"/>
    </row>
    <row r="546" spans="4:26" ht="12.75">
      <c r="D546" t="s">
        <v>302</v>
      </c>
      <c r="G546" s="85"/>
      <c r="H546" s="278"/>
      <c r="I546" s="41">
        <v>2.215</v>
      </c>
      <c r="K546" s="146"/>
      <c r="P546" s="11"/>
      <c r="T546" s="15">
        <v>-0.001</v>
      </c>
      <c r="U546" s="85"/>
      <c r="V546" s="247">
        <f t="shared" si="32"/>
        <v>2.214</v>
      </c>
      <c r="X546" s="76">
        <v>2213.5</v>
      </c>
      <c r="Z546" s="268">
        <f t="shared" si="33"/>
        <v>0.9997741644083108</v>
      </c>
    </row>
    <row r="547" spans="4:26" ht="12.75">
      <c r="D547" t="s">
        <v>303</v>
      </c>
      <c r="G547" s="85"/>
      <c r="H547" s="278"/>
      <c r="I547" s="41">
        <v>0</v>
      </c>
      <c r="K547" s="146">
        <v>30</v>
      </c>
      <c r="P547" s="11"/>
      <c r="U547" s="85"/>
      <c r="V547" s="247">
        <f t="shared" si="32"/>
        <v>30</v>
      </c>
      <c r="X547" s="76">
        <v>30000</v>
      </c>
      <c r="Z547" s="268">
        <f t="shared" si="33"/>
        <v>1</v>
      </c>
    </row>
    <row r="548" spans="7:26" ht="12.75">
      <c r="G548" s="85"/>
      <c r="H548" s="278"/>
      <c r="I548" s="41">
        <v>0</v>
      </c>
      <c r="K548" s="146"/>
      <c r="P548" s="11"/>
      <c r="T548" s="15">
        <v>1</v>
      </c>
      <c r="U548" s="85"/>
      <c r="V548" s="247">
        <f t="shared" si="32"/>
        <v>1</v>
      </c>
      <c r="X548" s="19">
        <v>1000</v>
      </c>
      <c r="Z548" s="268">
        <f t="shared" si="33"/>
        <v>1</v>
      </c>
    </row>
    <row r="549" spans="7:22" ht="12.75">
      <c r="G549" s="131"/>
      <c r="H549" s="278"/>
      <c r="I549" s="41"/>
      <c r="K549" s="146"/>
      <c r="P549" s="11"/>
      <c r="U549" s="85"/>
      <c r="V549" s="247"/>
    </row>
    <row r="550" spans="1:22" ht="12.75">
      <c r="A550" s="109" t="s">
        <v>304</v>
      </c>
      <c r="H550" s="278"/>
      <c r="I550" s="41"/>
      <c r="K550" s="146"/>
      <c r="P550" s="11"/>
      <c r="U550" s="85"/>
      <c r="V550" s="247"/>
    </row>
    <row r="551" spans="4:26" ht="12.75">
      <c r="D551" t="s">
        <v>305</v>
      </c>
      <c r="H551" s="278"/>
      <c r="I551" s="41">
        <v>10</v>
      </c>
      <c r="K551" s="146"/>
      <c r="P551" s="11"/>
      <c r="T551" s="15">
        <v>-5</v>
      </c>
      <c r="U551" s="85"/>
      <c r="V551" s="247">
        <f t="shared" si="32"/>
        <v>5</v>
      </c>
      <c r="X551" s="19">
        <v>5000</v>
      </c>
      <c r="Z551" s="268">
        <f aca="true" t="shared" si="34" ref="Z551:Z556">SUM(X551/V551/1000)</f>
        <v>1</v>
      </c>
    </row>
    <row r="552" spans="4:26" ht="12.75">
      <c r="D552" t="s">
        <v>306</v>
      </c>
      <c r="H552" s="278"/>
      <c r="I552" s="41">
        <v>40</v>
      </c>
      <c r="K552" s="146"/>
      <c r="P552" s="11"/>
      <c r="U552" s="85"/>
      <c r="V552" s="247">
        <f t="shared" si="32"/>
        <v>40</v>
      </c>
      <c r="X552" s="19">
        <v>40000</v>
      </c>
      <c r="Z552" s="268">
        <f t="shared" si="34"/>
        <v>1</v>
      </c>
    </row>
    <row r="553" spans="4:26" ht="12.75">
      <c r="D553" t="s">
        <v>211</v>
      </c>
      <c r="H553" s="278"/>
      <c r="I553" s="41">
        <v>0</v>
      </c>
      <c r="K553" s="146"/>
      <c r="P553" s="11"/>
      <c r="T553" s="15">
        <v>0.774</v>
      </c>
      <c r="U553" s="85"/>
      <c r="V553" s="247">
        <f t="shared" si="32"/>
        <v>0.774</v>
      </c>
      <c r="X553" s="19">
        <v>773.5</v>
      </c>
      <c r="Z553" s="268">
        <f t="shared" si="34"/>
        <v>0.9993540051679586</v>
      </c>
    </row>
    <row r="554" spans="4:26" ht="12.75">
      <c r="D554" t="s">
        <v>307</v>
      </c>
      <c r="H554" s="278"/>
      <c r="I554" s="41">
        <v>0</v>
      </c>
      <c r="K554" s="146"/>
      <c r="P554" s="11"/>
      <c r="T554" s="15">
        <v>5</v>
      </c>
      <c r="U554" s="85"/>
      <c r="V554" s="247">
        <f t="shared" si="32"/>
        <v>5</v>
      </c>
      <c r="X554" s="19">
        <v>5000</v>
      </c>
      <c r="Z554" s="268">
        <f t="shared" si="34"/>
        <v>1</v>
      </c>
    </row>
    <row r="555" spans="4:26" ht="12.75">
      <c r="D555" t="s">
        <v>308</v>
      </c>
      <c r="H555" s="278"/>
      <c r="I555" s="41">
        <v>0</v>
      </c>
      <c r="K555" s="146"/>
      <c r="P555" s="11"/>
      <c r="T555" s="15">
        <v>1</v>
      </c>
      <c r="U555" s="85"/>
      <c r="V555" s="247">
        <f t="shared" si="32"/>
        <v>1</v>
      </c>
      <c r="X555" s="19">
        <v>1000</v>
      </c>
      <c r="Z555" s="268">
        <f t="shared" si="34"/>
        <v>1</v>
      </c>
    </row>
    <row r="556" spans="4:26" ht="12.75">
      <c r="D556" t="s">
        <v>309</v>
      </c>
      <c r="H556" s="278"/>
      <c r="I556" s="41">
        <v>0</v>
      </c>
      <c r="K556" s="146"/>
      <c r="N556" s="11">
        <v>100</v>
      </c>
      <c r="P556" s="11"/>
      <c r="R556" s="11">
        <v>100</v>
      </c>
      <c r="T556" s="15">
        <v>-100</v>
      </c>
      <c r="U556" s="85"/>
      <c r="V556" s="247">
        <f t="shared" si="32"/>
        <v>100</v>
      </c>
      <c r="X556" s="19">
        <v>100000</v>
      </c>
      <c r="Z556" s="268">
        <f t="shared" si="34"/>
        <v>1</v>
      </c>
    </row>
    <row r="557" spans="8:21" ht="12.75">
      <c r="H557" s="278"/>
      <c r="I557" s="41"/>
      <c r="K557" s="146"/>
      <c r="P557" s="11"/>
      <c r="U557" s="85"/>
    </row>
    <row r="558" spans="8:21" ht="12.75">
      <c r="H558" s="276"/>
      <c r="I558" s="15"/>
      <c r="P558" s="11"/>
      <c r="U558" s="85"/>
    </row>
    <row r="559" spans="8:23" ht="12" customHeight="1">
      <c r="H559" s="276"/>
      <c r="I559" s="15"/>
      <c r="P559" s="11"/>
      <c r="U559" s="85"/>
      <c r="W559" s="145"/>
    </row>
    <row r="560" spans="8:16" ht="12.75" hidden="1">
      <c r="H560" s="276"/>
      <c r="I560" s="15"/>
      <c r="P560" s="11"/>
    </row>
    <row r="561" spans="1:16" ht="12.75" hidden="1">
      <c r="A561" s="223"/>
      <c r="H561" s="276"/>
      <c r="I561" s="15"/>
      <c r="P561" s="11"/>
    </row>
    <row r="562" spans="1:16" ht="12.75" hidden="1">
      <c r="A562" s="114"/>
      <c r="H562" s="276"/>
      <c r="I562" s="15"/>
      <c r="P562" s="11"/>
    </row>
    <row r="563" spans="8:19" ht="12.75" hidden="1">
      <c r="H563" s="276"/>
      <c r="I563" s="15"/>
      <c r="P563" s="11"/>
      <c r="Q563" s="244"/>
      <c r="R563" s="245"/>
      <c r="S563" s="245"/>
    </row>
    <row r="564" spans="8:16" ht="12.75" hidden="1">
      <c r="H564" s="276"/>
      <c r="I564" s="15"/>
      <c r="P564" s="11"/>
    </row>
    <row r="565" spans="8:19" ht="12.75" hidden="1">
      <c r="H565" s="276"/>
      <c r="I565" s="15"/>
      <c r="P565" s="11"/>
      <c r="Q565" s="244"/>
      <c r="R565" s="245"/>
      <c r="S565" s="245"/>
    </row>
    <row r="566" spans="1:26" ht="13.5" customHeight="1">
      <c r="A566" s="53">
        <v>36</v>
      </c>
      <c r="B566" s="105"/>
      <c r="C566" s="105"/>
      <c r="D566" s="54" t="s">
        <v>79</v>
      </c>
      <c r="E566" s="105"/>
      <c r="F566" s="105"/>
      <c r="G566" s="56"/>
      <c r="H566" s="81"/>
      <c r="I566" s="62">
        <f>SUM(I567:I613)</f>
        <v>1025</v>
      </c>
      <c r="J566" s="107"/>
      <c r="K566" s="60">
        <f>SUM(K567:K613)</f>
        <v>71.279</v>
      </c>
      <c r="L566" s="279"/>
      <c r="M566" s="60">
        <f>SUM(M567:M615)</f>
        <v>27.479000000000003</v>
      </c>
      <c r="N566" s="60">
        <f>SUM(N567:N615)</f>
        <v>0</v>
      </c>
      <c r="O566" s="279"/>
      <c r="P566" s="60">
        <f>SUM(P567:P623)</f>
        <v>113.18300000000002</v>
      </c>
      <c r="Q566" s="279"/>
      <c r="R566" s="60">
        <f>SUM(R567:R623)</f>
        <v>8.52</v>
      </c>
      <c r="S566" s="60">
        <f>SUM(S567:S623)</f>
        <v>0</v>
      </c>
      <c r="T566" s="62">
        <f>SUM(T567:T623)</f>
        <v>-28.404999999999994</v>
      </c>
      <c r="U566" s="280"/>
      <c r="V566" s="239">
        <f>SUM(V567:V623)</f>
        <v>1217.056</v>
      </c>
      <c r="W566" s="108"/>
      <c r="X566" s="240">
        <f>SUM(X567:X623)</f>
        <v>1217048.97</v>
      </c>
      <c r="Z566" s="268">
        <f>SUM(X566/V566/1000)</f>
        <v>0.999994223766203</v>
      </c>
    </row>
    <row r="567" spans="1:19" ht="13.5" customHeight="1">
      <c r="A567" s="109" t="s">
        <v>310</v>
      </c>
      <c r="B567" s="7"/>
      <c r="C567" s="7"/>
      <c r="D567" s="7"/>
      <c r="E567" s="7"/>
      <c r="G567" s="72"/>
      <c r="H567" s="71"/>
      <c r="I567" s="15"/>
      <c r="P567" s="11"/>
      <c r="Q567" s="244"/>
      <c r="R567" s="245"/>
      <c r="S567" s="245"/>
    </row>
    <row r="568" spans="7:26" ht="13.5" customHeight="1">
      <c r="G568" s="72"/>
      <c r="H568" s="71"/>
      <c r="I568" s="15"/>
      <c r="P568" s="11"/>
      <c r="Q568" s="244"/>
      <c r="R568" s="245"/>
      <c r="S568" s="245"/>
      <c r="Z568" s="268"/>
    </row>
    <row r="569" spans="1:26" ht="12" customHeight="1">
      <c r="A569" s="109"/>
      <c r="D569" t="s">
        <v>311</v>
      </c>
      <c r="G569" s="214"/>
      <c r="H569" s="281"/>
      <c r="I569" s="282">
        <v>0</v>
      </c>
      <c r="M569" s="11">
        <v>12.92</v>
      </c>
      <c r="P569" s="11">
        <v>-12.92</v>
      </c>
      <c r="Q569" s="244"/>
      <c r="R569" s="245"/>
      <c r="S569" s="245"/>
      <c r="V569" s="247">
        <f aca="true" t="shared" si="35" ref="V569:V596">SUM(I569:T569)</f>
        <v>0</v>
      </c>
      <c r="X569" s="19">
        <v>0</v>
      </c>
      <c r="Z569" s="268"/>
    </row>
    <row r="570" spans="4:26" ht="12.75">
      <c r="D570" t="s">
        <v>179</v>
      </c>
      <c r="H570" s="276"/>
      <c r="I570" s="41">
        <v>0</v>
      </c>
      <c r="P570" s="11">
        <v>8.878</v>
      </c>
      <c r="V570" s="247">
        <f t="shared" si="35"/>
        <v>8.878</v>
      </c>
      <c r="X570" s="19">
        <v>8877.4</v>
      </c>
      <c r="Z570" s="268">
        <f>SUM(X570/V570/1000)</f>
        <v>0.9999324172110835</v>
      </c>
    </row>
    <row r="571" spans="1:26" ht="12.75">
      <c r="A571" s="109"/>
      <c r="D571" t="s">
        <v>312</v>
      </c>
      <c r="G571" s="21"/>
      <c r="H571" s="276"/>
      <c r="I571" s="41">
        <v>0</v>
      </c>
      <c r="M571" s="11">
        <v>5</v>
      </c>
      <c r="P571" s="11">
        <v>2.561</v>
      </c>
      <c r="T571" s="15">
        <v>9.28</v>
      </c>
      <c r="V571" s="247">
        <f t="shared" si="35"/>
        <v>16.841</v>
      </c>
      <c r="X571" s="19">
        <v>16841</v>
      </c>
      <c r="Z571" s="268">
        <f>SUM(X571/V571/1000)</f>
        <v>0.9999999999999999</v>
      </c>
    </row>
    <row r="572" spans="1:26" ht="12.75">
      <c r="A572" s="109"/>
      <c r="D572" t="s">
        <v>313</v>
      </c>
      <c r="G572" s="21"/>
      <c r="H572" s="276"/>
      <c r="I572" s="41">
        <v>0</v>
      </c>
      <c r="P572" s="11">
        <v>75.5</v>
      </c>
      <c r="T572" s="15">
        <v>-9.369</v>
      </c>
      <c r="V572" s="247">
        <f t="shared" si="35"/>
        <v>66.131</v>
      </c>
      <c r="X572" s="19">
        <v>66131</v>
      </c>
      <c r="Z572" s="268">
        <f>SUM(X572/V572/1000)</f>
        <v>1</v>
      </c>
    </row>
    <row r="573" spans="1:26" ht="13.5" customHeight="1">
      <c r="A573" s="114"/>
      <c r="D573" t="s">
        <v>180</v>
      </c>
      <c r="G573" s="132"/>
      <c r="H573" s="71"/>
      <c r="I573" s="41">
        <v>0.5</v>
      </c>
      <c r="P573" s="11">
        <v>0.5</v>
      </c>
      <c r="Q573" s="244"/>
      <c r="R573" s="245"/>
      <c r="S573" s="245"/>
      <c r="V573" s="247">
        <f t="shared" si="35"/>
        <v>1</v>
      </c>
      <c r="X573" s="19">
        <v>1000</v>
      </c>
      <c r="Z573" s="268">
        <f>SUM(X573/V573/1000)</f>
        <v>1</v>
      </c>
    </row>
    <row r="574" spans="1:26" ht="12.75">
      <c r="A574" s="114"/>
      <c r="D574" t="s">
        <v>314</v>
      </c>
      <c r="H574" s="276"/>
      <c r="I574" s="41">
        <v>25</v>
      </c>
      <c r="P574" s="11"/>
      <c r="T574" s="15">
        <v>18.239</v>
      </c>
      <c r="V574" s="247">
        <f t="shared" si="35"/>
        <v>43.239000000000004</v>
      </c>
      <c r="X574" s="19">
        <v>43239</v>
      </c>
      <c r="Z574" s="268">
        <f>SUM(X574/V574/1000)</f>
        <v>0.9999999999999999</v>
      </c>
    </row>
    <row r="575" spans="1:26" ht="12.75">
      <c r="A575" s="114"/>
      <c r="H575" s="276"/>
      <c r="I575" s="41"/>
      <c r="P575" s="11"/>
      <c r="V575" s="247"/>
      <c r="Z575" s="268"/>
    </row>
    <row r="576" spans="8:22" ht="12.75">
      <c r="H576" s="276"/>
      <c r="I576" s="15"/>
      <c r="P576" s="11"/>
      <c r="V576" s="247"/>
    </row>
    <row r="577" spans="1:22" ht="12.75">
      <c r="A577" s="109" t="s">
        <v>315</v>
      </c>
      <c r="B577" s="7"/>
      <c r="C577" s="7"/>
      <c r="D577" s="7"/>
      <c r="G577" s="132"/>
      <c r="H577" s="71"/>
      <c r="I577" s="15"/>
      <c r="P577" s="11"/>
      <c r="V577" s="247"/>
    </row>
    <row r="578" spans="4:26" ht="12.75">
      <c r="D578" s="141" t="s">
        <v>242</v>
      </c>
      <c r="E578" s="141"/>
      <c r="F578" s="141"/>
      <c r="H578" s="276"/>
      <c r="I578" s="41">
        <v>0</v>
      </c>
      <c r="K578" s="11">
        <v>5</v>
      </c>
      <c r="P578" s="11"/>
      <c r="R578" s="11">
        <v>18.52</v>
      </c>
      <c r="V578" s="247">
        <f t="shared" si="35"/>
        <v>23.52</v>
      </c>
      <c r="X578" s="19">
        <v>23519.29</v>
      </c>
      <c r="Z578" s="268">
        <f>SUM(X578/V578/1000)</f>
        <v>0.9999698129251701</v>
      </c>
    </row>
    <row r="579" spans="1:26" ht="12.75">
      <c r="A579" s="114"/>
      <c r="D579" t="s">
        <v>179</v>
      </c>
      <c r="H579" s="276"/>
      <c r="I579" s="41">
        <v>0</v>
      </c>
      <c r="M579" s="11">
        <v>0.696</v>
      </c>
      <c r="P579" s="11"/>
      <c r="V579" s="247">
        <f t="shared" si="35"/>
        <v>0.696</v>
      </c>
      <c r="X579" s="19">
        <v>696</v>
      </c>
      <c r="Z579" s="268">
        <f>SUM(X579/V579/1000)</f>
        <v>1.0000000000000002</v>
      </c>
    </row>
    <row r="580" spans="1:26" ht="12.75">
      <c r="A580" s="114"/>
      <c r="D580" t="s">
        <v>316</v>
      </c>
      <c r="H580" s="276"/>
      <c r="I580" s="41">
        <v>0</v>
      </c>
      <c r="K580" s="11">
        <v>0.279</v>
      </c>
      <c r="M580" s="11">
        <v>2.513</v>
      </c>
      <c r="P580" s="11">
        <v>0.654</v>
      </c>
      <c r="V580" s="247">
        <f t="shared" si="35"/>
        <v>3.4459999999999997</v>
      </c>
      <c r="X580" s="19">
        <v>3445.7</v>
      </c>
      <c r="Z580" s="268">
        <f>SUM(X580/V580/1000)</f>
        <v>0.9999129425420777</v>
      </c>
    </row>
    <row r="581" spans="1:26" ht="12.75">
      <c r="A581" s="114"/>
      <c r="D581" t="s">
        <v>317</v>
      </c>
      <c r="H581" s="276"/>
      <c r="I581" s="41">
        <v>0</v>
      </c>
      <c r="P581" s="11"/>
      <c r="T581" s="15">
        <v>10.272</v>
      </c>
      <c r="V581" s="247">
        <f t="shared" si="35"/>
        <v>10.272</v>
      </c>
      <c r="X581" s="19">
        <v>10271.44</v>
      </c>
      <c r="Z581" s="268">
        <f>SUM(X581/V581/1000)</f>
        <v>0.9999454828660437</v>
      </c>
    </row>
    <row r="582" spans="1:22" ht="12.75">
      <c r="A582" s="114"/>
      <c r="H582" s="276"/>
      <c r="I582" s="15"/>
      <c r="P582" s="11"/>
      <c r="T582" s="41"/>
      <c r="V582" s="247"/>
    </row>
    <row r="583" spans="1:27" ht="12.75">
      <c r="A583" s="109" t="s">
        <v>318</v>
      </c>
      <c r="B583" s="7"/>
      <c r="C583" s="7"/>
      <c r="D583" s="227"/>
      <c r="E583" s="227"/>
      <c r="F583" s="47"/>
      <c r="G583" s="47"/>
      <c r="H583" s="283"/>
      <c r="I583" s="272"/>
      <c r="J583" s="226"/>
      <c r="K583" s="104"/>
      <c r="L583" s="265"/>
      <c r="M583" s="146"/>
      <c r="N583" s="146"/>
      <c r="O583" s="265"/>
      <c r="P583" s="146"/>
      <c r="Q583" s="265"/>
      <c r="R583" s="146"/>
      <c r="S583" s="146"/>
      <c r="T583" s="208"/>
      <c r="U583" s="284"/>
      <c r="V583" s="247"/>
      <c r="W583" s="216"/>
      <c r="X583" s="285"/>
      <c r="Y583" s="51"/>
      <c r="Z583" s="229"/>
      <c r="AA583" s="229"/>
    </row>
    <row r="584" spans="4:27" ht="12.75">
      <c r="D584" s="270" t="s">
        <v>319</v>
      </c>
      <c r="E584" s="141"/>
      <c r="H584" s="143"/>
      <c r="I584" s="41">
        <v>0</v>
      </c>
      <c r="J584" s="13"/>
      <c r="P584" s="11"/>
      <c r="T584" s="15">
        <v>2.915</v>
      </c>
      <c r="U584" s="85"/>
      <c r="V584" s="247">
        <f t="shared" si="35"/>
        <v>2.915</v>
      </c>
      <c r="W584"/>
      <c r="X584" s="76">
        <v>2915</v>
      </c>
      <c r="Y584"/>
      <c r="Z584" s="268">
        <f>SUM(X584/V584/1000)</f>
        <v>1</v>
      </c>
      <c r="AA584"/>
    </row>
    <row r="585" spans="4:27" ht="12.75">
      <c r="D585" s="270"/>
      <c r="E585" s="141"/>
      <c r="H585" s="143"/>
      <c r="I585" s="41"/>
      <c r="J585" s="13"/>
      <c r="P585" s="11"/>
      <c r="U585" s="85"/>
      <c r="V585" s="247"/>
      <c r="W585"/>
      <c r="X585" s="76"/>
      <c r="Y585"/>
      <c r="Z585" s="268"/>
      <c r="AA585"/>
    </row>
    <row r="586" spans="4:27" ht="12.75">
      <c r="D586" s="270"/>
      <c r="E586" s="141"/>
      <c r="H586" s="143"/>
      <c r="I586" s="15"/>
      <c r="J586" s="13"/>
      <c r="P586" s="11"/>
      <c r="V586" s="247"/>
      <c r="W586"/>
      <c r="X586" s="76"/>
      <c r="Y586"/>
      <c r="Z586" s="85"/>
      <c r="AA586"/>
    </row>
    <row r="587" spans="1:25" ht="12.75">
      <c r="A587" s="109" t="s">
        <v>320</v>
      </c>
      <c r="B587" s="7"/>
      <c r="C587" s="7"/>
      <c r="D587" s="7"/>
      <c r="E587" s="7"/>
      <c r="H587" s="286"/>
      <c r="I587" s="272"/>
      <c r="J587" s="265"/>
      <c r="K587" s="104"/>
      <c r="P587" s="11"/>
      <c r="V587" s="247"/>
      <c r="W587" s="21"/>
      <c r="X587" s="100"/>
      <c r="Y587"/>
    </row>
    <row r="588" spans="1:26" ht="12.75">
      <c r="A588" s="109"/>
      <c r="B588" s="7"/>
      <c r="C588" s="7"/>
      <c r="D588" s="141" t="s">
        <v>321</v>
      </c>
      <c r="E588" s="141"/>
      <c r="H588" s="286"/>
      <c r="I588" s="208">
        <v>0</v>
      </c>
      <c r="J588" s="265"/>
      <c r="K588" s="104"/>
      <c r="P588" s="11">
        <v>0.625</v>
      </c>
      <c r="V588" s="247">
        <f t="shared" si="35"/>
        <v>0.625</v>
      </c>
      <c r="W588" s="21"/>
      <c r="X588" s="76">
        <v>625</v>
      </c>
      <c r="Y588"/>
      <c r="Z588" s="268">
        <f>SUM(X588/V588/1000)</f>
        <v>1</v>
      </c>
    </row>
    <row r="589" spans="4:26" ht="12.75">
      <c r="D589" s="141" t="s">
        <v>322</v>
      </c>
      <c r="H589" s="111"/>
      <c r="I589" s="41">
        <v>1.5</v>
      </c>
      <c r="K589" s="15"/>
      <c r="P589" s="11"/>
      <c r="T589" s="15">
        <v>-0.786</v>
      </c>
      <c r="U589" s="13"/>
      <c r="V589" s="247">
        <f t="shared" si="35"/>
        <v>0.714</v>
      </c>
      <c r="W589" s="21"/>
      <c r="X589" s="76">
        <v>714</v>
      </c>
      <c r="Y589"/>
      <c r="Z589" s="268">
        <f>SUM(X589/V589/1000)</f>
        <v>1</v>
      </c>
    </row>
    <row r="590" spans="4:26" ht="12.75">
      <c r="D590" s="270" t="s">
        <v>265</v>
      </c>
      <c r="F590" s="21"/>
      <c r="H590" s="143"/>
      <c r="I590" s="41">
        <v>20</v>
      </c>
      <c r="J590" s="13"/>
      <c r="P590" s="11">
        <v>4.712</v>
      </c>
      <c r="U590" s="13"/>
      <c r="V590" s="247">
        <f t="shared" si="35"/>
        <v>24.712</v>
      </c>
      <c r="W590" s="21"/>
      <c r="X590" s="76">
        <v>24711.81</v>
      </c>
      <c r="Y590"/>
      <c r="Z590" s="268">
        <f>SUM(X590/V590/1000)</f>
        <v>0.9999923114276466</v>
      </c>
    </row>
    <row r="591" spans="6:25" ht="12.75">
      <c r="F591" s="21"/>
      <c r="H591" s="143"/>
      <c r="I591" s="15"/>
      <c r="J591" s="13"/>
      <c r="P591" s="11"/>
      <c r="V591" s="247"/>
      <c r="W591" s="21"/>
      <c r="X591" s="100"/>
      <c r="Y591"/>
    </row>
    <row r="592" spans="1:27" ht="12.75">
      <c r="A592" s="109" t="s">
        <v>323</v>
      </c>
      <c r="B592" s="7"/>
      <c r="C592" s="7"/>
      <c r="D592" s="7"/>
      <c r="H592" s="143"/>
      <c r="I592" s="15"/>
      <c r="J592" s="13"/>
      <c r="P592" s="11"/>
      <c r="V592" s="247"/>
      <c r="W592"/>
      <c r="X592" s="100"/>
      <c r="Y592"/>
      <c r="Z592"/>
      <c r="AA592"/>
    </row>
    <row r="593" spans="1:26" ht="12.75">
      <c r="A593" s="287"/>
      <c r="H593" s="277"/>
      <c r="I593" s="15"/>
      <c r="J593" s="226"/>
      <c r="K593" s="146"/>
      <c r="L593" s="265"/>
      <c r="M593" s="146"/>
      <c r="N593" s="146"/>
      <c r="O593" s="265"/>
      <c r="P593" s="146"/>
      <c r="V593" s="247"/>
      <c r="X593" s="76"/>
      <c r="Y593" s="121"/>
      <c r="Z593" s="85"/>
    </row>
    <row r="594" spans="4:26" ht="12.75">
      <c r="D594" t="s">
        <v>324</v>
      </c>
      <c r="H594" s="286"/>
      <c r="I594" s="208">
        <v>0</v>
      </c>
      <c r="J594" s="265"/>
      <c r="K594" s="146"/>
      <c r="L594" s="265"/>
      <c r="M594" s="146"/>
      <c r="N594" s="146"/>
      <c r="O594" s="265"/>
      <c r="P594" s="146"/>
      <c r="T594" s="15">
        <v>0.494</v>
      </c>
      <c r="U594" s="13"/>
      <c r="V594" s="247">
        <f t="shared" si="35"/>
        <v>0.494</v>
      </c>
      <c r="X594" s="76">
        <v>494</v>
      </c>
      <c r="Y594" s="85"/>
      <c r="Z594" s="268">
        <f>SUM(X594/V594/1000)</f>
        <v>1</v>
      </c>
    </row>
    <row r="595" spans="4:26" ht="12.75">
      <c r="D595" t="s">
        <v>325</v>
      </c>
      <c r="H595" s="278"/>
      <c r="I595" s="208">
        <v>13</v>
      </c>
      <c r="J595" s="265"/>
      <c r="K595" s="146"/>
      <c r="L595" s="265"/>
      <c r="M595" s="146"/>
      <c r="N595" s="146"/>
      <c r="O595" s="265"/>
      <c r="P595" s="146"/>
      <c r="T595" s="15">
        <v>-13</v>
      </c>
      <c r="V595" s="247">
        <f t="shared" si="35"/>
        <v>0</v>
      </c>
      <c r="X595" s="76">
        <v>0</v>
      </c>
      <c r="Y595" s="21"/>
      <c r="Z595" s="268"/>
    </row>
    <row r="596" spans="4:26" ht="12.75">
      <c r="D596" t="s">
        <v>211</v>
      </c>
      <c r="H596" s="277"/>
      <c r="I596" s="208">
        <v>0</v>
      </c>
      <c r="J596" s="265"/>
      <c r="K596" s="146"/>
      <c r="L596" s="265"/>
      <c r="M596" s="146"/>
      <c r="N596" s="146"/>
      <c r="O596" s="265"/>
      <c r="P596" s="146"/>
      <c r="T596" s="15">
        <v>0.271</v>
      </c>
      <c r="V596" s="247">
        <f t="shared" si="35"/>
        <v>0.271</v>
      </c>
      <c r="X596" s="76">
        <v>271</v>
      </c>
      <c r="Y596" s="21"/>
      <c r="Z596" s="268">
        <f>SUM(X596/V596/1000)</f>
        <v>0.9999999999999999</v>
      </c>
    </row>
    <row r="597" spans="4:25" ht="12.75">
      <c r="D597" s="114"/>
      <c r="H597" s="33"/>
      <c r="I597" s="15"/>
      <c r="P597" s="11"/>
      <c r="V597" s="247"/>
      <c r="W597" s="21"/>
      <c r="X597" s="100"/>
      <c r="Y597" s="21"/>
    </row>
    <row r="598" spans="1:25" ht="12.75">
      <c r="A598" s="109" t="s">
        <v>326</v>
      </c>
      <c r="B598" s="7"/>
      <c r="C598" s="7"/>
      <c r="D598" s="7"/>
      <c r="H598" s="33"/>
      <c r="I598" s="15"/>
      <c r="P598" s="11"/>
      <c r="V598" s="247"/>
      <c r="W598" s="21"/>
      <c r="X598" s="100"/>
      <c r="Y598" s="21"/>
    </row>
    <row r="599" spans="4:26" ht="12.75">
      <c r="D599" t="s">
        <v>261</v>
      </c>
      <c r="H599" s="33"/>
      <c r="I599" s="41">
        <v>450</v>
      </c>
      <c r="M599" s="11">
        <v>-250</v>
      </c>
      <c r="P599" s="11"/>
      <c r="T599" s="15">
        <v>9.88</v>
      </c>
      <c r="U599" s="13"/>
      <c r="V599" s="247">
        <f aca="true" t="shared" si="36" ref="V599:V620">SUM(I599:T599)</f>
        <v>209.88</v>
      </c>
      <c r="W599" s="21"/>
      <c r="X599" s="76">
        <v>209878.76</v>
      </c>
      <c r="Y599" s="21"/>
      <c r="Z599" s="268">
        <f>SUM(X599/V599/1000)</f>
        <v>0.9999940918620165</v>
      </c>
    </row>
    <row r="600" spans="4:26" ht="12.75">
      <c r="D600" t="s">
        <v>179</v>
      </c>
      <c r="H600" s="33"/>
      <c r="I600" s="41">
        <v>70</v>
      </c>
      <c r="K600" s="11">
        <v>66</v>
      </c>
      <c r="M600" s="11">
        <v>450</v>
      </c>
      <c r="P600" s="11">
        <v>121</v>
      </c>
      <c r="T600" s="15">
        <v>-0.24</v>
      </c>
      <c r="U600" s="13"/>
      <c r="V600" s="247">
        <f t="shared" si="36"/>
        <v>706.76</v>
      </c>
      <c r="W600" s="21"/>
      <c r="X600" s="76">
        <v>706759.3</v>
      </c>
      <c r="Y600" s="21"/>
      <c r="Z600" s="268">
        <f>SUM(X600/V600/1000)</f>
        <v>0.9999990095647745</v>
      </c>
    </row>
    <row r="601" spans="4:26" ht="12.75">
      <c r="D601" t="s">
        <v>187</v>
      </c>
      <c r="H601" s="33"/>
      <c r="I601" s="41">
        <v>230</v>
      </c>
      <c r="M601" s="11">
        <v>-200</v>
      </c>
      <c r="P601" s="11">
        <v>4.038</v>
      </c>
      <c r="U601" s="13"/>
      <c r="V601" s="247">
        <f t="shared" si="36"/>
        <v>34.03800000000001</v>
      </c>
      <c r="W601" s="21"/>
      <c r="X601" s="76">
        <v>34037.5</v>
      </c>
      <c r="Y601" s="21"/>
      <c r="Z601" s="268">
        <f>SUM(X601/V601/1000)</f>
        <v>0.9999853105352838</v>
      </c>
    </row>
    <row r="602" spans="4:26" ht="12.75">
      <c r="D602" t="s">
        <v>228</v>
      </c>
      <c r="H602" s="33"/>
      <c r="I602" s="41">
        <v>10</v>
      </c>
      <c r="P602" s="11"/>
      <c r="R602" s="11">
        <v>-10</v>
      </c>
      <c r="U602" s="13"/>
      <c r="V602" s="247">
        <f t="shared" si="36"/>
        <v>0</v>
      </c>
      <c r="W602" s="21"/>
      <c r="X602" s="76">
        <v>0</v>
      </c>
      <c r="Y602" s="21"/>
      <c r="Z602" s="268"/>
    </row>
    <row r="603" spans="8:27" ht="12.75">
      <c r="H603" s="33"/>
      <c r="I603" s="15"/>
      <c r="P603" s="11"/>
      <c r="U603" s="85"/>
      <c r="V603" s="247"/>
      <c r="W603"/>
      <c r="X603" s="76"/>
      <c r="Y603"/>
      <c r="Z603"/>
      <c r="AA603"/>
    </row>
    <row r="604" spans="8:27" ht="12.75">
      <c r="H604" s="33"/>
      <c r="I604" s="15"/>
      <c r="P604" s="11"/>
      <c r="U604" s="85"/>
      <c r="V604" s="247"/>
      <c r="W604"/>
      <c r="X604" s="76"/>
      <c r="Y604"/>
      <c r="Z604"/>
      <c r="AA604"/>
    </row>
    <row r="605" spans="8:27" ht="12.75">
      <c r="H605" s="143"/>
      <c r="I605" s="15"/>
      <c r="P605" s="11"/>
      <c r="U605" s="85"/>
      <c r="V605" s="247"/>
      <c r="W605" s="21"/>
      <c r="X605" s="76"/>
      <c r="Y605"/>
      <c r="Z605" s="85"/>
      <c r="AA605"/>
    </row>
    <row r="606" spans="1:27" ht="12.75">
      <c r="A606" s="109" t="s">
        <v>327</v>
      </c>
      <c r="B606" s="7"/>
      <c r="C606" s="7"/>
      <c r="D606" s="7"/>
      <c r="E606" s="7"/>
      <c r="H606" s="143"/>
      <c r="I606" s="15"/>
      <c r="P606" s="11"/>
      <c r="U606" s="85"/>
      <c r="V606" s="247"/>
      <c r="W606" s="21"/>
      <c r="X606" s="76"/>
      <c r="Y606"/>
      <c r="Z606" s="85"/>
      <c r="AA606"/>
    </row>
    <row r="607" spans="8:27" ht="12.75">
      <c r="H607" s="143"/>
      <c r="I607" s="15"/>
      <c r="P607" s="11"/>
      <c r="U607" s="85"/>
      <c r="V607" s="247"/>
      <c r="W607" s="21"/>
      <c r="X607" s="76"/>
      <c r="Y607"/>
      <c r="Z607" s="85"/>
      <c r="AA607"/>
    </row>
    <row r="608" spans="4:27" ht="12.75">
      <c r="D608" t="s">
        <v>209</v>
      </c>
      <c r="H608" s="143"/>
      <c r="I608" s="41">
        <v>5</v>
      </c>
      <c r="P608" s="11"/>
      <c r="T608" s="15">
        <v>-0.41</v>
      </c>
      <c r="U608" s="85"/>
      <c r="V608" s="247">
        <f t="shared" si="36"/>
        <v>4.59</v>
      </c>
      <c r="W608" s="21"/>
      <c r="X608" s="76">
        <v>4590</v>
      </c>
      <c r="Y608"/>
      <c r="Z608" s="268">
        <f>SUM(X608/V608/1000)</f>
        <v>1</v>
      </c>
      <c r="AA608"/>
    </row>
    <row r="609" spans="4:27" ht="12.75">
      <c r="D609" t="s">
        <v>195</v>
      </c>
      <c r="H609" s="143"/>
      <c r="I609" s="41">
        <v>0</v>
      </c>
      <c r="M609" s="11">
        <v>5</v>
      </c>
      <c r="P609" s="11"/>
      <c r="T609" s="15">
        <v>-4.299</v>
      </c>
      <c r="U609" s="85"/>
      <c r="V609" s="247">
        <f t="shared" si="36"/>
        <v>0.7009999999999996</v>
      </c>
      <c r="W609" s="21"/>
      <c r="X609" s="76">
        <v>700.5</v>
      </c>
      <c r="Y609"/>
      <c r="Z609" s="268">
        <f>SUM(X609/V609/1000)</f>
        <v>0.9992867332382316</v>
      </c>
      <c r="AA609"/>
    </row>
    <row r="610" spans="4:27" ht="12.75">
      <c r="D610" t="s">
        <v>179</v>
      </c>
      <c r="H610" s="143"/>
      <c r="I610" s="41">
        <v>65</v>
      </c>
      <c r="M610" s="11">
        <v>-3</v>
      </c>
      <c r="P610" s="11">
        <v>-32</v>
      </c>
      <c r="T610" s="15">
        <v>-15.242</v>
      </c>
      <c r="U610" s="85"/>
      <c r="V610" s="247">
        <f t="shared" si="36"/>
        <v>14.757999999999996</v>
      </c>
      <c r="W610" s="21"/>
      <c r="X610" s="76">
        <v>14756.61</v>
      </c>
      <c r="Y610"/>
      <c r="Z610" s="268">
        <f>SUM(X610/V610/1000)</f>
        <v>0.9999058137959076</v>
      </c>
      <c r="AA610"/>
    </row>
    <row r="611" spans="4:27" ht="12.75">
      <c r="D611" t="s">
        <v>328</v>
      </c>
      <c r="H611" s="143"/>
      <c r="I611" s="41">
        <v>105</v>
      </c>
      <c r="M611" s="11">
        <v>-2</v>
      </c>
      <c r="P611" s="11">
        <v>-53</v>
      </c>
      <c r="T611" s="15">
        <v>-31.213</v>
      </c>
      <c r="U611" s="85"/>
      <c r="V611" s="247">
        <f t="shared" si="36"/>
        <v>18.787000000000006</v>
      </c>
      <c r="W611" s="21"/>
      <c r="X611" s="76">
        <v>18787</v>
      </c>
      <c r="Y611"/>
      <c r="Z611" s="268">
        <f>SUM(X611/V611/1000)</f>
        <v>0.9999999999999997</v>
      </c>
      <c r="AA611"/>
    </row>
    <row r="612" spans="4:27" ht="12.75">
      <c r="D612" t="s">
        <v>329</v>
      </c>
      <c r="H612" s="143"/>
      <c r="I612" s="41">
        <v>30</v>
      </c>
      <c r="P612" s="11">
        <v>-15</v>
      </c>
      <c r="T612" s="15">
        <v>-7.733</v>
      </c>
      <c r="U612" s="85"/>
      <c r="V612" s="247">
        <f t="shared" si="36"/>
        <v>7.2669999999999995</v>
      </c>
      <c r="W612" s="21"/>
      <c r="X612" s="19">
        <v>7267</v>
      </c>
      <c r="Y612"/>
      <c r="Z612" s="268">
        <f>SUM(X612/V612/1000)</f>
        <v>1.0000000000000002</v>
      </c>
      <c r="AA612"/>
    </row>
    <row r="613" spans="8:27" ht="12.75">
      <c r="H613" s="143"/>
      <c r="I613" s="15"/>
      <c r="P613" s="11"/>
      <c r="U613" s="85"/>
      <c r="V613" s="247"/>
      <c r="W613" s="21"/>
      <c r="Y613"/>
      <c r="Z613" s="85"/>
      <c r="AA613"/>
    </row>
    <row r="614" spans="1:26" ht="12.75">
      <c r="A614" s="109" t="s">
        <v>330</v>
      </c>
      <c r="H614" s="286"/>
      <c r="I614" s="208"/>
      <c r="J614" s="226"/>
      <c r="K614" s="104"/>
      <c r="P614" s="11"/>
      <c r="U614" s="85"/>
      <c r="V614" s="247"/>
      <c r="W614" s="21"/>
      <c r="X614" s="100"/>
      <c r="Y614" s="21"/>
      <c r="Z614" s="85"/>
    </row>
    <row r="615" spans="4:26" ht="12.75">
      <c r="D615" t="s">
        <v>331</v>
      </c>
      <c r="H615" s="286"/>
      <c r="I615" s="208">
        <v>0</v>
      </c>
      <c r="J615" s="226"/>
      <c r="K615" s="104"/>
      <c r="M615" s="11">
        <v>6.35</v>
      </c>
      <c r="P615" s="11"/>
      <c r="U615" s="85"/>
      <c r="V615" s="247">
        <f t="shared" si="36"/>
        <v>6.35</v>
      </c>
      <c r="W615" s="21"/>
      <c r="X615" s="76">
        <v>6350</v>
      </c>
      <c r="Y615" s="21"/>
      <c r="Z615" s="268">
        <f>SUM(X615/V615/1000)</f>
        <v>1</v>
      </c>
    </row>
    <row r="616" spans="8:26" ht="12.75">
      <c r="H616" s="286"/>
      <c r="I616" s="208"/>
      <c r="J616" s="226"/>
      <c r="K616" s="104"/>
      <c r="P616" s="11"/>
      <c r="U616" s="85"/>
      <c r="V616" s="247"/>
      <c r="W616" s="21"/>
      <c r="X616" s="100"/>
      <c r="Y616" s="21"/>
      <c r="Z616" s="85"/>
    </row>
    <row r="617" spans="1:26" ht="12.75">
      <c r="A617" s="109" t="s">
        <v>332</v>
      </c>
      <c r="B617" s="7"/>
      <c r="C617" s="7"/>
      <c r="D617" s="7"/>
      <c r="H617" s="286"/>
      <c r="I617" s="208"/>
      <c r="J617" s="226"/>
      <c r="K617" s="104"/>
      <c r="P617" s="11"/>
      <c r="U617" s="85"/>
      <c r="V617" s="247"/>
      <c r="W617" s="21"/>
      <c r="X617" s="100"/>
      <c r="Y617" s="21"/>
      <c r="Z617" s="85"/>
    </row>
    <row r="618" spans="4:26" ht="12.75">
      <c r="D618" t="s">
        <v>333</v>
      </c>
      <c r="H618" s="286"/>
      <c r="I618" s="208">
        <v>0</v>
      </c>
      <c r="J618" s="226"/>
      <c r="K618" s="104"/>
      <c r="P618" s="11">
        <v>5</v>
      </c>
      <c r="T618" s="15">
        <v>-2.916</v>
      </c>
      <c r="U618" s="85"/>
      <c r="V618" s="247">
        <f t="shared" si="36"/>
        <v>2.084</v>
      </c>
      <c r="W618" s="21"/>
      <c r="X618" s="76">
        <v>2084</v>
      </c>
      <c r="Y618" s="21"/>
      <c r="Z618" s="268">
        <f>SUM(X618/V618/1000)</f>
        <v>1</v>
      </c>
    </row>
    <row r="619" spans="4:26" ht="12.75">
      <c r="D619" t="s">
        <v>211</v>
      </c>
      <c r="H619" s="286"/>
      <c r="I619" s="208">
        <v>0</v>
      </c>
      <c r="J619" s="226"/>
      <c r="K619" s="104"/>
      <c r="P619" s="11"/>
      <c r="T619" s="15">
        <v>5.452</v>
      </c>
      <c r="U619" s="85"/>
      <c r="V619" s="247">
        <f t="shared" si="36"/>
        <v>5.452</v>
      </c>
      <c r="W619" s="21"/>
      <c r="X619" s="76">
        <v>5452</v>
      </c>
      <c r="Y619" s="21"/>
      <c r="Z619" s="268">
        <f>SUM(X619/V619/1000)</f>
        <v>1</v>
      </c>
    </row>
    <row r="620" spans="4:26" ht="12.75">
      <c r="D620" t="s">
        <v>334</v>
      </c>
      <c r="H620" s="286"/>
      <c r="I620" s="208">
        <v>0</v>
      </c>
      <c r="J620" s="226"/>
      <c r="K620" s="104"/>
      <c r="P620" s="11">
        <v>2.6350000000000002</v>
      </c>
      <c r="U620" s="85"/>
      <c r="V620" s="247">
        <f t="shared" si="36"/>
        <v>2.6350000000000002</v>
      </c>
      <c r="W620" s="21"/>
      <c r="X620" s="76">
        <v>2634.66</v>
      </c>
      <c r="Y620" s="21"/>
      <c r="Z620" s="268">
        <f>SUM(X620/V620/1000)</f>
        <v>0.9998709677419354</v>
      </c>
    </row>
    <row r="621" spans="8:26" ht="12.75">
      <c r="H621" s="286"/>
      <c r="I621" s="208"/>
      <c r="J621" s="226"/>
      <c r="K621" s="104"/>
      <c r="P621" s="11"/>
      <c r="U621" s="85"/>
      <c r="V621" s="247"/>
      <c r="W621" s="21"/>
      <c r="X621" s="76"/>
      <c r="Y621" s="21"/>
      <c r="Z621" s="268"/>
    </row>
    <row r="622" spans="8:26" ht="12.75">
      <c r="H622" s="286"/>
      <c r="I622" s="208"/>
      <c r="J622" s="226"/>
      <c r="K622" s="104"/>
      <c r="P622" s="11"/>
      <c r="U622" s="85"/>
      <c r="V622" s="247"/>
      <c r="W622" s="21"/>
      <c r="X622" s="76"/>
      <c r="Y622" s="21"/>
      <c r="Z622" s="268"/>
    </row>
    <row r="623" spans="8:26" ht="12.75">
      <c r="H623" s="276"/>
      <c r="I623" s="15"/>
      <c r="P623" s="11"/>
      <c r="U623" s="85"/>
      <c r="V623" s="34"/>
      <c r="W623" s="21"/>
      <c r="X623" s="100"/>
      <c r="Y623" s="21"/>
      <c r="Z623" s="85"/>
    </row>
    <row r="624" spans="8:21" ht="12.75" hidden="1">
      <c r="H624" s="276"/>
      <c r="I624" s="15"/>
      <c r="P624" s="11"/>
      <c r="U624" s="85"/>
    </row>
    <row r="625" spans="8:21" ht="12.75" hidden="1">
      <c r="H625" s="276"/>
      <c r="I625" s="15"/>
      <c r="P625" s="11"/>
      <c r="U625" s="85"/>
    </row>
    <row r="626" spans="1:26" ht="17.25" customHeight="1">
      <c r="A626" s="53">
        <v>37</v>
      </c>
      <c r="B626" s="105"/>
      <c r="C626" s="105"/>
      <c r="D626" s="54" t="s">
        <v>335</v>
      </c>
      <c r="E626" s="288"/>
      <c r="F626" s="105"/>
      <c r="G626" s="56"/>
      <c r="H626" s="81"/>
      <c r="I626" s="62">
        <f>SUM(I628:I672)</f>
        <v>2855</v>
      </c>
      <c r="J626" s="239"/>
      <c r="K626" s="62">
        <f aca="true" t="shared" si="37" ref="K626:U626">SUM(K628:K672)</f>
        <v>20</v>
      </c>
      <c r="L626" s="62">
        <f t="shared" si="37"/>
        <v>0</v>
      </c>
      <c r="M626" s="62">
        <f t="shared" si="37"/>
        <v>0</v>
      </c>
      <c r="N626" s="62">
        <f t="shared" si="37"/>
        <v>59.829</v>
      </c>
      <c r="O626" s="62">
        <f t="shared" si="37"/>
        <v>0</v>
      </c>
      <c r="P626" s="62">
        <f t="shared" si="37"/>
        <v>-85.97399999999999</v>
      </c>
      <c r="Q626" s="62">
        <f t="shared" si="37"/>
        <v>0</v>
      </c>
      <c r="R626" s="62">
        <f t="shared" si="37"/>
        <v>-8.439999999999998</v>
      </c>
      <c r="S626" s="62">
        <f t="shared" si="37"/>
        <v>0</v>
      </c>
      <c r="T626" s="62">
        <f t="shared" si="37"/>
        <v>-82.02900000000005</v>
      </c>
      <c r="U626" s="264">
        <f t="shared" si="37"/>
        <v>0</v>
      </c>
      <c r="V626" s="62">
        <f>SUM(V628:V672)</f>
        <v>2758.3859999999995</v>
      </c>
      <c r="W626" s="108"/>
      <c r="X626" s="264">
        <f>SUM(X628:X672)</f>
        <v>2758378.89</v>
      </c>
      <c r="Z626" s="268">
        <f>SUM(X626/V626/1000)</f>
        <v>0.9999974224057114</v>
      </c>
    </row>
    <row r="627" spans="1:21" ht="13.5" customHeight="1">
      <c r="A627" s="241" t="s">
        <v>336</v>
      </c>
      <c r="B627" s="7"/>
      <c r="C627" s="7"/>
      <c r="D627" s="7"/>
      <c r="E627" s="7"/>
      <c r="F627" s="7"/>
      <c r="G627" s="132"/>
      <c r="H627" s="71"/>
      <c r="I627" s="15"/>
      <c r="P627" s="11"/>
      <c r="U627" s="85"/>
    </row>
    <row r="628" spans="1:26" ht="12.75">
      <c r="A628" s="114"/>
      <c r="D628" t="s">
        <v>337</v>
      </c>
      <c r="H628" s="276"/>
      <c r="I628" s="41">
        <v>1445</v>
      </c>
      <c r="P628" s="11"/>
      <c r="T628" s="15">
        <v>-56.218</v>
      </c>
      <c r="U628" s="85"/>
      <c r="V628" s="247">
        <f aca="true" t="shared" si="38" ref="V628:V665">SUM(I628:T628)</f>
        <v>1388.782</v>
      </c>
      <c r="X628" s="19">
        <v>1388782</v>
      </c>
      <c r="Z628" s="268">
        <f>SUM(X628/V628/1000)</f>
        <v>1</v>
      </c>
    </row>
    <row r="629" spans="1:26" ht="13.5" customHeight="1">
      <c r="A629" s="289"/>
      <c r="D629" t="s">
        <v>338</v>
      </c>
      <c r="G629" s="72"/>
      <c r="H629" s="71"/>
      <c r="I629" s="41">
        <v>30</v>
      </c>
      <c r="P629" s="11"/>
      <c r="T629" s="15">
        <v>-29.152</v>
      </c>
      <c r="U629" s="13"/>
      <c r="V629" s="247">
        <f t="shared" si="38"/>
        <v>0.847999999999999</v>
      </c>
      <c r="X629" s="19">
        <v>847.5</v>
      </c>
      <c r="Z629" s="268">
        <f>SUM(X629/V629/1000)</f>
        <v>0.9994103773584918</v>
      </c>
    </row>
    <row r="630" spans="1:26" ht="13.5" customHeight="1">
      <c r="A630" s="289"/>
      <c r="D630" t="s">
        <v>339</v>
      </c>
      <c r="G630" s="72"/>
      <c r="H630" s="71"/>
      <c r="I630" s="41">
        <v>80</v>
      </c>
      <c r="P630" s="11"/>
      <c r="T630" s="15">
        <v>6.734</v>
      </c>
      <c r="U630" s="85"/>
      <c r="V630" s="247">
        <f t="shared" si="38"/>
        <v>86.734</v>
      </c>
      <c r="X630" s="19">
        <v>86733.5</v>
      </c>
      <c r="Z630" s="268">
        <f>SUM(X630/V630/1000)</f>
        <v>0.9999942352479997</v>
      </c>
    </row>
    <row r="631" spans="1:26" ht="13.5" customHeight="1">
      <c r="A631" s="289"/>
      <c r="D631" t="s">
        <v>340</v>
      </c>
      <c r="G631" s="72"/>
      <c r="H631" s="71"/>
      <c r="I631" s="41">
        <v>0</v>
      </c>
      <c r="P631" s="11"/>
      <c r="T631" s="15">
        <v>136.22</v>
      </c>
      <c r="U631" s="85"/>
      <c r="V631" s="247">
        <f t="shared" si="38"/>
        <v>136.22</v>
      </c>
      <c r="X631" s="19">
        <v>136220</v>
      </c>
      <c r="Z631" s="268">
        <f>SUM(X631/V631/1000)</f>
        <v>1</v>
      </c>
    </row>
    <row r="632" spans="1:26" ht="13.5" customHeight="1">
      <c r="A632" s="289"/>
      <c r="D632" t="s">
        <v>341</v>
      </c>
      <c r="G632" s="72"/>
      <c r="H632" s="71"/>
      <c r="I632" s="41">
        <v>20</v>
      </c>
      <c r="P632" s="11"/>
      <c r="T632" s="15">
        <v>4.731</v>
      </c>
      <c r="U632" s="13"/>
      <c r="V632" s="247">
        <f t="shared" si="38"/>
        <v>24.731</v>
      </c>
      <c r="X632" s="19">
        <v>24730.5</v>
      </c>
      <c r="Z632" s="268">
        <f>SUM(X632/V632/1000)</f>
        <v>0.9999797824592617</v>
      </c>
    </row>
    <row r="633" spans="1:22" ht="13.5" customHeight="1">
      <c r="A633" s="289"/>
      <c r="G633" s="72"/>
      <c r="H633" s="71"/>
      <c r="I633" s="15"/>
      <c r="P633" s="11"/>
      <c r="U633" s="13"/>
      <c r="V633" s="247"/>
    </row>
    <row r="634" spans="1:22" ht="12.75">
      <c r="A634" s="109" t="s">
        <v>342</v>
      </c>
      <c r="H634" s="71"/>
      <c r="I634" s="41"/>
      <c r="P634" s="11"/>
      <c r="U634" s="85"/>
      <c r="V634" s="247"/>
    </row>
    <row r="635" spans="4:26" ht="12.75">
      <c r="D635" t="s">
        <v>343</v>
      </c>
      <c r="G635" s="21"/>
      <c r="H635" s="276"/>
      <c r="I635" s="41">
        <v>224</v>
      </c>
      <c r="P635" s="11"/>
      <c r="R635" s="11">
        <v>8</v>
      </c>
      <c r="T635" s="15">
        <v>61.094</v>
      </c>
      <c r="U635" s="85"/>
      <c r="V635" s="247">
        <f t="shared" si="38"/>
        <v>293.094</v>
      </c>
      <c r="X635" s="19">
        <v>293094.10000000003</v>
      </c>
      <c r="Z635" s="268">
        <f>SUM(X635/V635/1000)</f>
        <v>1.000000341187469</v>
      </c>
    </row>
    <row r="636" spans="4:26" ht="12.75">
      <c r="D636" t="s">
        <v>344</v>
      </c>
      <c r="G636" s="21"/>
      <c r="H636" s="276"/>
      <c r="I636" s="41">
        <v>16</v>
      </c>
      <c r="P636" s="11"/>
      <c r="U636" s="85"/>
      <c r="V636" s="247">
        <f t="shared" si="38"/>
        <v>16</v>
      </c>
      <c r="X636" s="19">
        <v>16000</v>
      </c>
      <c r="Z636" s="268">
        <f>SUM(X636/V636/1000)</f>
        <v>1</v>
      </c>
    </row>
    <row r="637" spans="7:26" ht="12.75">
      <c r="G637" s="21"/>
      <c r="H637" s="276"/>
      <c r="I637" s="41"/>
      <c r="P637" s="11"/>
      <c r="U637" s="85"/>
      <c r="V637" s="247"/>
      <c r="Z637" s="268"/>
    </row>
    <row r="638" spans="1:22" ht="12.75">
      <c r="A638" s="109" t="s">
        <v>345</v>
      </c>
      <c r="H638" s="276"/>
      <c r="I638" s="15"/>
      <c r="P638" s="11"/>
      <c r="U638" s="85"/>
      <c r="V638" s="247"/>
    </row>
    <row r="639" spans="1:26" ht="12.75">
      <c r="A639" s="114"/>
      <c r="D639" t="s">
        <v>346</v>
      </c>
      <c r="H639" s="276"/>
      <c r="I639" s="41">
        <v>0</v>
      </c>
      <c r="N639" s="11">
        <v>59.829</v>
      </c>
      <c r="P639" s="11">
        <v>89.94</v>
      </c>
      <c r="R639" s="11">
        <v>-89.94</v>
      </c>
      <c r="T639" s="15">
        <v>-59.829</v>
      </c>
      <c r="U639" s="85"/>
      <c r="V639" s="247">
        <f t="shared" si="38"/>
        <v>0</v>
      </c>
      <c r="X639" s="19">
        <v>0</v>
      </c>
      <c r="Z639" s="268"/>
    </row>
    <row r="640" spans="1:26" ht="12.75">
      <c r="A640" s="114"/>
      <c r="H640" s="276"/>
      <c r="I640" s="41"/>
      <c r="P640" s="11"/>
      <c r="U640" s="85"/>
      <c r="V640" s="247"/>
      <c r="Z640" s="268"/>
    </row>
    <row r="641" spans="1:26" ht="12.75">
      <c r="A641" s="253"/>
      <c r="H641" s="276"/>
      <c r="I641" s="15"/>
      <c r="P641" s="11"/>
      <c r="U641" s="85"/>
      <c r="V641" s="247"/>
      <c r="Z641" s="85"/>
    </row>
    <row r="642" spans="1:26" ht="12.75">
      <c r="A642" s="109" t="s">
        <v>347</v>
      </c>
      <c r="B642" s="7"/>
      <c r="C642" s="7"/>
      <c r="D642" s="7"/>
      <c r="H642" s="111"/>
      <c r="I642" s="15"/>
      <c r="K642" s="41"/>
      <c r="P642" s="78"/>
      <c r="U642" s="130"/>
      <c r="V642" s="247"/>
      <c r="W642" s="21"/>
      <c r="X642" s="124"/>
      <c r="Y642" s="21"/>
      <c r="Z642" s="85"/>
    </row>
    <row r="643" spans="1:26" ht="12.75">
      <c r="A643" s="109"/>
      <c r="B643" s="7"/>
      <c r="C643" s="7"/>
      <c r="D643" s="141" t="s">
        <v>348</v>
      </c>
      <c r="E643" s="141"/>
      <c r="H643" s="111"/>
      <c r="I643" s="41">
        <v>0</v>
      </c>
      <c r="K643" s="41"/>
      <c r="P643" s="78"/>
      <c r="T643" s="15">
        <v>1.369</v>
      </c>
      <c r="U643" s="129"/>
      <c r="V643" s="247">
        <f t="shared" si="38"/>
        <v>1.369</v>
      </c>
      <c r="W643" s="21"/>
      <c r="X643" s="76">
        <v>1368.5</v>
      </c>
      <c r="Y643" s="21"/>
      <c r="Z643" s="268">
        <f aca="true" t="shared" si="39" ref="Z643:Z649">SUM(X643/V643/1000)</f>
        <v>0.9996347699050402</v>
      </c>
    </row>
    <row r="644" spans="4:26" ht="12.75">
      <c r="D644" s="270" t="s">
        <v>179</v>
      </c>
      <c r="H644" s="33"/>
      <c r="I644" s="41">
        <v>490</v>
      </c>
      <c r="J644" s="13"/>
      <c r="P644" s="11"/>
      <c r="R644" s="11">
        <v>70</v>
      </c>
      <c r="T644" s="15">
        <v>-59.386</v>
      </c>
      <c r="U644" s="85"/>
      <c r="V644" s="247">
        <f t="shared" si="38"/>
        <v>500.614</v>
      </c>
      <c r="W644" s="21"/>
      <c r="X644" s="76">
        <v>500612.8</v>
      </c>
      <c r="Y644" s="21"/>
      <c r="Z644" s="268">
        <f t="shared" si="39"/>
        <v>0.9999976029435853</v>
      </c>
    </row>
    <row r="645" spans="4:26" ht="12.75">
      <c r="D645" t="s">
        <v>349</v>
      </c>
      <c r="H645" s="143"/>
      <c r="I645" s="41">
        <v>10</v>
      </c>
      <c r="J645" s="13"/>
      <c r="P645" s="11"/>
      <c r="T645" s="15">
        <v>3.827</v>
      </c>
      <c r="U645" s="85"/>
      <c r="V645" s="247">
        <f t="shared" si="38"/>
        <v>13.827</v>
      </c>
      <c r="W645" s="21"/>
      <c r="X645" s="76">
        <v>13827</v>
      </c>
      <c r="Y645" s="21"/>
      <c r="Z645" s="268">
        <f t="shared" si="39"/>
        <v>1</v>
      </c>
    </row>
    <row r="646" spans="4:26" ht="12.75">
      <c r="D646" t="s">
        <v>350</v>
      </c>
      <c r="H646" s="290"/>
      <c r="I646" s="208">
        <v>93</v>
      </c>
      <c r="P646" s="11"/>
      <c r="T646" s="15">
        <v>-4.877</v>
      </c>
      <c r="U646" s="85"/>
      <c r="V646" s="247">
        <f t="shared" si="38"/>
        <v>88.123</v>
      </c>
      <c r="X646" s="76">
        <v>88122.8</v>
      </c>
      <c r="Z646" s="268">
        <f t="shared" si="39"/>
        <v>0.9999977304449462</v>
      </c>
    </row>
    <row r="647" spans="4:26" ht="12.75">
      <c r="D647" t="s">
        <v>351</v>
      </c>
      <c r="H647" s="290"/>
      <c r="I647" s="208">
        <v>20</v>
      </c>
      <c r="P647" s="11"/>
      <c r="U647" s="85"/>
      <c r="V647" s="247">
        <f t="shared" si="38"/>
        <v>20</v>
      </c>
      <c r="X647" s="76">
        <v>20000</v>
      </c>
      <c r="Z647" s="268">
        <f t="shared" si="39"/>
        <v>1</v>
      </c>
    </row>
    <row r="648" spans="4:26" ht="12.75">
      <c r="D648" t="s">
        <v>352</v>
      </c>
      <c r="H648" s="290"/>
      <c r="I648" s="208">
        <v>45</v>
      </c>
      <c r="P648" s="11"/>
      <c r="R648" s="11">
        <v>3.5</v>
      </c>
      <c r="T648" s="15">
        <v>13.417</v>
      </c>
      <c r="U648" s="85"/>
      <c r="V648" s="247">
        <f t="shared" si="38"/>
        <v>61.917</v>
      </c>
      <c r="X648" s="76">
        <v>61915.5</v>
      </c>
      <c r="Z648" s="268">
        <f t="shared" si="39"/>
        <v>0.9999757740200591</v>
      </c>
    </row>
    <row r="649" spans="4:26" ht="12.75">
      <c r="D649" t="s">
        <v>353</v>
      </c>
      <c r="H649" s="290"/>
      <c r="I649" s="208"/>
      <c r="P649" s="11">
        <v>22.5</v>
      </c>
      <c r="T649" s="15">
        <v>0.598</v>
      </c>
      <c r="U649" s="85"/>
      <c r="V649" s="247">
        <f t="shared" si="38"/>
        <v>23.098</v>
      </c>
      <c r="X649" s="76">
        <v>23098</v>
      </c>
      <c r="Z649" s="268">
        <f t="shared" si="39"/>
        <v>1</v>
      </c>
    </row>
    <row r="650" spans="8:26" ht="12.75">
      <c r="H650" s="290"/>
      <c r="I650" s="272"/>
      <c r="J650" s="265"/>
      <c r="K650" s="146"/>
      <c r="P650" s="11"/>
      <c r="U650" s="85"/>
      <c r="V650" s="247"/>
      <c r="Z650" s="85"/>
    </row>
    <row r="651" spans="1:26" ht="12.75">
      <c r="A651" s="109" t="s">
        <v>354</v>
      </c>
      <c r="B651" s="7"/>
      <c r="C651" s="7"/>
      <c r="D651" s="7"/>
      <c r="E651" s="7"/>
      <c r="H651" s="290"/>
      <c r="I651" s="272"/>
      <c r="J651" s="265"/>
      <c r="K651" s="146"/>
      <c r="P651" s="11"/>
      <c r="U651" s="85"/>
      <c r="V651" s="247"/>
      <c r="Z651" s="85"/>
    </row>
    <row r="652" spans="4:26" ht="12.75">
      <c r="D652" t="s">
        <v>239</v>
      </c>
      <c r="H652" s="290"/>
      <c r="I652" s="208">
        <v>0</v>
      </c>
      <c r="J652" s="265"/>
      <c r="K652" s="146"/>
      <c r="P652" s="11"/>
      <c r="T652" s="15">
        <v>2.315</v>
      </c>
      <c r="U652" s="85"/>
      <c r="V652" s="247">
        <f t="shared" si="38"/>
        <v>2.315</v>
      </c>
      <c r="X652" s="19">
        <v>2315</v>
      </c>
      <c r="Z652" s="268">
        <f>SUM(X652/V652/1000)</f>
        <v>1</v>
      </c>
    </row>
    <row r="653" spans="4:26" ht="12.75">
      <c r="D653" t="s">
        <v>355</v>
      </c>
      <c r="H653" s="290"/>
      <c r="I653" s="208">
        <v>250</v>
      </c>
      <c r="J653" s="265"/>
      <c r="K653" s="146"/>
      <c r="P653" s="11">
        <v>-116.464</v>
      </c>
      <c r="T653" s="15">
        <v>-77.62</v>
      </c>
      <c r="U653" s="13"/>
      <c r="V653" s="247">
        <f t="shared" si="38"/>
        <v>55.916</v>
      </c>
      <c r="X653" s="19">
        <v>55915.5</v>
      </c>
      <c r="Z653" s="268">
        <f>SUM(X653/V653/1000)</f>
        <v>0.9999910580155948</v>
      </c>
    </row>
    <row r="654" spans="4:26" ht="12.75">
      <c r="D654" t="s">
        <v>187</v>
      </c>
      <c r="H654" s="276"/>
      <c r="I654" s="41">
        <v>100</v>
      </c>
      <c r="J654" s="265"/>
      <c r="K654" s="146"/>
      <c r="P654" s="11">
        <v>-83.536</v>
      </c>
      <c r="U654" s="85"/>
      <c r="V654" s="247">
        <f t="shared" si="38"/>
        <v>16.464</v>
      </c>
      <c r="X654" s="19">
        <v>16463.3</v>
      </c>
      <c r="Z654" s="268">
        <f>SUM(X654/V654/1000)</f>
        <v>0.9999574829931973</v>
      </c>
    </row>
    <row r="655" spans="8:26" ht="12.75">
      <c r="H655" s="290"/>
      <c r="I655" s="272"/>
      <c r="J655" s="265"/>
      <c r="K655" s="146"/>
      <c r="P655" s="11"/>
      <c r="U655" s="85"/>
      <c r="V655" s="247"/>
      <c r="Z655" s="85"/>
    </row>
    <row r="656" spans="1:26" ht="12.75">
      <c r="A656" s="109" t="s">
        <v>356</v>
      </c>
      <c r="B656" s="7"/>
      <c r="C656" s="7"/>
      <c r="D656" s="7"/>
      <c r="H656" s="290"/>
      <c r="I656" s="272"/>
      <c r="J656" s="265"/>
      <c r="K656" s="146"/>
      <c r="P656" s="11"/>
      <c r="U656" s="85"/>
      <c r="V656" s="247"/>
      <c r="Z656" s="85"/>
    </row>
    <row r="657" spans="4:26" ht="12.75">
      <c r="D657" t="s">
        <v>239</v>
      </c>
      <c r="H657" s="290"/>
      <c r="I657" s="208">
        <v>4</v>
      </c>
      <c r="J657" s="265"/>
      <c r="K657" s="146"/>
      <c r="P657" s="11"/>
      <c r="T657" s="15">
        <v>-1.653</v>
      </c>
      <c r="U657" s="85"/>
      <c r="V657" s="247">
        <f t="shared" si="38"/>
        <v>2.347</v>
      </c>
      <c r="X657" s="19">
        <v>2346.5</v>
      </c>
      <c r="Z657" s="268">
        <f>SUM(X657/V657/1000)</f>
        <v>0.9997869620792501</v>
      </c>
    </row>
    <row r="658" spans="4:26" ht="12.75">
      <c r="D658" t="s">
        <v>261</v>
      </c>
      <c r="H658" s="290"/>
      <c r="I658" s="208">
        <v>3</v>
      </c>
      <c r="J658" s="265"/>
      <c r="K658" s="146"/>
      <c r="P658" s="11"/>
      <c r="T658" s="15">
        <v>-0.854</v>
      </c>
      <c r="U658" s="85"/>
      <c r="V658" s="247">
        <f t="shared" si="38"/>
        <v>2.146</v>
      </c>
      <c r="X658" s="19">
        <v>2145.39</v>
      </c>
      <c r="Z658" s="268">
        <f>SUM(X658/V658/1000)</f>
        <v>0.9997157502329915</v>
      </c>
    </row>
    <row r="659" spans="4:26" ht="12.75">
      <c r="D659" t="s">
        <v>179</v>
      </c>
      <c r="H659" s="290"/>
      <c r="I659" s="208">
        <v>5</v>
      </c>
      <c r="J659" s="265"/>
      <c r="K659" s="146"/>
      <c r="P659" s="11">
        <v>1.586</v>
      </c>
      <c r="U659" s="85"/>
      <c r="V659" s="247">
        <f t="shared" si="38"/>
        <v>6.586</v>
      </c>
      <c r="X659" s="19">
        <v>6586</v>
      </c>
      <c r="Z659" s="268">
        <f>SUM(X659/V659/1000)</f>
        <v>1</v>
      </c>
    </row>
    <row r="660" spans="4:26" ht="12.75">
      <c r="D660" t="s">
        <v>187</v>
      </c>
      <c r="H660" s="290"/>
      <c r="I660" s="208">
        <v>20</v>
      </c>
      <c r="J660" s="265"/>
      <c r="K660" s="146"/>
      <c r="P660" s="11"/>
      <c r="T660" s="15">
        <v>-20</v>
      </c>
      <c r="U660" s="85"/>
      <c r="V660" s="247">
        <f t="shared" si="38"/>
        <v>0</v>
      </c>
      <c r="X660" s="19">
        <v>0</v>
      </c>
      <c r="Z660" s="268"/>
    </row>
    <row r="661" spans="8:26" ht="12.75">
      <c r="H661" s="290"/>
      <c r="I661" s="272"/>
      <c r="J661" s="265"/>
      <c r="K661" s="146"/>
      <c r="P661" s="11"/>
      <c r="U661" s="85"/>
      <c r="V661" s="247"/>
      <c r="Z661" s="268"/>
    </row>
    <row r="662" spans="8:26" ht="12.75">
      <c r="H662" s="290"/>
      <c r="I662" s="272"/>
      <c r="J662" s="265"/>
      <c r="K662" s="146"/>
      <c r="P662" s="11"/>
      <c r="U662" s="85"/>
      <c r="V662" s="247"/>
      <c r="Z662" s="268"/>
    </row>
    <row r="663" spans="1:26" ht="12.75">
      <c r="A663" s="109" t="s">
        <v>357</v>
      </c>
      <c r="B663" s="7"/>
      <c r="C663" s="7"/>
      <c r="D663" s="7"/>
      <c r="H663" s="290"/>
      <c r="I663" s="272"/>
      <c r="J663" s="265"/>
      <c r="K663" s="146"/>
      <c r="P663" s="11"/>
      <c r="U663" s="85"/>
      <c r="V663" s="247"/>
      <c r="Z663" s="268"/>
    </row>
    <row r="664" spans="1:26" ht="12.75">
      <c r="A664" s="109"/>
      <c r="B664" s="7"/>
      <c r="C664" s="7"/>
      <c r="D664" s="141" t="s">
        <v>358</v>
      </c>
      <c r="E664" s="141"/>
      <c r="F664" s="141"/>
      <c r="H664" s="290"/>
      <c r="I664" s="208">
        <v>0</v>
      </c>
      <c r="J664" s="265"/>
      <c r="K664" s="146">
        <v>4.165</v>
      </c>
      <c r="P664" s="11"/>
      <c r="U664" s="85"/>
      <c r="V664" s="247">
        <f t="shared" si="38"/>
        <v>4.165</v>
      </c>
      <c r="X664" s="19">
        <v>4165</v>
      </c>
      <c r="Z664" s="268">
        <f>SUM(X664/V664/1000)</f>
        <v>1</v>
      </c>
    </row>
    <row r="665" spans="1:26" ht="12.75">
      <c r="A665" s="109"/>
      <c r="B665" s="7"/>
      <c r="C665" s="7"/>
      <c r="D665" s="141" t="s">
        <v>359</v>
      </c>
      <c r="E665" s="141"/>
      <c r="F665" s="141"/>
      <c r="H665" s="290"/>
      <c r="I665" s="208">
        <v>0</v>
      </c>
      <c r="J665" s="265"/>
      <c r="K665" s="146">
        <v>15.835</v>
      </c>
      <c r="P665" s="11"/>
      <c r="T665" s="15">
        <v>-2.745</v>
      </c>
      <c r="U665" s="85"/>
      <c r="V665" s="247">
        <f t="shared" si="38"/>
        <v>13.09</v>
      </c>
      <c r="X665" s="19">
        <v>13090</v>
      </c>
      <c r="Z665" s="268">
        <f>SUM(X665/V665/1000)</f>
        <v>1</v>
      </c>
    </row>
    <row r="666" spans="4:26" ht="12.75">
      <c r="D666" s="141"/>
      <c r="E666" s="141"/>
      <c r="F666" s="141"/>
      <c r="H666" s="290"/>
      <c r="I666" s="272"/>
      <c r="J666" s="265"/>
      <c r="K666" s="146"/>
      <c r="P666" s="11"/>
      <c r="U666" s="85"/>
      <c r="V666" s="247"/>
      <c r="Z666" s="85"/>
    </row>
    <row r="667" spans="4:26" ht="12.75">
      <c r="D667" s="141"/>
      <c r="E667" s="141"/>
      <c r="F667" s="141"/>
      <c r="H667" s="290"/>
      <c r="I667" s="272"/>
      <c r="J667" s="265"/>
      <c r="K667" s="146"/>
      <c r="P667" s="11"/>
      <c r="U667" s="85"/>
      <c r="V667" s="247"/>
      <c r="Z667" s="85"/>
    </row>
    <row r="668" spans="4:26" ht="12.75">
      <c r="D668" s="141"/>
      <c r="E668" s="141"/>
      <c r="F668" s="141"/>
      <c r="H668" s="290"/>
      <c r="I668" s="272"/>
      <c r="J668" s="265"/>
      <c r="K668" s="146"/>
      <c r="P668" s="11"/>
      <c r="U668" s="85"/>
      <c r="V668" s="247"/>
      <c r="Z668" s="85"/>
    </row>
    <row r="669" spans="4:26" ht="12.75">
      <c r="D669" s="141"/>
      <c r="E669" s="141"/>
      <c r="F669" s="141"/>
      <c r="H669" s="290"/>
      <c r="I669" s="272"/>
      <c r="J669" s="265"/>
      <c r="K669" s="146"/>
      <c r="P669" s="11"/>
      <c r="U669" s="85"/>
      <c r="V669" s="247"/>
      <c r="Z669" s="85"/>
    </row>
    <row r="670" spans="4:26" ht="12.75">
      <c r="D670" s="141"/>
      <c r="E670" s="141"/>
      <c r="F670" s="141"/>
      <c r="H670" s="290"/>
      <c r="I670" s="272"/>
      <c r="J670" s="265"/>
      <c r="K670" s="146"/>
      <c r="P670" s="11"/>
      <c r="U670" s="85"/>
      <c r="V670" s="247"/>
      <c r="Z670" s="85"/>
    </row>
    <row r="671" spans="4:26" ht="12.75">
      <c r="D671" s="141"/>
      <c r="E671" s="141"/>
      <c r="F671" s="141"/>
      <c r="H671" s="290"/>
      <c r="I671" s="272"/>
      <c r="J671" s="265"/>
      <c r="K671" s="146"/>
      <c r="P671" s="11"/>
      <c r="U671" s="85"/>
      <c r="V671" s="247"/>
      <c r="Z671" s="85"/>
    </row>
    <row r="672" spans="7:26" ht="12.75">
      <c r="G672" s="72"/>
      <c r="H672" s="71"/>
      <c r="I672" s="15"/>
      <c r="P672" s="11"/>
      <c r="U672" s="85"/>
      <c r="Z672" s="85"/>
    </row>
    <row r="673" spans="1:26" ht="13.5" customHeight="1">
      <c r="A673" s="53">
        <v>41</v>
      </c>
      <c r="B673" s="105"/>
      <c r="C673" s="105"/>
      <c r="D673" s="54" t="s">
        <v>132</v>
      </c>
      <c r="E673" s="105"/>
      <c r="F673" s="105"/>
      <c r="G673" s="56"/>
      <c r="H673" s="291"/>
      <c r="I673" s="62">
        <f>SUM(I676:I680)</f>
        <v>21500</v>
      </c>
      <c r="J673" s="239"/>
      <c r="K673" s="62">
        <f aca="true" t="shared" si="40" ref="K673:U673">SUM(K676:K680)</f>
        <v>0</v>
      </c>
      <c r="L673" s="62">
        <f t="shared" si="40"/>
        <v>0</v>
      </c>
      <c r="M673" s="62">
        <f t="shared" si="40"/>
        <v>0</v>
      </c>
      <c r="N673" s="62">
        <f t="shared" si="40"/>
        <v>0</v>
      </c>
      <c r="O673" s="62">
        <f t="shared" si="40"/>
        <v>0</v>
      </c>
      <c r="P673" s="62">
        <f>SUM(P676:P680)</f>
        <v>0</v>
      </c>
      <c r="Q673" s="62">
        <f t="shared" si="40"/>
        <v>0</v>
      </c>
      <c r="R673" s="62">
        <f>SUM(R676:R680)</f>
        <v>-3000</v>
      </c>
      <c r="S673" s="62">
        <f>SUM(S676:S680)</f>
        <v>0</v>
      </c>
      <c r="T673" s="62">
        <f>SUM(T676:T680)</f>
        <v>0</v>
      </c>
      <c r="U673" s="264">
        <f t="shared" si="40"/>
        <v>0</v>
      </c>
      <c r="V673" s="62">
        <f>SUM(V676:V680)</f>
        <v>18500</v>
      </c>
      <c r="W673" s="108"/>
      <c r="X673" s="264">
        <f>SUM(X676:X680)</f>
        <v>15477310.35</v>
      </c>
      <c r="Z673" s="130">
        <f>SUM(X673/V673/10)</f>
        <v>83.66113702702702</v>
      </c>
    </row>
    <row r="674" spans="8:26" ht="12.75">
      <c r="H674" s="276"/>
      <c r="I674" s="15"/>
      <c r="P674" s="11"/>
      <c r="Z674" s="85"/>
    </row>
    <row r="675" spans="1:26" ht="12.75">
      <c r="A675" s="253" t="s">
        <v>34</v>
      </c>
      <c r="H675" s="276"/>
      <c r="I675" s="15"/>
      <c r="K675" s="41"/>
      <c r="P675" s="11"/>
      <c r="Z675" s="85"/>
    </row>
    <row r="676" spans="4:26" ht="12.75">
      <c r="D676" s="21" t="s">
        <v>360</v>
      </c>
      <c r="E676" s="21"/>
      <c r="F676" s="21"/>
      <c r="G676" s="21"/>
      <c r="H676" s="276"/>
      <c r="I676" s="41">
        <v>7000</v>
      </c>
      <c r="P676" s="11">
        <v>-700</v>
      </c>
      <c r="V676" s="247">
        <f>SUM(I676:T676)</f>
        <v>6300</v>
      </c>
      <c r="X676" s="19">
        <v>3912833.75</v>
      </c>
      <c r="Z676" s="268">
        <f>SUM(X676/V676/1000)</f>
        <v>0.6210847222222222</v>
      </c>
    </row>
    <row r="677" spans="4:26" ht="12.75">
      <c r="D677" s="21" t="s">
        <v>361</v>
      </c>
      <c r="E677" s="21"/>
      <c r="F677" s="21"/>
      <c r="G677" s="21"/>
      <c r="H677" s="276"/>
      <c r="I677" s="41">
        <v>11000</v>
      </c>
      <c r="P677" s="11">
        <v>-50</v>
      </c>
      <c r="R677" s="11">
        <v>-3400</v>
      </c>
      <c r="T677" s="15">
        <v>-223.442</v>
      </c>
      <c r="V677" s="247">
        <f>SUM(I677:T677)</f>
        <v>7326.558</v>
      </c>
      <c r="X677" s="19">
        <v>6993387.6</v>
      </c>
      <c r="Z677" s="268">
        <f>SUM(X677/V677/1000)</f>
        <v>0.9545256585698222</v>
      </c>
    </row>
    <row r="678" spans="4:26" ht="12.75">
      <c r="D678" s="21" t="s">
        <v>362</v>
      </c>
      <c r="E678" s="21"/>
      <c r="F678" s="21"/>
      <c r="G678" s="21"/>
      <c r="H678" s="276"/>
      <c r="I678" s="41">
        <v>2500</v>
      </c>
      <c r="P678" s="11">
        <v>750</v>
      </c>
      <c r="R678" s="11">
        <v>484</v>
      </c>
      <c r="T678" s="15">
        <v>223.442</v>
      </c>
      <c r="V678" s="247">
        <f>SUM(I678:T678)</f>
        <v>3957.442</v>
      </c>
      <c r="X678" s="19">
        <v>3957442</v>
      </c>
      <c r="Z678" s="268">
        <f>SUM(X678/V678/1000)</f>
        <v>1</v>
      </c>
    </row>
    <row r="679" spans="4:26" ht="12.75">
      <c r="D679" s="21" t="s">
        <v>363</v>
      </c>
      <c r="E679" s="21"/>
      <c r="F679" s="21"/>
      <c r="G679" s="21"/>
      <c r="H679" s="276"/>
      <c r="I679" s="41">
        <v>950</v>
      </c>
      <c r="P679" s="11"/>
      <c r="R679" s="11">
        <v>-60</v>
      </c>
      <c r="V679" s="247">
        <f>SUM(I679:T679)</f>
        <v>890</v>
      </c>
      <c r="X679" s="19">
        <v>587647</v>
      </c>
      <c r="Z679" s="268">
        <f>SUM(X679/V679/1000)</f>
        <v>0.6602775280898876</v>
      </c>
    </row>
    <row r="680" spans="4:26" ht="12.75">
      <c r="D680" s="21" t="s">
        <v>364</v>
      </c>
      <c r="E680" s="32"/>
      <c r="F680" s="21"/>
      <c r="G680" s="132"/>
      <c r="H680" s="71"/>
      <c r="I680" s="41">
        <v>50</v>
      </c>
      <c r="P680" s="11"/>
      <c r="R680" s="11">
        <v>-24</v>
      </c>
      <c r="V680" s="247">
        <f>SUM(I680:T680)</f>
        <v>26</v>
      </c>
      <c r="X680" s="19">
        <v>26000</v>
      </c>
      <c r="Z680" s="268">
        <f>SUM(X680/V680/1000)</f>
        <v>1</v>
      </c>
    </row>
    <row r="681" spans="4:16" ht="12.75">
      <c r="D681" s="21"/>
      <c r="E681" s="21"/>
      <c r="F681" s="21"/>
      <c r="G681" s="21"/>
      <c r="H681" s="276"/>
      <c r="I681" s="15"/>
      <c r="K681" s="104"/>
      <c r="P681" s="11"/>
    </row>
    <row r="682" spans="8:16" ht="12.75">
      <c r="H682" s="276"/>
      <c r="I682" s="15"/>
      <c r="P682" s="11"/>
    </row>
    <row r="683" spans="4:16" ht="12.75">
      <c r="D683" s="21" t="s">
        <v>365</v>
      </c>
      <c r="H683" s="276"/>
      <c r="I683" s="15"/>
      <c r="P683" s="11"/>
    </row>
    <row r="684" spans="4:16" ht="12.75">
      <c r="D684" s="21" t="s">
        <v>366</v>
      </c>
      <c r="E684" s="32"/>
      <c r="G684" s="72"/>
      <c r="H684" s="292"/>
      <c r="I684" s="15"/>
      <c r="K684" s="104"/>
      <c r="P684" s="11"/>
    </row>
    <row r="685" spans="8:16" ht="12.75">
      <c r="H685" s="276"/>
      <c r="I685" s="15"/>
      <c r="P685" s="11"/>
    </row>
    <row r="686" spans="8:16" ht="12.75">
      <c r="H686" s="276"/>
      <c r="I686" s="15"/>
      <c r="P686" s="11"/>
    </row>
    <row r="687" spans="8:16" ht="12.75">
      <c r="H687" s="276"/>
      <c r="I687" s="15"/>
      <c r="P687" s="11"/>
    </row>
    <row r="688" spans="8:16" ht="12.75">
      <c r="H688" s="276"/>
      <c r="I688" s="15"/>
      <c r="P688" s="11"/>
    </row>
    <row r="689" spans="1:26" ht="13.5" customHeight="1">
      <c r="A689" s="53">
        <v>43</v>
      </c>
      <c r="B689" s="105"/>
      <c r="C689" s="105"/>
      <c r="D689" s="54" t="s">
        <v>367</v>
      </c>
      <c r="E689" s="293"/>
      <c r="F689" s="105"/>
      <c r="G689" s="56"/>
      <c r="H689" s="81"/>
      <c r="I689" s="62">
        <f>SUM(I691:I710)</f>
        <v>141.5</v>
      </c>
      <c r="J689" s="107"/>
      <c r="K689" s="62">
        <f aca="true" t="shared" si="41" ref="K689:U689">SUM(K691:K710)</f>
        <v>1184.263</v>
      </c>
      <c r="L689" s="62">
        <f t="shared" si="41"/>
        <v>0</v>
      </c>
      <c r="M689" s="62">
        <f t="shared" si="41"/>
        <v>0</v>
      </c>
      <c r="N689" s="62">
        <f t="shared" si="41"/>
        <v>0</v>
      </c>
      <c r="O689" s="62">
        <f t="shared" si="41"/>
        <v>0</v>
      </c>
      <c r="P689" s="62">
        <f t="shared" si="41"/>
        <v>0</v>
      </c>
      <c r="Q689" s="62">
        <f t="shared" si="41"/>
        <v>0</v>
      </c>
      <c r="R689" s="62">
        <f t="shared" si="41"/>
        <v>0</v>
      </c>
      <c r="S689" s="62">
        <f t="shared" si="41"/>
        <v>0</v>
      </c>
      <c r="T689" s="62">
        <f>SUM(T691:T710)</f>
        <v>-17.262</v>
      </c>
      <c r="U689" s="264">
        <f t="shared" si="41"/>
        <v>0</v>
      </c>
      <c r="V689" s="62">
        <f>SUM(V691:V710)</f>
        <v>1308.501</v>
      </c>
      <c r="W689" s="108"/>
      <c r="X689" s="264">
        <f>SUM(X691:X710)</f>
        <v>1308470.73</v>
      </c>
      <c r="Z689" s="220">
        <f>SUM(X689/V689/1000)</f>
        <v>0.9999768666588714</v>
      </c>
    </row>
    <row r="690" spans="1:21" ht="12.75">
      <c r="A690" s="241" t="s">
        <v>368</v>
      </c>
      <c r="B690" s="7"/>
      <c r="C690" s="7"/>
      <c r="D690" s="7"/>
      <c r="F690" s="21"/>
      <c r="G690" s="72"/>
      <c r="H690" s="71"/>
      <c r="I690" s="15"/>
      <c r="P690" s="11"/>
      <c r="U690" s="85"/>
    </row>
    <row r="691" spans="1:26" ht="12.75">
      <c r="A691" s="114"/>
      <c r="H691" s="276"/>
      <c r="I691" s="41"/>
      <c r="P691" s="11"/>
      <c r="U691" s="85"/>
      <c r="V691" s="247"/>
      <c r="Z691" s="268"/>
    </row>
    <row r="692" spans="4:26" ht="12.75">
      <c r="D692" t="s">
        <v>369</v>
      </c>
      <c r="F692" s="21"/>
      <c r="G692" s="72"/>
      <c r="H692" s="71"/>
      <c r="I692" s="41">
        <v>0</v>
      </c>
      <c r="K692" s="11">
        <v>1184.263</v>
      </c>
      <c r="P692" s="11"/>
      <c r="U692" s="85"/>
      <c r="V692" s="247">
        <f>SUM(I692:T692)</f>
        <v>1184.263</v>
      </c>
      <c r="X692" s="19">
        <v>1184262.35</v>
      </c>
      <c r="Z692" s="268">
        <f>SUM(X692/V692/1000)</f>
        <v>0.9999994511354321</v>
      </c>
    </row>
    <row r="693" spans="4:26" ht="12.75">
      <c r="D693" t="s">
        <v>229</v>
      </c>
      <c r="G693" s="72"/>
      <c r="H693" s="71"/>
      <c r="I693" s="41">
        <v>0</v>
      </c>
      <c r="P693" s="11"/>
      <c r="T693" s="15">
        <v>0.02</v>
      </c>
      <c r="U693" s="85"/>
      <c r="V693" s="247">
        <f>SUM(I693:T693)</f>
        <v>0.02</v>
      </c>
      <c r="X693" s="19">
        <v>19.580000000000002</v>
      </c>
      <c r="Z693" s="268">
        <f>SUM(X693/V693/1000)</f>
        <v>0.9790000000000001</v>
      </c>
    </row>
    <row r="694" spans="5:21" ht="13.5" customHeight="1">
      <c r="E694" s="111"/>
      <c r="G694" s="132"/>
      <c r="H694" s="71"/>
      <c r="I694" s="15"/>
      <c r="P694" s="11"/>
      <c r="U694" s="85"/>
    </row>
    <row r="695" spans="7:21" ht="12.75">
      <c r="G695" s="21"/>
      <c r="H695" s="276"/>
      <c r="I695" s="15"/>
      <c r="P695" s="11"/>
      <c r="U695" s="85"/>
    </row>
    <row r="696" spans="1:22" ht="12.75">
      <c r="A696" s="109" t="s">
        <v>370</v>
      </c>
      <c r="B696" s="7"/>
      <c r="C696" s="7"/>
      <c r="D696" s="7"/>
      <c r="E696" s="7"/>
      <c r="F696" s="7"/>
      <c r="G696" s="72"/>
      <c r="H696" s="71"/>
      <c r="I696" s="15"/>
      <c r="P696" s="11"/>
      <c r="U696" s="85"/>
      <c r="V696" s="247"/>
    </row>
    <row r="697" spans="4:26" ht="12.75">
      <c r="D697" t="s">
        <v>209</v>
      </c>
      <c r="G697" s="72"/>
      <c r="H697" s="71"/>
      <c r="I697" s="41">
        <v>40</v>
      </c>
      <c r="P697" s="11"/>
      <c r="T697" s="15">
        <v>-5.408</v>
      </c>
      <c r="U697" s="85"/>
      <c r="V697" s="247">
        <f aca="true" t="shared" si="42" ref="V697:V708">SUM(I697:T697)</f>
        <v>34.592</v>
      </c>
      <c r="X697" s="19">
        <v>34592</v>
      </c>
      <c r="Z697" s="268">
        <f aca="true" t="shared" si="43" ref="Z697:Z705">SUM(X697/V697/1000)</f>
        <v>1</v>
      </c>
    </row>
    <row r="698" spans="1:26" ht="12.75">
      <c r="A698" s="114"/>
      <c r="D698" t="s">
        <v>232</v>
      </c>
      <c r="E698" s="32"/>
      <c r="G698" s="72"/>
      <c r="H698" s="71"/>
      <c r="I698" s="41">
        <v>12.7</v>
      </c>
      <c r="P698" s="11"/>
      <c r="T698" s="15">
        <v>-1.908</v>
      </c>
      <c r="U698" s="85"/>
      <c r="V698" s="247">
        <f t="shared" si="42"/>
        <v>10.792</v>
      </c>
      <c r="X698" s="19">
        <v>10763</v>
      </c>
      <c r="Z698" s="268">
        <f t="shared" si="43"/>
        <v>0.9973128243143069</v>
      </c>
    </row>
    <row r="699" spans="4:26" ht="12.75">
      <c r="D699" t="s">
        <v>179</v>
      </c>
      <c r="H699" s="276"/>
      <c r="I699" s="41">
        <v>0.5</v>
      </c>
      <c r="P699" s="11"/>
      <c r="T699" s="15">
        <v>-0.5</v>
      </c>
      <c r="U699" s="85"/>
      <c r="V699" s="247">
        <f t="shared" si="42"/>
        <v>0</v>
      </c>
      <c r="X699" s="19">
        <v>0</v>
      </c>
      <c r="Z699" s="268"/>
    </row>
    <row r="700" spans="4:26" ht="12.75">
      <c r="D700" t="s">
        <v>371</v>
      </c>
      <c r="H700" s="276"/>
      <c r="I700" s="41">
        <v>0.3</v>
      </c>
      <c r="P700" s="11"/>
      <c r="T700" s="15">
        <v>-0.3</v>
      </c>
      <c r="U700" s="13"/>
      <c r="V700" s="247">
        <f t="shared" si="42"/>
        <v>0</v>
      </c>
      <c r="X700" s="19">
        <v>0</v>
      </c>
      <c r="Z700" s="268"/>
    </row>
    <row r="701" spans="4:26" ht="12.75">
      <c r="D701" t="s">
        <v>372</v>
      </c>
      <c r="H701" s="143"/>
      <c r="I701" s="41">
        <v>15</v>
      </c>
      <c r="P701" s="11"/>
      <c r="T701" s="15">
        <v>-0.936</v>
      </c>
      <c r="U701" s="85"/>
      <c r="V701" s="247">
        <f t="shared" si="42"/>
        <v>14.064</v>
      </c>
      <c r="X701" s="19">
        <v>14063.8</v>
      </c>
      <c r="Z701" s="268">
        <f t="shared" si="43"/>
        <v>0.9999857792946529</v>
      </c>
    </row>
    <row r="702" spans="4:26" ht="12.75">
      <c r="D702" t="s">
        <v>373</v>
      </c>
      <c r="G702" s="21"/>
      <c r="H702" s="276"/>
      <c r="I702" s="41">
        <v>20</v>
      </c>
      <c r="P702" s="11"/>
      <c r="U702" s="85"/>
      <c r="V702" s="247">
        <f t="shared" si="42"/>
        <v>20</v>
      </c>
      <c r="X702" s="19">
        <v>20000</v>
      </c>
      <c r="Z702" s="268">
        <f t="shared" si="43"/>
        <v>1</v>
      </c>
    </row>
    <row r="703" spans="4:26" ht="12.75">
      <c r="D703" t="s">
        <v>374</v>
      </c>
      <c r="E703" s="21"/>
      <c r="H703" s="276"/>
      <c r="I703" s="41">
        <v>27</v>
      </c>
      <c r="P703" s="11"/>
      <c r="U703" s="85"/>
      <c r="V703" s="247">
        <f t="shared" si="42"/>
        <v>27</v>
      </c>
      <c r="X703" s="19">
        <v>27000</v>
      </c>
      <c r="Z703" s="268">
        <f t="shared" si="43"/>
        <v>1</v>
      </c>
    </row>
    <row r="704" spans="4:26" ht="12.75">
      <c r="D704" t="s">
        <v>375</v>
      </c>
      <c r="H704" s="276"/>
      <c r="I704" s="41">
        <v>10</v>
      </c>
      <c r="P704" s="11"/>
      <c r="T704" s="15">
        <v>-8.24</v>
      </c>
      <c r="U704" s="13"/>
      <c r="V704" s="247">
        <f t="shared" si="42"/>
        <v>1.7599999999999998</v>
      </c>
      <c r="X704" s="19">
        <v>1760</v>
      </c>
      <c r="Z704" s="268">
        <f t="shared" si="43"/>
        <v>1.0000000000000002</v>
      </c>
    </row>
    <row r="705" spans="4:26" ht="12.75">
      <c r="D705" t="s">
        <v>376</v>
      </c>
      <c r="H705" s="276"/>
      <c r="I705" s="41">
        <v>0</v>
      </c>
      <c r="P705" s="11"/>
      <c r="T705" s="15">
        <v>0.01</v>
      </c>
      <c r="U705" s="13"/>
      <c r="V705" s="247">
        <f t="shared" si="42"/>
        <v>0.01</v>
      </c>
      <c r="X705" s="19">
        <v>10</v>
      </c>
      <c r="Z705" s="268">
        <f t="shared" si="43"/>
        <v>1</v>
      </c>
    </row>
    <row r="706" spans="8:25" ht="12.75">
      <c r="H706" s="143"/>
      <c r="I706" s="15"/>
      <c r="P706" s="34"/>
      <c r="U706" s="85"/>
      <c r="V706" s="247"/>
      <c r="W706" s="21"/>
      <c r="X706" s="76"/>
      <c r="Y706" s="21"/>
    </row>
    <row r="707" spans="1:25" ht="12.75">
      <c r="A707" s="109" t="s">
        <v>377</v>
      </c>
      <c r="H707" s="143"/>
      <c r="I707" s="15"/>
      <c r="P707" s="34"/>
      <c r="U707" s="85"/>
      <c r="V707" s="247"/>
      <c r="W707" s="21"/>
      <c r="X707" s="76"/>
      <c r="Y707" s="21"/>
    </row>
    <row r="708" spans="4:26" ht="12.75">
      <c r="D708" t="s">
        <v>378</v>
      </c>
      <c r="H708" s="286"/>
      <c r="I708" s="41">
        <v>16</v>
      </c>
      <c r="K708" s="146"/>
      <c r="P708" s="34"/>
      <c r="U708" s="85"/>
      <c r="V708" s="247">
        <f t="shared" si="42"/>
        <v>16</v>
      </c>
      <c r="X708" s="76">
        <v>16000</v>
      </c>
      <c r="Y708" s="21"/>
      <c r="Z708" s="268">
        <f>SUM(X708/V708/1000)</f>
        <v>1</v>
      </c>
    </row>
    <row r="709" spans="8:26" ht="12.75">
      <c r="H709" s="71"/>
      <c r="I709" s="41"/>
      <c r="P709" s="34"/>
      <c r="U709" s="85"/>
      <c r="V709" s="247"/>
      <c r="X709" s="76"/>
      <c r="Y709" s="21"/>
      <c r="Z709" s="268"/>
    </row>
    <row r="710" spans="8:26" ht="12.75">
      <c r="H710" s="71"/>
      <c r="I710" s="41"/>
      <c r="P710" s="34"/>
      <c r="U710" s="85"/>
      <c r="V710" s="247"/>
      <c r="X710" s="76"/>
      <c r="Y710" s="21"/>
      <c r="Z710" s="268"/>
    </row>
    <row r="711" spans="8:25" ht="12.75" hidden="1">
      <c r="H711" s="286"/>
      <c r="I711" s="272"/>
      <c r="J711" s="226"/>
      <c r="K711" s="104"/>
      <c r="P711" s="34"/>
      <c r="U711" s="85"/>
      <c r="X711" s="100"/>
      <c r="Y711" s="21"/>
    </row>
    <row r="712" spans="8:21" ht="12.75" hidden="1">
      <c r="H712" s="283"/>
      <c r="I712" s="272"/>
      <c r="J712" s="226"/>
      <c r="K712" s="146"/>
      <c r="P712" s="34"/>
      <c r="U712" s="85"/>
    </row>
    <row r="713" spans="4:24" ht="12.75" hidden="1">
      <c r="D713" s="7"/>
      <c r="H713" s="111"/>
      <c r="I713" s="15"/>
      <c r="K713" s="41"/>
      <c r="P713" s="40"/>
      <c r="U713" s="85"/>
      <c r="V713" s="34"/>
      <c r="X713" s="124"/>
    </row>
    <row r="714" spans="4:24" ht="12.75" hidden="1">
      <c r="D714" s="114"/>
      <c r="E714" s="68"/>
      <c r="H714" s="143"/>
      <c r="I714" s="15"/>
      <c r="J714" s="13"/>
      <c r="P714" s="11"/>
      <c r="U714" s="85"/>
      <c r="V714" s="34"/>
      <c r="X714" s="100"/>
    </row>
    <row r="715" spans="8:24" ht="12.75" hidden="1">
      <c r="H715" s="143"/>
      <c r="I715" s="15"/>
      <c r="J715" s="13"/>
      <c r="P715" s="11"/>
      <c r="U715" s="85"/>
      <c r="V715" s="34"/>
      <c r="X715" s="100"/>
    </row>
    <row r="716" spans="4:21" ht="12.75" hidden="1">
      <c r="D716" s="21"/>
      <c r="E716" s="21"/>
      <c r="F716" s="21"/>
      <c r="G716" s="21"/>
      <c r="H716" s="276"/>
      <c r="I716" s="15"/>
      <c r="P716" s="11"/>
      <c r="U716" s="85"/>
    </row>
    <row r="717" spans="4:24" ht="12.75" hidden="1">
      <c r="D717" s="21"/>
      <c r="E717" s="21"/>
      <c r="F717" s="21"/>
      <c r="G717" s="21"/>
      <c r="H717" s="143"/>
      <c r="I717" s="15"/>
      <c r="J717" s="13"/>
      <c r="P717" s="11"/>
      <c r="U717" s="85"/>
      <c r="V717" s="34"/>
      <c r="X717" s="100"/>
    </row>
    <row r="718" spans="4:24" ht="12.75" hidden="1">
      <c r="D718" s="21"/>
      <c r="E718" s="21"/>
      <c r="F718" s="21"/>
      <c r="G718" s="21"/>
      <c r="H718" s="143"/>
      <c r="I718" s="15"/>
      <c r="J718" s="13"/>
      <c r="P718" s="11"/>
      <c r="U718" s="85"/>
      <c r="V718" s="34"/>
      <c r="X718" s="100"/>
    </row>
    <row r="719" spans="4:24" ht="12.75" hidden="1">
      <c r="D719" s="21"/>
      <c r="E719" s="21"/>
      <c r="F719" s="21"/>
      <c r="G719" s="21"/>
      <c r="H719" s="143"/>
      <c r="I719" s="15"/>
      <c r="J719" s="13"/>
      <c r="P719" s="11"/>
      <c r="U719" s="85"/>
      <c r="V719" s="11"/>
      <c r="X719" s="100"/>
    </row>
    <row r="720" spans="4:21" ht="12.75" hidden="1">
      <c r="D720" s="21"/>
      <c r="H720" s="278"/>
      <c r="I720" s="272"/>
      <c r="J720" s="226"/>
      <c r="K720" s="104"/>
      <c r="L720" s="265"/>
      <c r="M720" s="146"/>
      <c r="N720" s="294"/>
      <c r="P720" s="295"/>
      <c r="U720" s="85"/>
    </row>
    <row r="721" spans="8:21" ht="12.75" hidden="1">
      <c r="H721" s="276"/>
      <c r="I721" s="15"/>
      <c r="P721" s="11"/>
      <c r="U721" s="85"/>
    </row>
    <row r="722" spans="7:21" ht="12.75" hidden="1">
      <c r="G722" s="72"/>
      <c r="H722" s="71"/>
      <c r="I722" s="15"/>
      <c r="P722" s="11"/>
      <c r="U722" s="85"/>
    </row>
    <row r="723" spans="1:26" ht="16.5" customHeight="1">
      <c r="A723" s="53">
        <v>52</v>
      </c>
      <c r="B723" s="105"/>
      <c r="C723" s="105"/>
      <c r="D723" s="54" t="s">
        <v>379</v>
      </c>
      <c r="E723" s="105"/>
      <c r="F723" s="105"/>
      <c r="G723" s="56"/>
      <c r="H723" s="81"/>
      <c r="I723" s="62">
        <f>SUM(I724)</f>
        <v>0</v>
      </c>
      <c r="J723" s="107"/>
      <c r="K723" s="62">
        <f aca="true" t="shared" si="44" ref="K723:U723">SUM(K724)</f>
        <v>0</v>
      </c>
      <c r="L723" s="62">
        <f t="shared" si="44"/>
        <v>0</v>
      </c>
      <c r="M723" s="62">
        <f>SUM(M725)</f>
        <v>20</v>
      </c>
      <c r="N723" s="62">
        <f t="shared" si="44"/>
        <v>0</v>
      </c>
      <c r="O723" s="62">
        <f t="shared" si="44"/>
        <v>0</v>
      </c>
      <c r="P723" s="62">
        <f t="shared" si="44"/>
        <v>0</v>
      </c>
      <c r="Q723" s="62">
        <f t="shared" si="44"/>
        <v>0</v>
      </c>
      <c r="R723" s="62">
        <f t="shared" si="44"/>
        <v>0</v>
      </c>
      <c r="S723" s="62">
        <f t="shared" si="44"/>
        <v>0</v>
      </c>
      <c r="T723" s="62">
        <f t="shared" si="44"/>
        <v>0</v>
      </c>
      <c r="U723" s="264">
        <f t="shared" si="44"/>
        <v>0</v>
      </c>
      <c r="V723" s="62">
        <f>SUM(V725)</f>
        <v>20</v>
      </c>
      <c r="W723" s="108"/>
      <c r="X723" s="62">
        <f>SUM(X725)</f>
        <v>20000</v>
      </c>
      <c r="Z723" s="268"/>
    </row>
    <row r="724" spans="1:21" ht="12.75">
      <c r="A724" s="109" t="s">
        <v>380</v>
      </c>
      <c r="B724" s="7"/>
      <c r="C724" s="7"/>
      <c r="D724" s="7"/>
      <c r="E724" s="7"/>
      <c r="F724" s="21"/>
      <c r="G724" s="21"/>
      <c r="H724" s="71"/>
      <c r="I724" s="15"/>
      <c r="P724" s="11"/>
      <c r="U724" s="85"/>
    </row>
    <row r="725" spans="4:26" ht="12.75">
      <c r="D725" t="s">
        <v>381</v>
      </c>
      <c r="G725" s="21"/>
      <c r="H725" s="276"/>
      <c r="I725" s="41">
        <v>0</v>
      </c>
      <c r="M725" s="11">
        <v>20</v>
      </c>
      <c r="P725" s="11"/>
      <c r="U725" s="85"/>
      <c r="V725" s="247">
        <f>SUM(I725:T725)</f>
        <v>20</v>
      </c>
      <c r="X725" s="19">
        <v>20000</v>
      </c>
      <c r="Z725" s="268">
        <f>SUM(X725/V725/1000)</f>
        <v>1</v>
      </c>
    </row>
    <row r="726" spans="1:21" ht="12.75">
      <c r="A726" s="223"/>
      <c r="H726" s="276"/>
      <c r="I726" s="15"/>
      <c r="P726" s="11"/>
      <c r="U726" s="85"/>
    </row>
    <row r="727" spans="1:21" ht="12.75">
      <c r="A727" s="114"/>
      <c r="H727" s="276"/>
      <c r="I727" s="15"/>
      <c r="P727" s="11"/>
      <c r="U727" s="85"/>
    </row>
    <row r="728" spans="1:21" ht="12.75">
      <c r="A728" s="114"/>
      <c r="H728" s="276"/>
      <c r="I728" s="15"/>
      <c r="P728" s="11"/>
      <c r="U728" s="85"/>
    </row>
    <row r="729" spans="1:21" ht="12.75">
      <c r="A729" s="114"/>
      <c r="H729" s="276"/>
      <c r="I729" s="15"/>
      <c r="P729" s="11"/>
      <c r="U729" s="85"/>
    </row>
    <row r="730" spans="1:21" ht="12.75">
      <c r="A730" s="114"/>
      <c r="H730" s="276"/>
      <c r="I730" s="15"/>
      <c r="P730" s="11"/>
      <c r="U730" s="85"/>
    </row>
    <row r="731" spans="1:21" ht="12.75">
      <c r="A731" s="114"/>
      <c r="H731" s="276"/>
      <c r="I731" s="15"/>
      <c r="P731" s="11"/>
      <c r="U731" s="85"/>
    </row>
    <row r="732" spans="8:21" ht="12.75">
      <c r="H732" s="276"/>
      <c r="I732" s="15"/>
      <c r="P732" s="11"/>
      <c r="U732" s="85"/>
    </row>
    <row r="733" spans="1:21" ht="12.75" hidden="1">
      <c r="A733" s="253"/>
      <c r="H733" s="276"/>
      <c r="I733" s="15"/>
      <c r="P733" s="11"/>
      <c r="U733" s="85"/>
    </row>
    <row r="734" spans="4:25" ht="12.75" hidden="1">
      <c r="D734" s="7"/>
      <c r="H734" s="111"/>
      <c r="I734" s="15"/>
      <c r="K734" s="41"/>
      <c r="P734" s="78"/>
      <c r="V734" s="11"/>
      <c r="X734" s="124"/>
      <c r="Y734" s="21"/>
    </row>
    <row r="735" spans="4:25" ht="12.75" hidden="1">
      <c r="D735" s="114"/>
      <c r="H735" s="33"/>
      <c r="I735" s="15"/>
      <c r="P735" s="11"/>
      <c r="V735" s="11"/>
      <c r="X735" s="100"/>
      <c r="Y735" s="21"/>
    </row>
    <row r="736" spans="8:25" ht="12.75" hidden="1">
      <c r="H736" s="33"/>
      <c r="I736" s="15"/>
      <c r="P736" s="11"/>
      <c r="V736" s="11"/>
      <c r="X736" s="100"/>
      <c r="Y736" s="21"/>
    </row>
    <row r="737" spans="8:25" ht="12.75" hidden="1">
      <c r="H737" s="33"/>
      <c r="I737" s="15"/>
      <c r="P737" s="11"/>
      <c r="V737" s="11"/>
      <c r="X737" s="100"/>
      <c r="Y737" s="21"/>
    </row>
    <row r="738" spans="8:16" ht="12.75" hidden="1">
      <c r="H738" s="296"/>
      <c r="I738" s="15"/>
      <c r="K738" s="103"/>
      <c r="P738" s="11"/>
    </row>
    <row r="739" spans="8:16" ht="12.75" hidden="1">
      <c r="H739" s="276"/>
      <c r="I739" s="15"/>
      <c r="P739" s="11"/>
    </row>
    <row r="740" spans="8:16" ht="12.75" hidden="1">
      <c r="H740" s="276"/>
      <c r="I740" s="15"/>
      <c r="P740" s="11"/>
    </row>
    <row r="741" spans="1:37" s="7" customFormat="1" ht="12.75" hidden="1">
      <c r="A741" s="160"/>
      <c r="B741" s="227"/>
      <c r="C741" s="227"/>
      <c r="D741" s="48"/>
      <c r="E741" s="227"/>
      <c r="F741" s="227"/>
      <c r="G741" s="162"/>
      <c r="H741" s="297"/>
      <c r="I741" s="208"/>
      <c r="J741" s="298"/>
      <c r="K741" s="104"/>
      <c r="L741" s="299"/>
      <c r="M741" s="104"/>
      <c r="N741" s="104"/>
      <c r="O741" s="299"/>
      <c r="P741" s="104"/>
      <c r="Q741" s="265"/>
      <c r="R741" s="146"/>
      <c r="S741" s="146"/>
      <c r="T741" s="272"/>
      <c r="U741" s="300"/>
      <c r="V741" s="210"/>
      <c r="W741" s="51"/>
      <c r="X741" s="212"/>
      <c r="Y741" s="51"/>
      <c r="Z741" s="301"/>
      <c r="AA741" s="302"/>
      <c r="AB741" s="302"/>
      <c r="AC741" s="227"/>
      <c r="AD741" s="227"/>
      <c r="AE741" s="227"/>
      <c r="AF741" s="227"/>
      <c r="AG741" s="227"/>
      <c r="AH741" s="227"/>
      <c r="AI741" s="227"/>
      <c r="AJ741" s="227"/>
      <c r="AK741" s="227"/>
    </row>
    <row r="742" spans="1:37" ht="12.75" hidden="1">
      <c r="A742" s="303"/>
      <c r="B742" s="47"/>
      <c r="C742" s="47"/>
      <c r="D742" s="47"/>
      <c r="E742" s="47"/>
      <c r="F742" s="47"/>
      <c r="G742" s="203"/>
      <c r="H742" s="304"/>
      <c r="I742" s="272"/>
      <c r="J742" s="226"/>
      <c r="K742" s="146"/>
      <c r="L742" s="265"/>
      <c r="M742" s="146"/>
      <c r="N742" s="146"/>
      <c r="O742" s="265"/>
      <c r="P742" s="146"/>
      <c r="Q742" s="265"/>
      <c r="R742" s="146"/>
      <c r="S742" s="146"/>
      <c r="T742" s="272"/>
      <c r="U742" s="284"/>
      <c r="V742" s="230"/>
      <c r="W742" s="216"/>
      <c r="X742" s="285"/>
      <c r="Y742" s="51"/>
      <c r="Z742" s="229"/>
      <c r="AA742" s="229"/>
      <c r="AB742" s="229"/>
      <c r="AC742" s="47"/>
      <c r="AD742" s="47"/>
      <c r="AE742" s="47"/>
      <c r="AF742" s="47"/>
      <c r="AG742" s="47"/>
      <c r="AH742" s="47"/>
      <c r="AI742" s="47"/>
      <c r="AJ742" s="47"/>
      <c r="AK742" s="47"/>
    </row>
    <row r="743" spans="1:16" ht="12.75" hidden="1">
      <c r="A743" s="114"/>
      <c r="H743" s="276"/>
      <c r="I743" s="15"/>
      <c r="P743" s="11"/>
    </row>
    <row r="744" spans="1:16" ht="12.75" hidden="1">
      <c r="A744" s="114"/>
      <c r="G744" s="21"/>
      <c r="H744" s="276"/>
      <c r="I744" s="15"/>
      <c r="P744" s="11"/>
    </row>
    <row r="745" spans="8:16" ht="12.75" hidden="1">
      <c r="H745" s="276"/>
      <c r="I745" s="15"/>
      <c r="P745" s="11"/>
    </row>
    <row r="746" spans="1:16" ht="12.75" hidden="1">
      <c r="A746" s="253"/>
      <c r="H746" s="276"/>
      <c r="I746" s="15"/>
      <c r="P746" s="11"/>
    </row>
    <row r="747" spans="4:25" ht="12.75" hidden="1">
      <c r="D747" s="7"/>
      <c r="H747" s="111"/>
      <c r="I747" s="15"/>
      <c r="K747" s="41"/>
      <c r="P747" s="78"/>
      <c r="U747" s="18"/>
      <c r="V747" s="11"/>
      <c r="W747" s="21"/>
      <c r="X747" s="124"/>
      <c r="Y747" s="21"/>
    </row>
    <row r="748" spans="4:29" ht="12.75" hidden="1">
      <c r="D748" s="114"/>
      <c r="H748" s="33"/>
      <c r="I748" s="15"/>
      <c r="P748" s="11"/>
      <c r="U748" s="18"/>
      <c r="V748" s="11"/>
      <c r="W748" s="21"/>
      <c r="X748" s="305"/>
      <c r="Y748" s="306"/>
      <c r="AC748" s="307"/>
    </row>
    <row r="749" spans="8:29" ht="12.75" hidden="1">
      <c r="H749" s="33"/>
      <c r="I749" s="15"/>
      <c r="P749" s="11"/>
      <c r="U749" s="18"/>
      <c r="V749" s="11"/>
      <c r="W749" s="21"/>
      <c r="X749" s="305"/>
      <c r="Y749" s="306"/>
      <c r="AC749" s="307"/>
    </row>
    <row r="750" spans="8:29" ht="12.75" hidden="1">
      <c r="H750" s="33"/>
      <c r="I750" s="15"/>
      <c r="P750" s="11"/>
      <c r="U750" s="18"/>
      <c r="V750" s="15"/>
      <c r="W750" s="21"/>
      <c r="X750" s="308"/>
      <c r="Y750" s="306"/>
      <c r="AC750" s="21"/>
    </row>
    <row r="751" spans="8:29" ht="12.75" hidden="1">
      <c r="H751" s="33"/>
      <c r="I751" s="15"/>
      <c r="P751" s="11"/>
      <c r="U751" s="18"/>
      <c r="V751" s="15"/>
      <c r="W751" s="21"/>
      <c r="X751" s="308"/>
      <c r="Y751" s="306"/>
      <c r="AC751" s="21"/>
    </row>
    <row r="752" spans="8:29" ht="12.75" hidden="1">
      <c r="H752" s="33"/>
      <c r="I752" s="15"/>
      <c r="P752" s="11"/>
      <c r="U752" s="18"/>
      <c r="V752" s="11"/>
      <c r="W752" s="21"/>
      <c r="X752" s="308"/>
      <c r="Y752" s="21"/>
      <c r="AC752" s="21"/>
    </row>
    <row r="753" spans="8:29" ht="12.75" hidden="1">
      <c r="H753" s="33"/>
      <c r="I753" s="15"/>
      <c r="P753" s="11"/>
      <c r="U753" s="18"/>
      <c r="V753" s="11"/>
      <c r="W753" s="21"/>
      <c r="X753" s="308"/>
      <c r="Y753" s="21"/>
      <c r="AC753" s="21"/>
    </row>
    <row r="754" spans="8:29" ht="12.75" hidden="1">
      <c r="H754" s="33"/>
      <c r="I754" s="15"/>
      <c r="P754" s="11"/>
      <c r="U754" s="18"/>
      <c r="V754" s="11"/>
      <c r="W754" s="21"/>
      <c r="X754" s="100"/>
      <c r="Y754" s="21"/>
      <c r="AC754" s="21"/>
    </row>
    <row r="755" spans="8:29" ht="12.75" hidden="1">
      <c r="H755" s="33"/>
      <c r="I755" s="15"/>
      <c r="P755" s="11"/>
      <c r="U755" s="18"/>
      <c r="V755" s="11"/>
      <c r="W755" s="21"/>
      <c r="X755" s="100"/>
      <c r="Y755" s="21"/>
      <c r="AC755" s="21"/>
    </row>
    <row r="756" spans="8:28" ht="12.75" customHeight="1" hidden="1">
      <c r="H756" s="143"/>
      <c r="I756" s="15"/>
      <c r="P756" s="11"/>
      <c r="U756" s="18"/>
      <c r="W756" s="21"/>
      <c r="X756" s="308"/>
      <c r="Y756" s="21"/>
      <c r="Z756" s="141"/>
      <c r="AB756"/>
    </row>
    <row r="757" spans="8:29" ht="12.75" hidden="1">
      <c r="H757" s="33"/>
      <c r="I757" s="15"/>
      <c r="P757" s="11"/>
      <c r="U757" s="18"/>
      <c r="V757" s="11"/>
      <c r="W757" s="21"/>
      <c r="X757" s="308"/>
      <c r="Y757" s="21"/>
      <c r="AC757" s="21"/>
    </row>
    <row r="758" spans="8:29" ht="12.75" hidden="1">
      <c r="H758" s="33"/>
      <c r="I758" s="15"/>
      <c r="P758" s="11"/>
      <c r="U758" s="18"/>
      <c r="V758" s="11"/>
      <c r="W758" s="21"/>
      <c r="X758" s="308"/>
      <c r="Y758" s="21"/>
      <c r="AC758" s="21"/>
    </row>
    <row r="759" spans="8:29" ht="12.75" hidden="1">
      <c r="H759" s="33"/>
      <c r="I759" s="15"/>
      <c r="P759" s="11"/>
      <c r="U759" s="18"/>
      <c r="V759" s="11"/>
      <c r="W759" s="21"/>
      <c r="X759" s="308"/>
      <c r="Y759" s="21"/>
      <c r="AC759" s="21"/>
    </row>
    <row r="760" spans="8:28" ht="12.75" hidden="1">
      <c r="H760" s="33"/>
      <c r="I760" s="15"/>
      <c r="P760" s="11"/>
      <c r="U760" s="18"/>
      <c r="V760" s="11"/>
      <c r="W760" s="21"/>
      <c r="X760" s="308"/>
      <c r="Y760" s="21"/>
      <c r="AB760"/>
    </row>
    <row r="761" spans="8:29" ht="12.75" hidden="1">
      <c r="H761" s="33"/>
      <c r="I761" s="15"/>
      <c r="P761" s="11"/>
      <c r="U761" s="18"/>
      <c r="V761" s="11"/>
      <c r="W761" s="21"/>
      <c r="X761" s="100"/>
      <c r="Y761" s="21"/>
      <c r="AC761" s="21"/>
    </row>
    <row r="762" spans="8:29" ht="12.75" hidden="1">
      <c r="H762" s="33"/>
      <c r="I762" s="15"/>
      <c r="P762" s="11"/>
      <c r="U762" s="18"/>
      <c r="V762" s="11"/>
      <c r="W762" s="21"/>
      <c r="X762" s="100"/>
      <c r="Y762" s="21"/>
      <c r="AC762" s="21"/>
    </row>
    <row r="763" spans="8:23" ht="12.75" hidden="1">
      <c r="H763" s="296"/>
      <c r="I763" s="15"/>
      <c r="K763" s="103"/>
      <c r="P763" s="11"/>
      <c r="U763" s="18"/>
      <c r="V763" s="11"/>
      <c r="W763" s="21"/>
    </row>
    <row r="764" spans="8:16" ht="12.75" hidden="1">
      <c r="H764" s="276"/>
      <c r="I764" s="15"/>
      <c r="P764" s="11"/>
    </row>
    <row r="765" spans="4:16" ht="12.75" hidden="1">
      <c r="D765" s="21"/>
      <c r="H765" s="276"/>
      <c r="I765" s="15"/>
      <c r="P765" s="11"/>
    </row>
    <row r="766" spans="8:23" ht="12.75" hidden="1">
      <c r="H766" s="276"/>
      <c r="I766" s="15"/>
      <c r="P766" s="11"/>
      <c r="U766" s="18"/>
      <c r="V766" s="11"/>
      <c r="W766" s="21"/>
    </row>
    <row r="767" spans="4:16" ht="12.75" hidden="1">
      <c r="D767" s="7"/>
      <c r="H767" s="276"/>
      <c r="I767" s="15"/>
      <c r="P767" s="11"/>
    </row>
    <row r="768" spans="7:16" ht="12.75" hidden="1">
      <c r="G768" s="21"/>
      <c r="H768" s="276"/>
      <c r="I768" s="15"/>
      <c r="P768" s="11"/>
    </row>
    <row r="769" spans="7:16" ht="12.75" hidden="1">
      <c r="G769" s="21"/>
      <c r="H769" s="276"/>
      <c r="I769" s="15"/>
      <c r="P769" s="11"/>
    </row>
    <row r="770" spans="7:16" ht="12.75" hidden="1">
      <c r="G770" s="21"/>
      <c r="H770" s="276"/>
      <c r="I770" s="15"/>
      <c r="P770" s="11"/>
    </row>
    <row r="771" spans="7:16" ht="12.75" hidden="1">
      <c r="G771" s="21"/>
      <c r="H771" s="276"/>
      <c r="I771" s="15"/>
      <c r="P771" s="11"/>
    </row>
    <row r="772" spans="8:16" ht="12.75" hidden="1">
      <c r="H772" s="276"/>
      <c r="I772" s="15"/>
      <c r="P772" s="11"/>
    </row>
    <row r="773" spans="1:28" s="7" customFormat="1" ht="13.5" customHeight="1">
      <c r="A773" s="53">
        <v>55</v>
      </c>
      <c r="B773" s="249"/>
      <c r="C773" s="249"/>
      <c r="D773" s="54" t="s">
        <v>382</v>
      </c>
      <c r="E773" s="249"/>
      <c r="F773" s="249"/>
      <c r="G773" s="56"/>
      <c r="H773" s="81"/>
      <c r="I773" s="62">
        <f>SUM(I775:I801)</f>
        <v>415.68</v>
      </c>
      <c r="J773" s="251"/>
      <c r="K773" s="62">
        <f aca="true" t="shared" si="45" ref="K773:U773">SUM(K775:K801)</f>
        <v>0</v>
      </c>
      <c r="L773" s="62">
        <f t="shared" si="45"/>
        <v>0</v>
      </c>
      <c r="M773" s="62">
        <f t="shared" si="45"/>
        <v>4</v>
      </c>
      <c r="N773" s="62">
        <f t="shared" si="45"/>
        <v>72</v>
      </c>
      <c r="O773" s="62">
        <f t="shared" si="45"/>
        <v>0</v>
      </c>
      <c r="P773" s="62">
        <f t="shared" si="45"/>
        <v>47</v>
      </c>
      <c r="Q773" s="62">
        <f t="shared" si="45"/>
        <v>0</v>
      </c>
      <c r="R773" s="62">
        <f t="shared" si="45"/>
        <v>146</v>
      </c>
      <c r="S773" s="62">
        <f t="shared" si="45"/>
        <v>0</v>
      </c>
      <c r="T773" s="62">
        <f t="shared" si="45"/>
        <v>-139.287</v>
      </c>
      <c r="U773" s="62">
        <f t="shared" si="45"/>
        <v>0</v>
      </c>
      <c r="V773" s="62">
        <f>SUM(V775:V801)</f>
        <v>545.393</v>
      </c>
      <c r="W773" s="108"/>
      <c r="X773" s="264">
        <f>SUM(X775:X801)</f>
        <v>545385.3400000001</v>
      </c>
      <c r="Y773" s="20"/>
      <c r="Z773" s="268">
        <f>SUM(X773/V773/1000)</f>
        <v>0.9999859550819318</v>
      </c>
      <c r="AA773" s="68"/>
      <c r="AB773" s="68"/>
    </row>
    <row r="774" spans="8:21" ht="12.75">
      <c r="H774" s="276"/>
      <c r="I774" s="15"/>
      <c r="P774" s="11"/>
      <c r="U774" s="13"/>
    </row>
    <row r="775" spans="4:26" ht="12.75">
      <c r="D775" t="s">
        <v>209</v>
      </c>
      <c r="E775" s="18"/>
      <c r="F775" s="18"/>
      <c r="H775" s="276"/>
      <c r="I775" s="41">
        <v>160.8</v>
      </c>
      <c r="M775" s="11">
        <v>-75</v>
      </c>
      <c r="P775" s="11">
        <v>-3</v>
      </c>
      <c r="T775" s="15">
        <v>3.153</v>
      </c>
      <c r="U775" s="13"/>
      <c r="V775" s="247">
        <f aca="true" t="shared" si="46" ref="V775:V801">SUM(I775:T775)</f>
        <v>85.95300000000002</v>
      </c>
      <c r="X775" s="19">
        <v>85953</v>
      </c>
      <c r="Z775" s="268">
        <f aca="true" t="shared" si="47" ref="Z775:Z801">SUM(X775/V775/1000)</f>
        <v>0.9999999999999998</v>
      </c>
    </row>
    <row r="776" spans="4:26" ht="12.75">
      <c r="D776" t="s">
        <v>383</v>
      </c>
      <c r="E776" s="18"/>
      <c r="F776" s="18"/>
      <c r="H776" s="276"/>
      <c r="I776" s="41">
        <v>0</v>
      </c>
      <c r="M776" s="11">
        <v>75</v>
      </c>
      <c r="P776" s="11">
        <v>3</v>
      </c>
      <c r="U776" s="13"/>
      <c r="V776" s="247">
        <f t="shared" si="46"/>
        <v>78</v>
      </c>
      <c r="X776" s="19">
        <v>78000</v>
      </c>
      <c r="Z776" s="268">
        <f t="shared" si="47"/>
        <v>1</v>
      </c>
    </row>
    <row r="777" spans="4:26" ht="12.75">
      <c r="D777" t="s">
        <v>384</v>
      </c>
      <c r="E777" s="18"/>
      <c r="F777" s="18"/>
      <c r="H777" s="276"/>
      <c r="I777" s="41">
        <v>8</v>
      </c>
      <c r="P777" s="11"/>
      <c r="T777" s="15">
        <v>-5.657</v>
      </c>
      <c r="U777" s="13"/>
      <c r="V777" s="247">
        <f t="shared" si="46"/>
        <v>2.343</v>
      </c>
      <c r="X777" s="19">
        <v>2343</v>
      </c>
      <c r="Z777" s="268">
        <f t="shared" si="47"/>
        <v>1</v>
      </c>
    </row>
    <row r="778" spans="4:26" ht="12.75">
      <c r="D778" t="s">
        <v>385</v>
      </c>
      <c r="E778" s="18"/>
      <c r="H778" s="276"/>
      <c r="I778" s="41">
        <v>0</v>
      </c>
      <c r="P778" s="11"/>
      <c r="T778" s="15">
        <v>3.85</v>
      </c>
      <c r="U778" s="13"/>
      <c r="V778" s="247">
        <f t="shared" si="46"/>
        <v>3.85</v>
      </c>
      <c r="X778" s="19">
        <v>3849.5</v>
      </c>
      <c r="Z778" s="268">
        <f t="shared" si="47"/>
        <v>0.9998701298701299</v>
      </c>
    </row>
    <row r="779" spans="4:26" ht="12.75">
      <c r="D779" s="141" t="s">
        <v>386</v>
      </c>
      <c r="E779" s="141"/>
      <c r="F779" s="141"/>
      <c r="H779" s="111"/>
      <c r="I779" s="41">
        <v>2</v>
      </c>
      <c r="K779" s="15"/>
      <c r="P779" s="78"/>
      <c r="T779" s="15">
        <v>-1.179</v>
      </c>
      <c r="U779" s="13"/>
      <c r="V779" s="247">
        <f t="shared" si="46"/>
        <v>0.821</v>
      </c>
      <c r="X779" s="19">
        <v>821</v>
      </c>
      <c r="Z779" s="268">
        <f t="shared" si="47"/>
        <v>1.0000000000000002</v>
      </c>
    </row>
    <row r="780" spans="4:26" ht="12.75">
      <c r="D780" s="141" t="s">
        <v>387</v>
      </c>
      <c r="E780" s="141"/>
      <c r="F780" s="141"/>
      <c r="H780" s="111"/>
      <c r="I780" s="41">
        <v>0</v>
      </c>
      <c r="K780" s="15"/>
      <c r="P780" s="78"/>
      <c r="T780" s="15">
        <v>1.568</v>
      </c>
      <c r="U780" s="13"/>
      <c r="V780" s="247">
        <f t="shared" si="46"/>
        <v>1.568</v>
      </c>
      <c r="X780" s="19">
        <v>1567.5</v>
      </c>
      <c r="Z780" s="268">
        <f t="shared" si="47"/>
        <v>0.9996811224489796</v>
      </c>
    </row>
    <row r="781" spans="4:26" ht="12.75">
      <c r="D781" t="s">
        <v>388</v>
      </c>
      <c r="H781" s="143"/>
      <c r="I781" s="41">
        <v>30</v>
      </c>
      <c r="P781" s="11"/>
      <c r="T781" s="15">
        <v>-30</v>
      </c>
      <c r="U781" s="13"/>
      <c r="V781" s="247">
        <f t="shared" si="46"/>
        <v>0</v>
      </c>
      <c r="X781" s="76">
        <v>0</v>
      </c>
      <c r="Z781" s="268"/>
    </row>
    <row r="782" spans="4:26" ht="12.75">
      <c r="D782" t="s">
        <v>230</v>
      </c>
      <c r="H782" s="143"/>
      <c r="I782" s="41">
        <v>20</v>
      </c>
      <c r="P782" s="11"/>
      <c r="T782" s="15">
        <v>-3.726</v>
      </c>
      <c r="U782" s="13"/>
      <c r="V782" s="247">
        <f t="shared" si="46"/>
        <v>16.274</v>
      </c>
      <c r="X782" s="76">
        <v>16272.6</v>
      </c>
      <c r="Z782" s="268">
        <f t="shared" si="47"/>
        <v>0.9999139732087993</v>
      </c>
    </row>
    <row r="783" spans="4:26" ht="12.75">
      <c r="D783" t="s">
        <v>389</v>
      </c>
      <c r="H783" s="143"/>
      <c r="I783" s="41">
        <v>0</v>
      </c>
      <c r="N783" s="11">
        <v>40</v>
      </c>
      <c r="P783" s="11"/>
      <c r="R783" s="11">
        <v>126</v>
      </c>
      <c r="T783" s="15">
        <v>-31.63</v>
      </c>
      <c r="U783" s="13"/>
      <c r="V783" s="247">
        <f t="shared" si="46"/>
        <v>134.37</v>
      </c>
      <c r="X783" s="76">
        <v>134370.12</v>
      </c>
      <c r="Z783" s="268">
        <f t="shared" si="47"/>
        <v>1.0000008930564859</v>
      </c>
    </row>
    <row r="784" spans="4:26" ht="12.75">
      <c r="D784" t="s">
        <v>239</v>
      </c>
      <c r="H784" s="143"/>
      <c r="I784" s="41">
        <v>30</v>
      </c>
      <c r="P784" s="11"/>
      <c r="T784" s="15">
        <v>-5.696</v>
      </c>
      <c r="U784" s="13"/>
      <c r="V784" s="247">
        <f t="shared" si="46"/>
        <v>24.304000000000002</v>
      </c>
      <c r="X784" s="76">
        <v>24302.85</v>
      </c>
      <c r="Z784" s="268">
        <f t="shared" si="47"/>
        <v>0.9999526826859775</v>
      </c>
    </row>
    <row r="785" spans="4:26" ht="12.75">
      <c r="D785" t="s">
        <v>390</v>
      </c>
      <c r="H785" s="143"/>
      <c r="I785" s="41">
        <v>0</v>
      </c>
      <c r="N785" s="11">
        <v>32</v>
      </c>
      <c r="P785" s="11"/>
      <c r="T785" s="15">
        <v>-31.418</v>
      </c>
      <c r="U785" s="13"/>
      <c r="V785" s="247">
        <f t="shared" si="46"/>
        <v>0.5820000000000007</v>
      </c>
      <c r="X785" s="76">
        <v>582</v>
      </c>
      <c r="Z785" s="268">
        <f t="shared" si="47"/>
        <v>0.9999999999999988</v>
      </c>
    </row>
    <row r="786" spans="4:26" ht="12.75">
      <c r="D786" t="s">
        <v>227</v>
      </c>
      <c r="H786" s="143"/>
      <c r="I786" s="41">
        <v>1</v>
      </c>
      <c r="P786" s="11">
        <v>7</v>
      </c>
      <c r="T786" s="15">
        <v>-0.544</v>
      </c>
      <c r="U786" s="13"/>
      <c r="V786" s="247">
        <f t="shared" si="46"/>
        <v>7.4559999999999995</v>
      </c>
      <c r="X786" s="76">
        <v>7455.27</v>
      </c>
      <c r="Z786" s="268">
        <f t="shared" si="47"/>
        <v>0.9999020922746782</v>
      </c>
    </row>
    <row r="787" spans="4:26" ht="12.75">
      <c r="D787" t="s">
        <v>229</v>
      </c>
      <c r="H787" s="143"/>
      <c r="I787" s="41">
        <v>36</v>
      </c>
      <c r="P787" s="15"/>
      <c r="T787" s="15">
        <v>-6.831</v>
      </c>
      <c r="U787" s="13"/>
      <c r="V787" s="247">
        <f t="shared" si="46"/>
        <v>29.169</v>
      </c>
      <c r="X787" s="76">
        <v>29168.38</v>
      </c>
      <c r="Z787" s="268">
        <f t="shared" si="47"/>
        <v>0.9999787445575783</v>
      </c>
    </row>
    <row r="788" spans="4:26" ht="12.75">
      <c r="D788" t="s">
        <v>391</v>
      </c>
      <c r="H788" s="278"/>
      <c r="I788" s="208">
        <v>12</v>
      </c>
      <c r="J788" s="226"/>
      <c r="K788" s="104"/>
      <c r="P788" s="11"/>
      <c r="T788" s="15">
        <v>-4.025</v>
      </c>
      <c r="U788" s="13"/>
      <c r="V788" s="247">
        <f t="shared" si="46"/>
        <v>7.975</v>
      </c>
      <c r="X788" s="76">
        <v>7974.570000000001</v>
      </c>
      <c r="Z788" s="268">
        <f t="shared" si="47"/>
        <v>0.9999460815047023</v>
      </c>
    </row>
    <row r="789" spans="4:26" ht="12.75">
      <c r="D789" t="s">
        <v>372</v>
      </c>
      <c r="H789" s="276"/>
      <c r="I789" s="41">
        <v>50</v>
      </c>
      <c r="P789" s="11">
        <v>10</v>
      </c>
      <c r="R789" s="11">
        <v>20</v>
      </c>
      <c r="T789" s="15">
        <v>-37.486</v>
      </c>
      <c r="U789" s="13"/>
      <c r="V789" s="247">
        <f t="shared" si="46"/>
        <v>42.514</v>
      </c>
      <c r="X789" s="76">
        <v>42513.57</v>
      </c>
      <c r="Z789" s="268">
        <f t="shared" si="47"/>
        <v>0.9999898856847156</v>
      </c>
    </row>
    <row r="790" spans="4:26" ht="12.75">
      <c r="D790" t="s">
        <v>392</v>
      </c>
      <c r="H790" s="276"/>
      <c r="I790" s="41">
        <v>0</v>
      </c>
      <c r="P790" s="11"/>
      <c r="T790" s="15">
        <v>33.541</v>
      </c>
      <c r="U790" s="13"/>
      <c r="V790" s="247">
        <f t="shared" si="46"/>
        <v>33.541</v>
      </c>
      <c r="X790" s="76">
        <v>33541.07</v>
      </c>
      <c r="Z790" s="268">
        <f t="shared" si="47"/>
        <v>1.0000020869980024</v>
      </c>
    </row>
    <row r="791" spans="4:26" ht="12.75">
      <c r="D791" s="141" t="s">
        <v>244</v>
      </c>
      <c r="H791" s="111"/>
      <c r="I791" s="41">
        <v>15</v>
      </c>
      <c r="K791" s="41"/>
      <c r="P791" s="78"/>
      <c r="T791" s="15">
        <v>0.539</v>
      </c>
      <c r="U791" s="13"/>
      <c r="V791" s="247">
        <f t="shared" si="46"/>
        <v>15.539</v>
      </c>
      <c r="X791" s="76">
        <v>15538.85</v>
      </c>
      <c r="Z791" s="268">
        <f t="shared" si="47"/>
        <v>0.999990346869168</v>
      </c>
    </row>
    <row r="792" spans="4:26" ht="12.75">
      <c r="D792" t="s">
        <v>220</v>
      </c>
      <c r="E792" s="21"/>
      <c r="H792" s="143"/>
      <c r="I792" s="41">
        <v>5.88</v>
      </c>
      <c r="J792" s="13"/>
      <c r="P792" s="11"/>
      <c r="T792" s="15">
        <v>1.37</v>
      </c>
      <c r="U792" s="13"/>
      <c r="V792" s="247">
        <f t="shared" si="46"/>
        <v>7.25</v>
      </c>
      <c r="X792" s="76">
        <v>7250</v>
      </c>
      <c r="Z792" s="268">
        <f t="shared" si="47"/>
        <v>1</v>
      </c>
    </row>
    <row r="793" spans="4:26" ht="12.75">
      <c r="D793" t="s">
        <v>393</v>
      </c>
      <c r="E793" s="21"/>
      <c r="H793" s="143"/>
      <c r="I793" s="41">
        <v>0</v>
      </c>
      <c r="J793" s="13"/>
      <c r="P793" s="11"/>
      <c r="T793" s="15">
        <v>0.732</v>
      </c>
      <c r="U793" s="13"/>
      <c r="V793" s="247">
        <f t="shared" si="46"/>
        <v>0.732</v>
      </c>
      <c r="X793" s="76">
        <v>732</v>
      </c>
      <c r="Z793" s="268">
        <f t="shared" si="47"/>
        <v>1</v>
      </c>
    </row>
    <row r="794" spans="4:26" ht="12.75">
      <c r="D794" t="s">
        <v>394</v>
      </c>
      <c r="E794" s="21"/>
      <c r="H794" s="143"/>
      <c r="I794" s="41">
        <v>0</v>
      </c>
      <c r="J794" s="13"/>
      <c r="P794" s="11"/>
      <c r="T794" s="15">
        <v>0.476</v>
      </c>
      <c r="U794" s="13"/>
      <c r="V794" s="247">
        <f t="shared" si="46"/>
        <v>0.476</v>
      </c>
      <c r="X794" s="76">
        <v>476</v>
      </c>
      <c r="Z794" s="268">
        <f t="shared" si="47"/>
        <v>1</v>
      </c>
    </row>
    <row r="795" spans="4:26" ht="12.75">
      <c r="D795" t="s">
        <v>395</v>
      </c>
      <c r="E795" s="21"/>
      <c r="H795" s="143"/>
      <c r="I795" s="41">
        <v>4</v>
      </c>
      <c r="J795" s="13"/>
      <c r="P795" s="11"/>
      <c r="T795" s="15">
        <v>-0.761</v>
      </c>
      <c r="U795" s="13"/>
      <c r="V795" s="247">
        <f t="shared" si="46"/>
        <v>3.239</v>
      </c>
      <c r="X795" s="76">
        <v>3238.2</v>
      </c>
      <c r="Z795" s="268">
        <f t="shared" si="47"/>
        <v>0.9997530101883297</v>
      </c>
    </row>
    <row r="796" spans="4:26" ht="12.75">
      <c r="D796" t="s">
        <v>396</v>
      </c>
      <c r="E796" s="21"/>
      <c r="H796" s="143"/>
      <c r="I796" s="41">
        <v>5</v>
      </c>
      <c r="J796" s="13"/>
      <c r="P796" s="11"/>
      <c r="T796" s="15">
        <v>-2.2</v>
      </c>
      <c r="U796" s="13"/>
      <c r="V796" s="247">
        <f t="shared" si="46"/>
        <v>2.8</v>
      </c>
      <c r="X796" s="76">
        <v>2800</v>
      </c>
      <c r="Z796" s="268">
        <f t="shared" si="47"/>
        <v>1.0000000000000002</v>
      </c>
    </row>
    <row r="797" spans="4:26" ht="12.75">
      <c r="D797" t="s">
        <v>179</v>
      </c>
      <c r="E797" s="21"/>
      <c r="H797" s="143"/>
      <c r="I797" s="41">
        <v>10</v>
      </c>
      <c r="J797" s="13"/>
      <c r="P797" s="11"/>
      <c r="T797" s="15">
        <v>-5.004</v>
      </c>
      <c r="U797" s="13"/>
      <c r="V797" s="247">
        <f t="shared" si="46"/>
        <v>4.996</v>
      </c>
      <c r="X797" s="76">
        <v>4995.400000000001</v>
      </c>
      <c r="Z797" s="268">
        <f t="shared" si="47"/>
        <v>0.9998799039231385</v>
      </c>
    </row>
    <row r="798" spans="4:26" ht="12.75">
      <c r="D798" t="s">
        <v>187</v>
      </c>
      <c r="E798" s="21"/>
      <c r="H798" s="143"/>
      <c r="I798" s="41">
        <v>20</v>
      </c>
      <c r="J798" s="13"/>
      <c r="P798" s="11">
        <v>30</v>
      </c>
      <c r="T798" s="15">
        <v>-12.359</v>
      </c>
      <c r="U798" s="13"/>
      <c r="V798" s="247">
        <f t="shared" si="46"/>
        <v>37.641</v>
      </c>
      <c r="X798" s="76">
        <v>37640.46</v>
      </c>
      <c r="Z798" s="268">
        <f t="shared" si="47"/>
        <v>0.9999856539411812</v>
      </c>
    </row>
    <row r="799" spans="4:26" ht="12.75">
      <c r="D799" t="s">
        <v>274</v>
      </c>
      <c r="H799" s="143"/>
      <c r="I799" s="41">
        <v>4</v>
      </c>
      <c r="P799" s="11"/>
      <c r="T799" s="15">
        <v>-4</v>
      </c>
      <c r="U799" s="13"/>
      <c r="V799" s="247">
        <f t="shared" si="46"/>
        <v>0</v>
      </c>
      <c r="X799" s="76">
        <v>0</v>
      </c>
      <c r="Z799" s="268"/>
    </row>
    <row r="800" spans="4:26" ht="12.75">
      <c r="D800" t="s">
        <v>218</v>
      </c>
      <c r="H800" s="278"/>
      <c r="I800" s="208">
        <v>2</v>
      </c>
      <c r="J800" s="265"/>
      <c r="K800" s="146"/>
      <c r="P800" s="11"/>
      <c r="T800" s="15">
        <v>-2</v>
      </c>
      <c r="U800" s="13"/>
      <c r="V800" s="247">
        <f t="shared" si="46"/>
        <v>0</v>
      </c>
      <c r="X800" s="76">
        <v>0</v>
      </c>
      <c r="Z800" s="268"/>
    </row>
    <row r="801" spans="4:26" ht="12.75">
      <c r="D801" t="s">
        <v>397</v>
      </c>
      <c r="H801" s="278"/>
      <c r="I801" s="208">
        <v>0</v>
      </c>
      <c r="J801" s="265"/>
      <c r="K801" s="146"/>
      <c r="M801" s="11">
        <v>4</v>
      </c>
      <c r="P801" s="11"/>
      <c r="U801" s="13"/>
      <c r="V801" s="247">
        <f t="shared" si="46"/>
        <v>4</v>
      </c>
      <c r="X801" s="76">
        <v>4000</v>
      </c>
      <c r="Z801" s="268">
        <f t="shared" si="47"/>
        <v>1</v>
      </c>
    </row>
    <row r="802" spans="8:22" ht="12.75">
      <c r="H802" s="143"/>
      <c r="I802" s="15"/>
      <c r="J802" s="13"/>
      <c r="P802" s="11"/>
      <c r="U802" s="13"/>
      <c r="V802" s="11"/>
    </row>
    <row r="803" spans="1:28" s="7" customFormat="1" ht="13.5" customHeight="1">
      <c r="A803" s="53">
        <v>61</v>
      </c>
      <c r="B803" s="249"/>
      <c r="C803" s="249"/>
      <c r="D803" s="54" t="s">
        <v>398</v>
      </c>
      <c r="E803" s="249"/>
      <c r="F803" s="249"/>
      <c r="G803" s="56"/>
      <c r="H803" s="81"/>
      <c r="I803" s="62">
        <f>SUM(I805:I887)</f>
        <v>10389.349999999999</v>
      </c>
      <c r="J803" s="239"/>
      <c r="K803" s="62">
        <f aca="true" t="shared" si="48" ref="K803:Q803">SUM(K805:K887)</f>
        <v>-48</v>
      </c>
      <c r="L803" s="62">
        <f t="shared" si="48"/>
        <v>0</v>
      </c>
      <c r="M803" s="62">
        <f t="shared" si="48"/>
        <v>9.443000000000001</v>
      </c>
      <c r="N803" s="62">
        <f t="shared" si="48"/>
        <v>210.71200000000002</v>
      </c>
      <c r="O803" s="62">
        <f t="shared" si="48"/>
        <v>0</v>
      </c>
      <c r="P803" s="62">
        <f t="shared" si="48"/>
        <v>2.0599999999999996</v>
      </c>
      <c r="Q803" s="62">
        <f t="shared" si="48"/>
        <v>0</v>
      </c>
      <c r="R803" s="62">
        <f>SUM(R805:R894)</f>
        <v>117.554</v>
      </c>
      <c r="S803" s="62">
        <f>SUM(S805:S887)</f>
        <v>0</v>
      </c>
      <c r="T803" s="62">
        <f>SUM(T805:T888)</f>
        <v>-465.34299999999996</v>
      </c>
      <c r="U803" s="264">
        <f>SUM(U805:U887)</f>
        <v>0</v>
      </c>
      <c r="V803" s="62">
        <f>SUM(V805:V888)</f>
        <v>10215.776</v>
      </c>
      <c r="W803" s="108"/>
      <c r="X803" s="264">
        <f>SUM(X805:X888)</f>
        <v>10114250.000000002</v>
      </c>
      <c r="Y803" s="20"/>
      <c r="Z803" s="268">
        <f>SUM(X803/V803/1000)</f>
        <v>0.9900618416065508</v>
      </c>
      <c r="AA803" s="68"/>
      <c r="AB803" s="68"/>
    </row>
    <row r="804" spans="1:16" ht="16.5" customHeight="1">
      <c r="A804" s="109" t="s">
        <v>399</v>
      </c>
      <c r="B804" s="7"/>
      <c r="C804" s="7"/>
      <c r="D804" s="7"/>
      <c r="G804" s="72"/>
      <c r="H804" s="71"/>
      <c r="I804" s="15"/>
      <c r="P804" s="11"/>
    </row>
    <row r="805" spans="1:27" ht="15" customHeight="1">
      <c r="A805" s="114"/>
      <c r="D805" t="s">
        <v>400</v>
      </c>
      <c r="G805" s="214"/>
      <c r="H805" s="281"/>
      <c r="I805" s="282">
        <v>929.4</v>
      </c>
      <c r="P805" s="11"/>
      <c r="T805" s="15">
        <v>-44.856</v>
      </c>
      <c r="U805" s="85"/>
      <c r="V805" s="247">
        <f aca="true" t="shared" si="49" ref="V805:V866">SUM(I805:T805)</f>
        <v>884.544</v>
      </c>
      <c r="X805" s="19">
        <v>884544</v>
      </c>
      <c r="Z805" s="268">
        <f aca="true" t="shared" si="50" ref="Z805:Z826">SUM(X805/V805/1000)</f>
        <v>1</v>
      </c>
      <c r="AA805" s="68"/>
    </row>
    <row r="806" spans="1:26" ht="12.75">
      <c r="A806" s="114"/>
      <c r="D806" t="s">
        <v>235</v>
      </c>
      <c r="H806" s="276"/>
      <c r="I806" s="41">
        <v>241.65</v>
      </c>
      <c r="P806" s="11"/>
      <c r="T806" s="15">
        <v>-11.666</v>
      </c>
      <c r="U806" s="85"/>
      <c r="V806" s="247">
        <f t="shared" si="49"/>
        <v>229.984</v>
      </c>
      <c r="X806" s="19">
        <v>229984</v>
      </c>
      <c r="Z806" s="268">
        <f t="shared" si="50"/>
        <v>1</v>
      </c>
    </row>
    <row r="807" spans="1:26" ht="12.75">
      <c r="A807" s="114"/>
      <c r="D807" t="s">
        <v>236</v>
      </c>
      <c r="H807" s="276"/>
      <c r="I807" s="41">
        <v>83.65</v>
      </c>
      <c r="P807" s="11"/>
      <c r="T807" s="15">
        <v>-4.041</v>
      </c>
      <c r="U807" s="85"/>
      <c r="V807" s="247">
        <f t="shared" si="49"/>
        <v>79.60900000000001</v>
      </c>
      <c r="X807" s="19">
        <v>79609</v>
      </c>
      <c r="Z807" s="268">
        <f t="shared" si="50"/>
        <v>0.9999999999999999</v>
      </c>
    </row>
    <row r="808" spans="1:26" ht="12.75">
      <c r="A808" s="114"/>
      <c r="D808" t="s">
        <v>239</v>
      </c>
      <c r="H808" s="276"/>
      <c r="I808" s="41">
        <v>0.3</v>
      </c>
      <c r="P808" s="11"/>
      <c r="T808" s="15">
        <v>-0.01</v>
      </c>
      <c r="U808" s="85"/>
      <c r="V808" s="247">
        <f t="shared" si="49"/>
        <v>0.29</v>
      </c>
      <c r="X808" s="19">
        <v>290</v>
      </c>
      <c r="Z808" s="268">
        <f t="shared" si="50"/>
        <v>1.0000000000000002</v>
      </c>
    </row>
    <row r="809" spans="1:26" ht="12.75">
      <c r="A809" s="114"/>
      <c r="D809" t="s">
        <v>401</v>
      </c>
      <c r="H809" s="276"/>
      <c r="I809" s="41">
        <v>5.5</v>
      </c>
      <c r="M809" s="11">
        <v>4</v>
      </c>
      <c r="P809" s="11"/>
      <c r="T809" s="15">
        <v>-0.818</v>
      </c>
      <c r="U809" s="85"/>
      <c r="V809" s="247">
        <f t="shared" si="49"/>
        <v>8.682</v>
      </c>
      <c r="X809" s="19">
        <v>8682</v>
      </c>
      <c r="Z809" s="268">
        <f t="shared" si="50"/>
        <v>1</v>
      </c>
    </row>
    <row r="810" spans="1:26" ht="12.75">
      <c r="A810" s="114"/>
      <c r="D810" t="s">
        <v>272</v>
      </c>
      <c r="H810" s="276"/>
      <c r="I810" s="41">
        <v>0</v>
      </c>
      <c r="P810" s="11"/>
      <c r="T810" s="15">
        <v>0.507</v>
      </c>
      <c r="U810" s="85"/>
      <c r="V810" s="247">
        <f t="shared" si="49"/>
        <v>0.507</v>
      </c>
      <c r="X810" s="19">
        <v>506.5</v>
      </c>
      <c r="Z810" s="268">
        <f t="shared" si="50"/>
        <v>0.9990138067061143</v>
      </c>
    </row>
    <row r="811" spans="1:26" ht="12.75">
      <c r="A811" s="114"/>
      <c r="D811" t="s">
        <v>402</v>
      </c>
      <c r="H811" s="276"/>
      <c r="I811" s="41">
        <v>0.1</v>
      </c>
      <c r="P811" s="11"/>
      <c r="T811" s="15">
        <v>-0.1</v>
      </c>
      <c r="U811" s="13"/>
      <c r="V811" s="247">
        <f t="shared" si="49"/>
        <v>0</v>
      </c>
      <c r="X811" s="19">
        <v>0</v>
      </c>
      <c r="Z811" s="268"/>
    </row>
    <row r="812" spans="1:26" ht="15" customHeight="1">
      <c r="A812" s="114"/>
      <c r="D812" t="s">
        <v>179</v>
      </c>
      <c r="G812" s="309"/>
      <c r="H812" s="281"/>
      <c r="I812" s="282">
        <v>0.5</v>
      </c>
      <c r="P812" s="11"/>
      <c r="T812" s="15">
        <v>1.419</v>
      </c>
      <c r="U812" s="85"/>
      <c r="V812" s="247">
        <f t="shared" si="49"/>
        <v>1.919</v>
      </c>
      <c r="X812" s="19">
        <v>1919</v>
      </c>
      <c r="Z812" s="268">
        <f t="shared" si="50"/>
        <v>1</v>
      </c>
    </row>
    <row r="813" spans="1:26" ht="15" customHeight="1">
      <c r="A813" s="114"/>
      <c r="D813" t="s">
        <v>273</v>
      </c>
      <c r="G813" s="309"/>
      <c r="H813" s="281"/>
      <c r="I813" s="282">
        <v>0</v>
      </c>
      <c r="K813" s="11">
        <v>18</v>
      </c>
      <c r="P813" s="11"/>
      <c r="R813" s="11">
        <v>8</v>
      </c>
      <c r="T813" s="15">
        <v>-3.726</v>
      </c>
      <c r="U813" s="85"/>
      <c r="V813" s="247">
        <f t="shared" si="49"/>
        <v>22.274</v>
      </c>
      <c r="X813" s="19">
        <v>22274.01</v>
      </c>
      <c r="Z813" s="268">
        <f t="shared" si="50"/>
        <v>1.0000004489539371</v>
      </c>
    </row>
    <row r="814" spans="4:26" ht="12.75">
      <c r="D814" t="s">
        <v>245</v>
      </c>
      <c r="F814" s="21"/>
      <c r="H814" s="276"/>
      <c r="I814" s="41">
        <v>5</v>
      </c>
      <c r="P814" s="11"/>
      <c r="T814" s="15">
        <v>-0.932</v>
      </c>
      <c r="U814" s="85"/>
      <c r="V814" s="247">
        <f t="shared" si="49"/>
        <v>4.068</v>
      </c>
      <c r="X814" s="19">
        <v>4068</v>
      </c>
      <c r="Z814" s="268">
        <f t="shared" si="50"/>
        <v>1.0000000000000002</v>
      </c>
    </row>
    <row r="815" spans="4:26" ht="12.75">
      <c r="D815" t="s">
        <v>274</v>
      </c>
      <c r="F815" s="21"/>
      <c r="H815" s="276"/>
      <c r="I815" s="41">
        <v>3</v>
      </c>
      <c r="P815" s="11">
        <v>4</v>
      </c>
      <c r="T815" s="15">
        <v>0.649</v>
      </c>
      <c r="U815" s="85"/>
      <c r="V815" s="247">
        <f t="shared" si="49"/>
        <v>7.649</v>
      </c>
      <c r="X815" s="19">
        <v>7649</v>
      </c>
      <c r="Z815" s="268">
        <f t="shared" si="50"/>
        <v>1</v>
      </c>
    </row>
    <row r="816" spans="4:26" ht="12.75">
      <c r="D816" t="s">
        <v>403</v>
      </c>
      <c r="H816" s="276"/>
      <c r="I816" s="41">
        <v>91.2</v>
      </c>
      <c r="P816" s="11"/>
      <c r="T816" s="15">
        <v>-30.09</v>
      </c>
      <c r="U816" s="85"/>
      <c r="V816" s="247">
        <f t="shared" si="49"/>
        <v>61.11</v>
      </c>
      <c r="X816" s="19">
        <v>61110</v>
      </c>
      <c r="Z816" s="268">
        <f t="shared" si="50"/>
        <v>1</v>
      </c>
    </row>
    <row r="817" spans="1:26" ht="12.75">
      <c r="A817" s="223"/>
      <c r="D817" t="s">
        <v>404</v>
      </c>
      <c r="H817" s="276"/>
      <c r="I817" s="41">
        <v>83</v>
      </c>
      <c r="P817" s="11"/>
      <c r="T817" s="15">
        <v>-7.27</v>
      </c>
      <c r="U817" s="85"/>
      <c r="V817" s="247">
        <f t="shared" si="49"/>
        <v>75.73</v>
      </c>
      <c r="X817" s="19">
        <v>75730</v>
      </c>
      <c r="Z817" s="268">
        <f t="shared" si="50"/>
        <v>1</v>
      </c>
    </row>
    <row r="818" spans="1:26" ht="12.75">
      <c r="A818" s="114"/>
      <c r="D818" t="s">
        <v>405</v>
      </c>
      <c r="H818" s="276"/>
      <c r="I818" s="41">
        <v>36</v>
      </c>
      <c r="P818" s="11"/>
      <c r="T818" s="15">
        <v>-13.5</v>
      </c>
      <c r="U818" s="85"/>
      <c r="V818" s="247">
        <f t="shared" si="49"/>
        <v>22.5</v>
      </c>
      <c r="X818" s="19">
        <v>22500</v>
      </c>
      <c r="Z818" s="268">
        <f t="shared" si="50"/>
        <v>1</v>
      </c>
    </row>
    <row r="819" spans="1:26" ht="12.75">
      <c r="A819" s="114"/>
      <c r="D819" t="s">
        <v>406</v>
      </c>
      <c r="H819" s="276"/>
      <c r="I819" s="41">
        <v>0</v>
      </c>
      <c r="P819" s="11"/>
      <c r="T819" s="15">
        <v>4.5</v>
      </c>
      <c r="U819" s="85"/>
      <c r="V819" s="247">
        <f t="shared" si="49"/>
        <v>4.5</v>
      </c>
      <c r="X819" s="19">
        <v>4500</v>
      </c>
      <c r="Z819" s="268">
        <f t="shared" si="50"/>
        <v>1</v>
      </c>
    </row>
    <row r="820" spans="1:26" ht="12.75">
      <c r="A820" s="114"/>
      <c r="D820" t="s">
        <v>407</v>
      </c>
      <c r="H820" s="276"/>
      <c r="I820" s="41">
        <v>3</v>
      </c>
      <c r="P820" s="11">
        <v>-2</v>
      </c>
      <c r="R820" s="11">
        <v>-1</v>
      </c>
      <c r="T820" s="15">
        <v>1.65</v>
      </c>
      <c r="U820" s="85"/>
      <c r="V820" s="247">
        <f t="shared" si="49"/>
        <v>1.65</v>
      </c>
      <c r="X820" s="19">
        <v>1650</v>
      </c>
      <c r="Z820" s="268">
        <f t="shared" si="50"/>
        <v>1</v>
      </c>
    </row>
    <row r="821" spans="1:26" ht="12.75">
      <c r="A821" s="114"/>
      <c r="D821" t="s">
        <v>408</v>
      </c>
      <c r="H821" s="276"/>
      <c r="I821" s="41">
        <v>0</v>
      </c>
      <c r="M821" s="11">
        <v>0.35</v>
      </c>
      <c r="P821" s="11"/>
      <c r="R821" s="11">
        <v>2.499</v>
      </c>
      <c r="U821" s="85"/>
      <c r="V821" s="247">
        <f t="shared" si="49"/>
        <v>2.849</v>
      </c>
      <c r="X821" s="19">
        <v>2849</v>
      </c>
      <c r="Z821" s="268">
        <f t="shared" si="50"/>
        <v>0.9999999999999999</v>
      </c>
    </row>
    <row r="822" spans="1:26" ht="12.75">
      <c r="A822" s="114"/>
      <c r="D822" t="s">
        <v>218</v>
      </c>
      <c r="H822" s="276"/>
      <c r="I822" s="41">
        <v>3.5</v>
      </c>
      <c r="P822" s="11">
        <v>-2</v>
      </c>
      <c r="R822" s="11">
        <v>0.055</v>
      </c>
      <c r="U822" s="85"/>
      <c r="V822" s="247">
        <f t="shared" si="49"/>
        <v>1.555</v>
      </c>
      <c r="X822" s="19">
        <v>1555</v>
      </c>
      <c r="Z822" s="268">
        <f t="shared" si="50"/>
        <v>1</v>
      </c>
    </row>
    <row r="823" spans="1:26" ht="12.75">
      <c r="A823" s="114"/>
      <c r="D823" t="s">
        <v>409</v>
      </c>
      <c r="H823" s="276"/>
      <c r="I823" s="41">
        <v>0</v>
      </c>
      <c r="P823" s="11"/>
      <c r="R823" s="11">
        <v>6</v>
      </c>
      <c r="T823" s="15">
        <v>-1.25</v>
      </c>
      <c r="U823" s="85"/>
      <c r="V823" s="247">
        <f t="shared" si="49"/>
        <v>4.75</v>
      </c>
      <c r="X823" s="19">
        <v>4750</v>
      </c>
      <c r="Z823" s="268">
        <f t="shared" si="50"/>
        <v>1</v>
      </c>
    </row>
    <row r="824" spans="4:26" ht="12.75">
      <c r="D824" t="s">
        <v>410</v>
      </c>
      <c r="H824" s="276"/>
      <c r="I824" s="41">
        <v>169</v>
      </c>
      <c r="P824" s="11"/>
      <c r="T824" s="15">
        <v>-17.098</v>
      </c>
      <c r="U824" s="85"/>
      <c r="V824" s="247">
        <f t="shared" si="49"/>
        <v>151.902</v>
      </c>
      <c r="X824" s="19">
        <v>151902</v>
      </c>
      <c r="Z824" s="268">
        <f t="shared" si="50"/>
        <v>1.0000000000000002</v>
      </c>
    </row>
    <row r="825" spans="4:27" ht="12.75">
      <c r="D825" t="s">
        <v>180</v>
      </c>
      <c r="H825" s="33"/>
      <c r="I825" s="41">
        <v>0</v>
      </c>
      <c r="J825" s="13"/>
      <c r="P825" s="11"/>
      <c r="T825" s="15">
        <v>0.2</v>
      </c>
      <c r="U825" s="85"/>
      <c r="V825" s="247">
        <f t="shared" si="49"/>
        <v>0.2</v>
      </c>
      <c r="W825" s="68"/>
      <c r="X825" s="76">
        <v>200</v>
      </c>
      <c r="Y825" s="85"/>
      <c r="Z825" s="268">
        <f t="shared" si="50"/>
        <v>1</v>
      </c>
      <c r="AA825" s="68"/>
    </row>
    <row r="826" spans="4:27" ht="12.75">
      <c r="D826" t="s">
        <v>411</v>
      </c>
      <c r="H826" s="33"/>
      <c r="I826" s="41">
        <v>20</v>
      </c>
      <c r="J826" s="13"/>
      <c r="P826" s="11"/>
      <c r="U826" s="85"/>
      <c r="V826" s="247">
        <f t="shared" si="49"/>
        <v>20</v>
      </c>
      <c r="W826" s="68"/>
      <c r="X826" s="76">
        <v>20000</v>
      </c>
      <c r="Y826" s="85"/>
      <c r="Z826" s="268">
        <f t="shared" si="50"/>
        <v>1</v>
      </c>
      <c r="AA826" s="68"/>
    </row>
    <row r="827" spans="8:27" ht="12.75">
      <c r="H827" s="33"/>
      <c r="I827" s="15"/>
      <c r="J827" s="13"/>
      <c r="P827" s="11"/>
      <c r="U827" s="85"/>
      <c r="V827" s="247"/>
      <c r="W827" s="68"/>
      <c r="X827" s="76"/>
      <c r="Y827" s="85"/>
      <c r="Z827" s="268"/>
      <c r="AA827" s="68"/>
    </row>
    <row r="828" spans="1:27" ht="12.75">
      <c r="A828" s="109" t="s">
        <v>412</v>
      </c>
      <c r="B828" s="7"/>
      <c r="C828" s="7"/>
      <c r="D828" s="7"/>
      <c r="H828" s="33"/>
      <c r="I828" s="15"/>
      <c r="J828" s="13"/>
      <c r="P828" s="11"/>
      <c r="U828" s="85"/>
      <c r="V828" s="247"/>
      <c r="W828" s="68"/>
      <c r="X828" s="76"/>
      <c r="Y828" s="85"/>
      <c r="Z828" s="268"/>
      <c r="AA828" s="68"/>
    </row>
    <row r="829" spans="4:27" ht="12.75">
      <c r="D829" t="s">
        <v>209</v>
      </c>
      <c r="H829" s="33"/>
      <c r="I829" s="41">
        <v>0</v>
      </c>
      <c r="J829" s="13"/>
      <c r="N829" s="11">
        <v>1.917</v>
      </c>
      <c r="P829" s="11"/>
      <c r="U829" s="85"/>
      <c r="V829" s="247">
        <f t="shared" si="49"/>
        <v>1.917</v>
      </c>
      <c r="W829" s="68"/>
      <c r="X829" s="76">
        <v>1917</v>
      </c>
      <c r="Y829" s="85"/>
      <c r="Z829" s="268">
        <f aca="true" t="shared" si="51" ref="Z829:Z848">SUM(X829/V829/1000)</f>
        <v>1</v>
      </c>
      <c r="AA829" s="68"/>
    </row>
    <row r="830" spans="4:27" ht="12.75">
      <c r="D830" t="s">
        <v>413</v>
      </c>
      <c r="H830" s="33"/>
      <c r="I830" s="41">
        <v>0</v>
      </c>
      <c r="J830" s="13"/>
      <c r="P830" s="11">
        <v>1.672</v>
      </c>
      <c r="U830" s="85"/>
      <c r="V830" s="247">
        <f t="shared" si="49"/>
        <v>1.672</v>
      </c>
      <c r="W830" s="68"/>
      <c r="X830" s="76">
        <v>1672</v>
      </c>
      <c r="Y830" s="85"/>
      <c r="Z830" s="268">
        <f t="shared" si="51"/>
        <v>1</v>
      </c>
      <c r="AA830" s="68"/>
    </row>
    <row r="831" spans="4:27" ht="12.75">
      <c r="D831" t="s">
        <v>414</v>
      </c>
      <c r="H831" s="33"/>
      <c r="I831" s="41">
        <v>0</v>
      </c>
      <c r="J831" s="13"/>
      <c r="P831" s="11">
        <v>0.586</v>
      </c>
      <c r="U831" s="85"/>
      <c r="V831" s="247">
        <f t="shared" si="49"/>
        <v>0.586</v>
      </c>
      <c r="W831" s="68"/>
      <c r="X831" s="76">
        <v>586</v>
      </c>
      <c r="Y831" s="85"/>
      <c r="Z831" s="268">
        <f t="shared" si="51"/>
        <v>1.0000000000000002</v>
      </c>
      <c r="AA831" s="68"/>
    </row>
    <row r="832" spans="4:27" ht="12.75">
      <c r="D832" t="s">
        <v>415</v>
      </c>
      <c r="H832" s="33"/>
      <c r="I832" s="41">
        <v>0</v>
      </c>
      <c r="J832" s="13"/>
      <c r="N832" s="11">
        <v>30.02</v>
      </c>
      <c r="P832" s="11">
        <v>-2.258</v>
      </c>
      <c r="T832" s="15">
        <v>-2.152</v>
      </c>
      <c r="U832" s="85"/>
      <c r="V832" s="247">
        <f t="shared" si="49"/>
        <v>25.61</v>
      </c>
      <c r="W832" s="68"/>
      <c r="X832" s="76">
        <v>25610</v>
      </c>
      <c r="Y832" s="85"/>
      <c r="Z832" s="268">
        <f t="shared" si="51"/>
        <v>1</v>
      </c>
      <c r="AA832" s="68"/>
    </row>
    <row r="833" spans="4:27" ht="12.75">
      <c r="D833" t="s">
        <v>235</v>
      </c>
      <c r="H833" s="33"/>
      <c r="I833" s="41">
        <v>0</v>
      </c>
      <c r="J833" s="13"/>
      <c r="N833" s="11">
        <v>0.498</v>
      </c>
      <c r="P833" s="11"/>
      <c r="U833" s="85"/>
      <c r="V833" s="247">
        <f t="shared" si="49"/>
        <v>0.498</v>
      </c>
      <c r="W833" s="68"/>
      <c r="X833" s="76">
        <v>498</v>
      </c>
      <c r="Y833" s="85"/>
      <c r="Z833" s="268">
        <f t="shared" si="51"/>
        <v>1</v>
      </c>
      <c r="AA833" s="68"/>
    </row>
    <row r="834" spans="4:27" ht="12.75">
      <c r="D834" t="s">
        <v>236</v>
      </c>
      <c r="H834" s="33"/>
      <c r="I834" s="41">
        <v>0</v>
      </c>
      <c r="J834" s="13"/>
      <c r="N834" s="11">
        <v>0.173</v>
      </c>
      <c r="P834" s="11"/>
      <c r="U834" s="85"/>
      <c r="V834" s="247">
        <f t="shared" si="49"/>
        <v>0.173</v>
      </c>
      <c r="W834" s="68"/>
      <c r="X834" s="76">
        <v>173</v>
      </c>
      <c r="Y834" s="85"/>
      <c r="Z834" s="268">
        <f t="shared" si="51"/>
        <v>1.0000000000000002</v>
      </c>
      <c r="AA834" s="68"/>
    </row>
    <row r="835" spans="4:27" ht="12.75">
      <c r="D835" t="s">
        <v>195</v>
      </c>
      <c r="H835" s="33"/>
      <c r="I835" s="41">
        <v>0</v>
      </c>
      <c r="J835" s="13"/>
      <c r="N835" s="11">
        <v>0.674</v>
      </c>
      <c r="P835" s="11"/>
      <c r="U835" s="85"/>
      <c r="V835" s="247">
        <f t="shared" si="49"/>
        <v>0.674</v>
      </c>
      <c r="W835" s="68"/>
      <c r="X835" s="76">
        <v>674</v>
      </c>
      <c r="Y835" s="85"/>
      <c r="Z835" s="268">
        <f t="shared" si="51"/>
        <v>0.9999999999999999</v>
      </c>
      <c r="AA835" s="68"/>
    </row>
    <row r="836" spans="4:27" ht="12.75">
      <c r="D836" t="s">
        <v>416</v>
      </c>
      <c r="H836" s="33"/>
      <c r="I836" s="41">
        <v>0</v>
      </c>
      <c r="J836" s="13"/>
      <c r="N836" s="11">
        <v>2.5</v>
      </c>
      <c r="P836" s="11"/>
      <c r="T836" s="15">
        <v>-2.5</v>
      </c>
      <c r="U836" s="85"/>
      <c r="V836" s="247">
        <f t="shared" si="49"/>
        <v>0</v>
      </c>
      <c r="W836" s="68"/>
      <c r="X836" s="76">
        <v>0</v>
      </c>
      <c r="Y836" s="85"/>
      <c r="Z836" s="268"/>
      <c r="AA836" s="68"/>
    </row>
    <row r="837" spans="4:27" ht="12.75">
      <c r="D837" t="s">
        <v>179</v>
      </c>
      <c r="H837" s="33"/>
      <c r="I837" s="41">
        <v>0</v>
      </c>
      <c r="J837" s="13"/>
      <c r="N837" s="11">
        <v>72.03</v>
      </c>
      <c r="P837" s="11"/>
      <c r="T837" s="15">
        <v>4.768</v>
      </c>
      <c r="U837" s="85"/>
      <c r="V837" s="247">
        <f t="shared" si="49"/>
        <v>76.798</v>
      </c>
      <c r="W837" s="68"/>
      <c r="X837" s="76">
        <v>18289.2</v>
      </c>
      <c r="Y837" s="85"/>
      <c r="Z837" s="268">
        <f t="shared" si="51"/>
        <v>0.2381468267402797</v>
      </c>
      <c r="AA837" s="68"/>
    </row>
    <row r="838" spans="4:26" ht="12.75">
      <c r="D838" t="s">
        <v>417</v>
      </c>
      <c r="H838" s="33"/>
      <c r="I838" s="41">
        <v>0</v>
      </c>
      <c r="J838" s="13"/>
      <c r="N838" s="11">
        <v>2.9</v>
      </c>
      <c r="P838" s="11"/>
      <c r="T838" s="15">
        <v>-0.116</v>
      </c>
      <c r="U838" s="85"/>
      <c r="V838" s="247">
        <f t="shared" si="49"/>
        <v>2.784</v>
      </c>
      <c r="W838" s="21"/>
      <c r="X838" s="76">
        <v>2784</v>
      </c>
      <c r="Y838" s="21"/>
      <c r="Z838" s="268">
        <f t="shared" si="51"/>
        <v>1.0000000000000002</v>
      </c>
    </row>
    <row r="839" spans="8:26" ht="12.75">
      <c r="H839" s="33"/>
      <c r="I839" s="15"/>
      <c r="J839" s="13"/>
      <c r="P839" s="11"/>
      <c r="U839" s="85"/>
      <c r="V839" s="247"/>
      <c r="W839" s="21"/>
      <c r="X839" s="100"/>
      <c r="Y839" s="21"/>
      <c r="Z839" s="268"/>
    </row>
    <row r="840" spans="1:26" ht="12.75">
      <c r="A840" s="109" t="s">
        <v>418</v>
      </c>
      <c r="B840" s="7"/>
      <c r="C840" s="7"/>
      <c r="D840" s="7"/>
      <c r="E840" s="7"/>
      <c r="H840" s="33"/>
      <c r="I840" s="15"/>
      <c r="J840" s="13"/>
      <c r="P840" s="11"/>
      <c r="U840" s="85"/>
      <c r="V840" s="247"/>
      <c r="W840" s="21"/>
      <c r="X840" s="100"/>
      <c r="Y840" s="21"/>
      <c r="Z840" s="268"/>
    </row>
    <row r="841" spans="4:26" ht="12.75">
      <c r="D841" t="s">
        <v>209</v>
      </c>
      <c r="H841" s="33"/>
      <c r="I841" s="41">
        <v>0</v>
      </c>
      <c r="J841" s="13"/>
      <c r="P841" s="11"/>
      <c r="R841" s="11">
        <v>2.233</v>
      </c>
      <c r="U841" s="85"/>
      <c r="V841" s="247">
        <f t="shared" si="49"/>
        <v>2.233</v>
      </c>
      <c r="W841" s="21"/>
      <c r="X841" s="76">
        <v>2233</v>
      </c>
      <c r="Y841" s="21"/>
      <c r="Z841" s="268">
        <f t="shared" si="51"/>
        <v>1</v>
      </c>
    </row>
    <row r="842" spans="4:26" ht="12.75">
      <c r="D842" t="s">
        <v>415</v>
      </c>
      <c r="H842" s="33"/>
      <c r="I842" s="41">
        <v>0</v>
      </c>
      <c r="J842" s="13"/>
      <c r="P842" s="11"/>
      <c r="R842" s="11">
        <v>25.604</v>
      </c>
      <c r="U842" s="85"/>
      <c r="V842" s="247">
        <f t="shared" si="49"/>
        <v>25.604</v>
      </c>
      <c r="W842" s="21"/>
      <c r="X842" s="76">
        <v>25604</v>
      </c>
      <c r="Y842" s="21"/>
      <c r="Z842" s="268">
        <f t="shared" si="51"/>
        <v>1</v>
      </c>
    </row>
    <row r="843" spans="4:26" ht="12.75">
      <c r="D843" t="s">
        <v>235</v>
      </c>
      <c r="H843" s="33"/>
      <c r="I843" s="41">
        <v>0</v>
      </c>
      <c r="J843" s="13"/>
      <c r="P843" s="11"/>
      <c r="R843" s="11">
        <v>0.581</v>
      </c>
      <c r="U843" s="85"/>
      <c r="V843" s="247">
        <f t="shared" si="49"/>
        <v>0.581</v>
      </c>
      <c r="W843" s="21"/>
      <c r="X843" s="76">
        <v>581</v>
      </c>
      <c r="Y843" s="21"/>
      <c r="Z843" s="268">
        <f t="shared" si="51"/>
        <v>1.0000000000000002</v>
      </c>
    </row>
    <row r="844" spans="4:26" ht="12.75">
      <c r="D844" t="s">
        <v>236</v>
      </c>
      <c r="H844" s="33"/>
      <c r="I844" s="41">
        <v>0</v>
      </c>
      <c r="J844" s="13"/>
      <c r="P844" s="11"/>
      <c r="R844" s="11">
        <v>0.201</v>
      </c>
      <c r="U844" s="85"/>
      <c r="V844" s="247">
        <f t="shared" si="49"/>
        <v>0.201</v>
      </c>
      <c r="W844" s="21"/>
      <c r="X844" s="76">
        <v>201</v>
      </c>
      <c r="Y844" s="21"/>
      <c r="Z844" s="268">
        <f t="shared" si="51"/>
        <v>0.9999999999999999</v>
      </c>
    </row>
    <row r="845" spans="4:26" ht="12.75">
      <c r="D845" t="s">
        <v>195</v>
      </c>
      <c r="H845" s="33"/>
      <c r="I845" s="41">
        <v>0</v>
      </c>
      <c r="J845" s="13"/>
      <c r="P845" s="11"/>
      <c r="R845" s="11">
        <v>2.914</v>
      </c>
      <c r="U845" s="85"/>
      <c r="V845" s="247">
        <f t="shared" si="49"/>
        <v>2.914</v>
      </c>
      <c r="W845" s="21"/>
      <c r="X845" s="76">
        <v>2913.7</v>
      </c>
      <c r="Y845" s="21"/>
      <c r="Z845" s="268">
        <f t="shared" si="51"/>
        <v>0.9998970487302675</v>
      </c>
    </row>
    <row r="846" spans="4:26" ht="12.75">
      <c r="D846" t="s">
        <v>179</v>
      </c>
      <c r="H846" s="33"/>
      <c r="I846" s="41">
        <v>0</v>
      </c>
      <c r="J846" s="13"/>
      <c r="P846" s="11"/>
      <c r="R846" s="11">
        <v>57.4</v>
      </c>
      <c r="U846" s="85"/>
      <c r="V846" s="247">
        <f t="shared" si="49"/>
        <v>57.4</v>
      </c>
      <c r="W846" s="21"/>
      <c r="X846" s="76">
        <v>14394.5</v>
      </c>
      <c r="Y846" s="21"/>
      <c r="Z846" s="268">
        <f t="shared" si="51"/>
        <v>0.2507752613240418</v>
      </c>
    </row>
    <row r="847" spans="4:26" ht="12.75">
      <c r="D847" t="s">
        <v>417</v>
      </c>
      <c r="H847" s="33"/>
      <c r="I847" s="41">
        <v>0</v>
      </c>
      <c r="J847" s="13"/>
      <c r="P847" s="11"/>
      <c r="R847" s="11">
        <v>2.784</v>
      </c>
      <c r="U847" s="85"/>
      <c r="V847" s="247">
        <f t="shared" si="49"/>
        <v>2.784</v>
      </c>
      <c r="W847" s="21"/>
      <c r="X847" s="76">
        <v>2784</v>
      </c>
      <c r="Y847" s="21"/>
      <c r="Z847" s="268">
        <f t="shared" si="51"/>
        <v>1.0000000000000002</v>
      </c>
    </row>
    <row r="848" spans="4:26" ht="12.75">
      <c r="D848" t="s">
        <v>272</v>
      </c>
      <c r="H848" s="33"/>
      <c r="I848" s="41">
        <v>0</v>
      </c>
      <c r="J848" s="13"/>
      <c r="P848" s="11"/>
      <c r="R848" s="15">
        <v>3.283</v>
      </c>
      <c r="U848" s="85"/>
      <c r="V848" s="247">
        <f t="shared" si="49"/>
        <v>3.283</v>
      </c>
      <c r="W848" s="21"/>
      <c r="X848" s="76">
        <v>3282.5</v>
      </c>
      <c r="Y848" s="21"/>
      <c r="Z848" s="268">
        <f t="shared" si="51"/>
        <v>0.9998477002741396</v>
      </c>
    </row>
    <row r="849" spans="8:25" ht="12.75">
      <c r="H849" s="33"/>
      <c r="I849" s="15"/>
      <c r="J849" s="13"/>
      <c r="P849" s="11"/>
      <c r="U849" s="85"/>
      <c r="V849" s="247"/>
      <c r="W849" s="21"/>
      <c r="X849" s="100"/>
      <c r="Y849" s="21"/>
    </row>
    <row r="850" spans="8:25" ht="12.75">
      <c r="H850" s="33"/>
      <c r="I850" s="15"/>
      <c r="J850" s="13"/>
      <c r="P850" s="11"/>
      <c r="U850" s="85"/>
      <c r="V850" s="247"/>
      <c r="W850" s="21"/>
      <c r="X850" s="100"/>
      <c r="Y850" s="21"/>
    </row>
    <row r="851" spans="1:28" s="7" customFormat="1" ht="12.75">
      <c r="A851" s="109" t="s">
        <v>419</v>
      </c>
      <c r="H851" s="32"/>
      <c r="I851" s="41"/>
      <c r="J851" s="129"/>
      <c r="K851" s="78"/>
      <c r="L851" s="129"/>
      <c r="M851" s="78"/>
      <c r="N851" s="78"/>
      <c r="O851" s="129"/>
      <c r="P851" s="78"/>
      <c r="Q851" s="129"/>
      <c r="R851" s="78"/>
      <c r="S851" s="78"/>
      <c r="T851" s="15"/>
      <c r="U851" s="130"/>
      <c r="V851" s="247"/>
      <c r="W851" s="68"/>
      <c r="X851" s="139"/>
      <c r="Y851" s="68"/>
      <c r="Z851" s="21"/>
      <c r="AA851" s="68"/>
      <c r="AB851" s="68"/>
    </row>
    <row r="852" spans="4:26" ht="12.75">
      <c r="D852" t="s">
        <v>234</v>
      </c>
      <c r="H852" s="143"/>
      <c r="I852" s="41">
        <v>4429.5</v>
      </c>
      <c r="J852" s="13"/>
      <c r="P852" s="11"/>
      <c r="T852" s="15">
        <v>-89.493</v>
      </c>
      <c r="U852" s="85"/>
      <c r="V852" s="247">
        <f t="shared" si="49"/>
        <v>4340.007</v>
      </c>
      <c r="W852" s="21"/>
      <c r="X852" s="76">
        <v>4340007</v>
      </c>
      <c r="Y852" s="85"/>
      <c r="Z852" s="268">
        <f aca="true" t="shared" si="52" ref="Z852:Z888">SUM(X852/V852/1000)</f>
        <v>1.0000000000000002</v>
      </c>
    </row>
    <row r="853" spans="4:26" ht="12.75">
      <c r="D853" t="s">
        <v>420</v>
      </c>
      <c r="H853" s="32"/>
      <c r="I853" s="41">
        <v>120</v>
      </c>
      <c r="J853" s="13"/>
      <c r="P853" s="11"/>
      <c r="T853" s="15">
        <v>-30.904</v>
      </c>
      <c r="U853" s="85"/>
      <c r="V853" s="247">
        <f t="shared" si="49"/>
        <v>89.096</v>
      </c>
      <c r="W853" s="21"/>
      <c r="X853" s="76">
        <v>89096</v>
      </c>
      <c r="Y853" s="85"/>
      <c r="Z853" s="268">
        <f t="shared" si="52"/>
        <v>1</v>
      </c>
    </row>
    <row r="854" spans="4:26" ht="12.75">
      <c r="D854" t="s">
        <v>235</v>
      </c>
      <c r="H854" s="286"/>
      <c r="I854" s="208">
        <v>1182.9</v>
      </c>
      <c r="J854" s="265"/>
      <c r="K854" s="146"/>
      <c r="P854" s="11"/>
      <c r="T854" s="15">
        <v>-42.69</v>
      </c>
      <c r="U854" s="85"/>
      <c r="V854" s="247">
        <f t="shared" si="49"/>
        <v>1140.21</v>
      </c>
      <c r="X854" s="76">
        <v>1140210</v>
      </c>
      <c r="Y854" s="85"/>
      <c r="Z854" s="268">
        <f t="shared" si="52"/>
        <v>1</v>
      </c>
    </row>
    <row r="855" spans="4:26" ht="12.75">
      <c r="D855" t="s">
        <v>236</v>
      </c>
      <c r="H855" s="143"/>
      <c r="I855" s="41">
        <v>409.5</v>
      </c>
      <c r="J855" s="13"/>
      <c r="P855" s="11"/>
      <c r="T855" s="15">
        <v>-14.818</v>
      </c>
      <c r="U855" s="85"/>
      <c r="V855" s="247">
        <f t="shared" si="49"/>
        <v>394.682</v>
      </c>
      <c r="X855" s="76">
        <v>394682</v>
      </c>
      <c r="Y855" s="121"/>
      <c r="Z855" s="268">
        <f t="shared" si="52"/>
        <v>1</v>
      </c>
    </row>
    <row r="856" spans="4:26" ht="12.75">
      <c r="D856" s="141" t="s">
        <v>421</v>
      </c>
      <c r="H856" s="143"/>
      <c r="I856" s="41">
        <v>24</v>
      </c>
      <c r="J856" s="255"/>
      <c r="P856" s="11"/>
      <c r="T856" s="15">
        <v>1.218</v>
      </c>
      <c r="U856" s="85"/>
      <c r="V856" s="247">
        <f t="shared" si="49"/>
        <v>25.218</v>
      </c>
      <c r="X856" s="76">
        <v>25217</v>
      </c>
      <c r="Y856" s="121"/>
      <c r="Z856" s="268">
        <f t="shared" si="52"/>
        <v>0.9999603457847569</v>
      </c>
    </row>
    <row r="857" spans="4:26" ht="12.75">
      <c r="D857" t="s">
        <v>422</v>
      </c>
      <c r="H857" s="143"/>
      <c r="I857" s="41">
        <v>20</v>
      </c>
      <c r="J857" s="255"/>
      <c r="P857" s="11">
        <v>3</v>
      </c>
      <c r="T857" s="15">
        <v>14.197</v>
      </c>
      <c r="U857" s="85"/>
      <c r="V857" s="247">
        <f t="shared" si="49"/>
        <v>37.197</v>
      </c>
      <c r="X857" s="76">
        <v>37196.4</v>
      </c>
      <c r="Y857" s="121"/>
      <c r="Z857" s="268">
        <f t="shared" si="52"/>
        <v>0.9999838696669087</v>
      </c>
    </row>
    <row r="858" spans="4:26" ht="12.75">
      <c r="D858" t="s">
        <v>230</v>
      </c>
      <c r="H858" s="143"/>
      <c r="I858" s="41">
        <v>180</v>
      </c>
      <c r="J858" s="255"/>
      <c r="M858" s="11">
        <v>9.047</v>
      </c>
      <c r="P858" s="11"/>
      <c r="T858" s="15">
        <v>18.596</v>
      </c>
      <c r="U858" s="85"/>
      <c r="V858" s="247">
        <f t="shared" si="49"/>
        <v>207.643</v>
      </c>
      <c r="X858" s="76">
        <v>207642.42</v>
      </c>
      <c r="Y858" s="121"/>
      <c r="Z858" s="268">
        <f t="shared" si="52"/>
        <v>0.9999972067442678</v>
      </c>
    </row>
    <row r="859" spans="4:26" ht="12.75">
      <c r="D859" t="s">
        <v>423</v>
      </c>
      <c r="H859" s="143"/>
      <c r="I859" s="41">
        <v>160</v>
      </c>
      <c r="J859" s="255"/>
      <c r="M859" s="11">
        <v>-9.047</v>
      </c>
      <c r="P859" s="11">
        <v>40</v>
      </c>
      <c r="T859" s="15">
        <v>-18.679</v>
      </c>
      <c r="U859" s="85"/>
      <c r="V859" s="247">
        <f t="shared" si="49"/>
        <v>172.274</v>
      </c>
      <c r="X859" s="76">
        <v>172273.25</v>
      </c>
      <c r="Y859" s="121"/>
      <c r="Z859" s="268">
        <f t="shared" si="52"/>
        <v>0.999995646470158</v>
      </c>
    </row>
    <row r="860" spans="4:26" ht="12.75">
      <c r="D860" t="s">
        <v>227</v>
      </c>
      <c r="H860" s="278"/>
      <c r="I860" s="208">
        <v>5.5</v>
      </c>
      <c r="J860" s="310"/>
      <c r="K860" s="146"/>
      <c r="P860" s="11">
        <v>5.5</v>
      </c>
      <c r="T860" s="15">
        <v>4.229</v>
      </c>
      <c r="U860" s="85"/>
      <c r="V860" s="247">
        <f t="shared" si="49"/>
        <v>15.229</v>
      </c>
      <c r="X860" s="76">
        <v>15228.39</v>
      </c>
      <c r="Y860" s="121"/>
      <c r="Z860" s="268">
        <f t="shared" si="52"/>
        <v>0.9999599448420777</v>
      </c>
    </row>
    <row r="861" spans="4:26" ht="12.75">
      <c r="D861" t="s">
        <v>229</v>
      </c>
      <c r="H861" s="276"/>
      <c r="I861" s="41">
        <v>126</v>
      </c>
      <c r="J861" s="255"/>
      <c r="P861" s="11">
        <v>-10.5</v>
      </c>
      <c r="T861" s="15">
        <v>-0.841</v>
      </c>
      <c r="U861" s="13"/>
      <c r="V861" s="247">
        <f t="shared" si="49"/>
        <v>114.659</v>
      </c>
      <c r="X861" s="76">
        <v>114658.63</v>
      </c>
      <c r="Y861" s="121"/>
      <c r="Z861" s="268">
        <f t="shared" si="52"/>
        <v>0.9999967730400579</v>
      </c>
    </row>
    <row r="862" spans="4:26" ht="12.75">
      <c r="D862" s="141" t="s">
        <v>200</v>
      </c>
      <c r="E862" s="141"/>
      <c r="F862" s="141"/>
      <c r="H862" s="111"/>
      <c r="I862" s="41">
        <v>130</v>
      </c>
      <c r="J862" s="255"/>
      <c r="K862" s="15"/>
      <c r="P862" s="15"/>
      <c r="T862" s="15">
        <v>-0.422</v>
      </c>
      <c r="U862" s="85"/>
      <c r="V862" s="247">
        <f t="shared" si="49"/>
        <v>129.578</v>
      </c>
      <c r="X862" s="76">
        <v>129577.44</v>
      </c>
      <c r="Y862" s="131"/>
      <c r="Z862" s="268">
        <f t="shared" si="52"/>
        <v>0.9999956782787202</v>
      </c>
    </row>
    <row r="863" spans="4:26" ht="12.75">
      <c r="D863" s="141" t="s">
        <v>372</v>
      </c>
      <c r="H863" s="143"/>
      <c r="I863" s="41">
        <v>75</v>
      </c>
      <c r="J863" s="255"/>
      <c r="P863" s="11"/>
      <c r="T863" s="15">
        <v>-0.612</v>
      </c>
      <c r="U863" s="85"/>
      <c r="V863" s="247">
        <f t="shared" si="49"/>
        <v>74.388</v>
      </c>
      <c r="X863" s="76">
        <v>74386.76</v>
      </c>
      <c r="Y863" s="85"/>
      <c r="Z863" s="268">
        <f t="shared" si="52"/>
        <v>0.9999833306447276</v>
      </c>
    </row>
    <row r="864" spans="4:26" ht="12.75">
      <c r="D864" t="s">
        <v>402</v>
      </c>
      <c r="H864" s="143"/>
      <c r="I864" s="41">
        <v>320</v>
      </c>
      <c r="J864" s="255"/>
      <c r="P864" s="11">
        <v>-40</v>
      </c>
      <c r="T864" s="15">
        <v>-47.818</v>
      </c>
      <c r="U864" s="85"/>
      <c r="V864" s="247">
        <f t="shared" si="49"/>
        <v>232.18200000000002</v>
      </c>
      <c r="X864" s="76">
        <v>232181.5</v>
      </c>
      <c r="Y864" s="85"/>
      <c r="Z864" s="268">
        <f t="shared" si="52"/>
        <v>0.9999978465169564</v>
      </c>
    </row>
    <row r="865" spans="4:26" ht="12.75">
      <c r="D865" t="s">
        <v>424</v>
      </c>
      <c r="H865" s="143"/>
      <c r="I865" s="41">
        <v>170</v>
      </c>
      <c r="J865" s="255"/>
      <c r="P865" s="11"/>
      <c r="T865" s="15">
        <v>-5.93</v>
      </c>
      <c r="U865" s="85"/>
      <c r="V865" s="247">
        <f t="shared" si="49"/>
        <v>164.07</v>
      </c>
      <c r="X865" s="76">
        <v>164070</v>
      </c>
      <c r="Y865" s="85"/>
      <c r="Z865" s="268">
        <f t="shared" si="52"/>
        <v>1</v>
      </c>
    </row>
    <row r="866" spans="4:26" ht="12.75">
      <c r="D866" t="s">
        <v>425</v>
      </c>
      <c r="H866" s="286"/>
      <c r="I866" s="208">
        <v>200</v>
      </c>
      <c r="J866" s="310"/>
      <c r="K866" s="146"/>
      <c r="L866" s="265"/>
      <c r="M866" s="146"/>
      <c r="N866" s="146"/>
      <c r="P866" s="11">
        <v>-8</v>
      </c>
      <c r="T866" s="15">
        <v>-41.733</v>
      </c>
      <c r="U866" s="85"/>
      <c r="V866" s="247">
        <f t="shared" si="49"/>
        <v>150.267</v>
      </c>
      <c r="X866" s="76">
        <v>150266.29</v>
      </c>
      <c r="Y866" s="121"/>
      <c r="Z866" s="268">
        <f t="shared" si="52"/>
        <v>0.9999952750770297</v>
      </c>
    </row>
    <row r="867" spans="4:26" ht="12.75">
      <c r="D867" t="s">
        <v>426</v>
      </c>
      <c r="H867" s="276"/>
      <c r="I867" s="41">
        <v>41.85</v>
      </c>
      <c r="J867" s="255"/>
      <c r="P867" s="11"/>
      <c r="T867" s="15">
        <v>5.943</v>
      </c>
      <c r="U867" s="85"/>
      <c r="V867" s="247">
        <f aca="true" t="shared" si="53" ref="V867:V888">SUM(I867:T867)</f>
        <v>47.793</v>
      </c>
      <c r="X867" s="76">
        <v>47793</v>
      </c>
      <c r="Y867" s="121"/>
      <c r="Z867" s="268">
        <f t="shared" si="52"/>
        <v>1</v>
      </c>
    </row>
    <row r="868" spans="4:26" ht="12.75">
      <c r="D868" s="141" t="s">
        <v>427</v>
      </c>
      <c r="E868" s="141"/>
      <c r="F868" s="141"/>
      <c r="H868" s="276"/>
      <c r="I868" s="41">
        <v>200</v>
      </c>
      <c r="J868" s="255"/>
      <c r="P868" s="11"/>
      <c r="T868" s="15">
        <v>-39.683</v>
      </c>
      <c r="U868" s="85"/>
      <c r="V868" s="247">
        <f t="shared" si="53"/>
        <v>160.317</v>
      </c>
      <c r="X868" s="76">
        <v>160316.7</v>
      </c>
      <c r="Y868" s="121"/>
      <c r="Z868" s="268">
        <f t="shared" si="52"/>
        <v>0.9999981287074983</v>
      </c>
    </row>
    <row r="869" spans="4:26" ht="12.75">
      <c r="D869" t="s">
        <v>428</v>
      </c>
      <c r="H869" s="276"/>
      <c r="I869" s="41">
        <v>120</v>
      </c>
      <c r="J869" s="255"/>
      <c r="P869" s="11"/>
      <c r="T869" s="15">
        <v>-53.31</v>
      </c>
      <c r="U869" s="85"/>
      <c r="V869" s="247">
        <f t="shared" si="53"/>
        <v>66.69</v>
      </c>
      <c r="X869" s="76">
        <v>66690</v>
      </c>
      <c r="Y869" s="121"/>
      <c r="Z869" s="268">
        <f t="shared" si="52"/>
        <v>1</v>
      </c>
    </row>
    <row r="870" spans="4:26" ht="12.75">
      <c r="D870" t="s">
        <v>179</v>
      </c>
      <c r="H870" s="276"/>
      <c r="I870" s="41">
        <v>200</v>
      </c>
      <c r="J870" s="255"/>
      <c r="K870" s="146"/>
      <c r="N870" s="15"/>
      <c r="P870" s="11">
        <v>55</v>
      </c>
      <c r="T870" s="15">
        <v>19.330000000000002</v>
      </c>
      <c r="U870" s="85"/>
      <c r="V870" s="247">
        <f t="shared" si="53"/>
        <v>274.33</v>
      </c>
      <c r="W870" s="311"/>
      <c r="X870" s="76">
        <v>274328.5</v>
      </c>
      <c r="Y870" s="121"/>
      <c r="Z870" s="268">
        <f t="shared" si="52"/>
        <v>0.9999945321328327</v>
      </c>
    </row>
    <row r="871" spans="4:26" ht="12.75">
      <c r="D871" t="s">
        <v>265</v>
      </c>
      <c r="H871" s="276"/>
      <c r="I871" s="41">
        <v>80</v>
      </c>
      <c r="P871" s="11"/>
      <c r="T871" s="15">
        <v>-16.611</v>
      </c>
      <c r="U871" s="85"/>
      <c r="V871" s="247">
        <f t="shared" si="53"/>
        <v>63.388999999999996</v>
      </c>
      <c r="X871" s="76">
        <v>63388.11</v>
      </c>
      <c r="Y871" s="121"/>
      <c r="Z871" s="268">
        <f t="shared" si="52"/>
        <v>0.9999859597090979</v>
      </c>
    </row>
    <row r="872" spans="4:26" ht="12.75">
      <c r="D872" t="s">
        <v>429</v>
      </c>
      <c r="H872" s="276"/>
      <c r="I872" s="41">
        <v>55</v>
      </c>
      <c r="P872" s="11">
        <v>-55</v>
      </c>
      <c r="U872" s="85"/>
      <c r="V872" s="247">
        <f t="shared" si="53"/>
        <v>0</v>
      </c>
      <c r="X872" s="76">
        <v>0</v>
      </c>
      <c r="Y872" s="121"/>
      <c r="Z872" s="268"/>
    </row>
    <row r="873" spans="4:26" ht="12.75">
      <c r="D873" s="141" t="s">
        <v>245</v>
      </c>
      <c r="E873" s="141"/>
      <c r="H873" s="111"/>
      <c r="I873" s="41">
        <v>15</v>
      </c>
      <c r="K873" s="41"/>
      <c r="P873" s="15">
        <v>5</v>
      </c>
      <c r="T873" s="15">
        <v>-0.249</v>
      </c>
      <c r="U873" s="85"/>
      <c r="V873" s="247">
        <f t="shared" si="53"/>
        <v>19.751</v>
      </c>
      <c r="W873" s="21"/>
      <c r="X873" s="76">
        <v>19751</v>
      </c>
      <c r="Y873" s="131"/>
      <c r="Z873" s="268">
        <f t="shared" si="52"/>
        <v>0.9999999999999999</v>
      </c>
    </row>
    <row r="874" spans="4:26" ht="12.75">
      <c r="D874" t="s">
        <v>274</v>
      </c>
      <c r="H874" s="33"/>
      <c r="I874" s="41">
        <v>2.7</v>
      </c>
      <c r="P874" s="11"/>
      <c r="T874" s="15">
        <v>-0.609</v>
      </c>
      <c r="U874" s="85"/>
      <c r="V874" s="247">
        <f t="shared" si="53"/>
        <v>2.091</v>
      </c>
      <c r="W874" s="21"/>
      <c r="X874" s="76">
        <v>2091</v>
      </c>
      <c r="Y874" s="131"/>
      <c r="Z874" s="268">
        <f t="shared" si="52"/>
        <v>0.9999999999999999</v>
      </c>
    </row>
    <row r="875" spans="4:26" ht="12.75">
      <c r="D875" t="s">
        <v>218</v>
      </c>
      <c r="H875" s="33"/>
      <c r="I875" s="41">
        <v>32</v>
      </c>
      <c r="P875" s="11"/>
      <c r="T875" s="15">
        <v>-3.045</v>
      </c>
      <c r="U875" s="85"/>
      <c r="V875" s="247">
        <f t="shared" si="53"/>
        <v>28.955</v>
      </c>
      <c r="W875" s="21"/>
      <c r="X875" s="76">
        <v>28955</v>
      </c>
      <c r="Y875" s="131"/>
      <c r="Z875" s="268">
        <f t="shared" si="52"/>
        <v>1.0000000000000002</v>
      </c>
    </row>
    <row r="876" spans="4:26" ht="12.75">
      <c r="D876" t="s">
        <v>430</v>
      </c>
      <c r="H876" s="33"/>
      <c r="I876" s="41">
        <v>6.8</v>
      </c>
      <c r="M876" s="11">
        <v>4.7700000000000005</v>
      </c>
      <c r="P876" s="11"/>
      <c r="U876" s="85"/>
      <c r="V876" s="247">
        <f t="shared" si="53"/>
        <v>11.57</v>
      </c>
      <c r="W876" s="21"/>
      <c r="X876" s="76">
        <v>11570</v>
      </c>
      <c r="Y876" s="131"/>
      <c r="Z876" s="268">
        <f t="shared" si="52"/>
        <v>1</v>
      </c>
    </row>
    <row r="877" spans="4:26" ht="12.75">
      <c r="D877" t="s">
        <v>431</v>
      </c>
      <c r="H877" s="33"/>
      <c r="I877" s="41">
        <v>101</v>
      </c>
      <c r="P877" s="11">
        <v>7.06</v>
      </c>
      <c r="U877" s="85"/>
      <c r="V877" s="247">
        <f t="shared" si="53"/>
        <v>108.06</v>
      </c>
      <c r="W877" s="21"/>
      <c r="X877" s="76">
        <v>108060</v>
      </c>
      <c r="Y877" s="131"/>
      <c r="Z877" s="268">
        <f t="shared" si="52"/>
        <v>1</v>
      </c>
    </row>
    <row r="878" spans="4:26" ht="12.75">
      <c r="D878" t="s">
        <v>432</v>
      </c>
      <c r="H878" s="33"/>
      <c r="I878" s="41">
        <v>10.9</v>
      </c>
      <c r="P878" s="11"/>
      <c r="T878" s="15">
        <v>0.05</v>
      </c>
      <c r="U878" s="85"/>
      <c r="V878" s="247">
        <f t="shared" si="53"/>
        <v>10.950000000000001</v>
      </c>
      <c r="W878" s="21"/>
      <c r="X878" s="76">
        <v>10950</v>
      </c>
      <c r="Y878" s="131"/>
      <c r="Z878" s="268">
        <f t="shared" si="52"/>
        <v>0.9999999999999999</v>
      </c>
    </row>
    <row r="879" spans="4:26" ht="12.75">
      <c r="D879" t="s">
        <v>433</v>
      </c>
      <c r="H879" s="33"/>
      <c r="I879" s="41">
        <v>0</v>
      </c>
      <c r="N879" s="11">
        <v>100</v>
      </c>
      <c r="P879" s="11"/>
      <c r="U879" s="85"/>
      <c r="V879" s="247">
        <f t="shared" si="53"/>
        <v>100</v>
      </c>
      <c r="W879" s="21"/>
      <c r="X879" s="76">
        <v>100000</v>
      </c>
      <c r="Y879" s="131"/>
      <c r="Z879" s="268">
        <f t="shared" si="52"/>
        <v>1</v>
      </c>
    </row>
    <row r="880" spans="4:26" ht="12.75">
      <c r="D880" t="s">
        <v>180</v>
      </c>
      <c r="H880" s="33"/>
      <c r="I880" s="41">
        <v>0</v>
      </c>
      <c r="P880" s="11"/>
      <c r="T880" s="15">
        <v>1.6</v>
      </c>
      <c r="U880" s="85"/>
      <c r="V880" s="247">
        <f t="shared" si="53"/>
        <v>1.6</v>
      </c>
      <c r="W880" s="21"/>
      <c r="X880" s="76">
        <v>1600</v>
      </c>
      <c r="Y880" s="131"/>
      <c r="Z880" s="268">
        <f t="shared" si="52"/>
        <v>1</v>
      </c>
    </row>
    <row r="881" spans="4:26" ht="12.75">
      <c r="D881" t="s">
        <v>181</v>
      </c>
      <c r="H881" s="33"/>
      <c r="I881" s="41">
        <v>0.9</v>
      </c>
      <c r="P881" s="11"/>
      <c r="T881" s="15">
        <v>-0.1</v>
      </c>
      <c r="U881" s="85"/>
      <c r="V881" s="247">
        <f t="shared" si="53"/>
        <v>0.8</v>
      </c>
      <c r="W881" s="21"/>
      <c r="X881" s="76">
        <v>800</v>
      </c>
      <c r="Y881" s="131"/>
      <c r="Z881" s="268">
        <f t="shared" si="52"/>
        <v>1</v>
      </c>
    </row>
    <row r="882" spans="4:26" ht="12.75">
      <c r="D882" t="s">
        <v>434</v>
      </c>
      <c r="H882" s="33"/>
      <c r="I882" s="41">
        <v>66</v>
      </c>
      <c r="K882" s="11">
        <v>-66</v>
      </c>
      <c r="P882" s="11"/>
      <c r="U882" s="13"/>
      <c r="V882" s="247">
        <f t="shared" si="53"/>
        <v>0</v>
      </c>
      <c r="W882" s="21"/>
      <c r="X882" s="76">
        <v>0</v>
      </c>
      <c r="Y882" s="131"/>
      <c r="Z882" s="268"/>
    </row>
    <row r="883" spans="4:26" ht="12.75">
      <c r="D883" t="s">
        <v>435</v>
      </c>
      <c r="H883" s="286"/>
      <c r="I883" s="208">
        <v>55</v>
      </c>
      <c r="J883" s="226"/>
      <c r="K883" s="146"/>
      <c r="P883" s="11"/>
      <c r="T883" s="15">
        <v>-14.383</v>
      </c>
      <c r="U883" s="85"/>
      <c r="V883" s="247">
        <f t="shared" si="53"/>
        <v>40.617000000000004</v>
      </c>
      <c r="X883" s="76">
        <v>40616.4</v>
      </c>
      <c r="Y883" s="121"/>
      <c r="Z883" s="268">
        <f t="shared" si="52"/>
        <v>0.9999852278602555</v>
      </c>
    </row>
    <row r="884" spans="4:26" ht="12.75">
      <c r="D884" t="s">
        <v>436</v>
      </c>
      <c r="H884" s="276"/>
      <c r="I884" s="41">
        <v>120</v>
      </c>
      <c r="P884" s="11"/>
      <c r="U884" s="85"/>
      <c r="V884" s="247">
        <f t="shared" si="53"/>
        <v>120</v>
      </c>
      <c r="X884" s="76">
        <v>120000</v>
      </c>
      <c r="Y884" s="121"/>
      <c r="Z884" s="268">
        <f t="shared" si="52"/>
        <v>1</v>
      </c>
    </row>
    <row r="885" spans="4:26" ht="12.75">
      <c r="D885" t="s">
        <v>437</v>
      </c>
      <c r="H885" s="276"/>
      <c r="I885" s="41">
        <v>0</v>
      </c>
      <c r="M885" s="11">
        <v>0.323</v>
      </c>
      <c r="P885" s="11"/>
      <c r="U885" s="85"/>
      <c r="V885" s="247">
        <f t="shared" si="53"/>
        <v>0.323</v>
      </c>
      <c r="X885" s="76">
        <v>322.8</v>
      </c>
      <c r="Y885" s="121"/>
      <c r="Z885" s="268">
        <f t="shared" si="52"/>
        <v>0.9993808049535604</v>
      </c>
    </row>
    <row r="886" spans="4:26" ht="12.75">
      <c r="D886" t="s">
        <v>409</v>
      </c>
      <c r="H886" s="276"/>
      <c r="I886" s="41">
        <v>0</v>
      </c>
      <c r="P886" s="11"/>
      <c r="R886" s="11">
        <v>7</v>
      </c>
      <c r="T886" s="15">
        <v>-1.25</v>
      </c>
      <c r="U886" s="85"/>
      <c r="V886" s="247">
        <f t="shared" si="53"/>
        <v>5.75</v>
      </c>
      <c r="X886" s="76">
        <v>5750</v>
      </c>
      <c r="Y886" s="121"/>
      <c r="Z886" s="268">
        <f t="shared" si="52"/>
        <v>1</v>
      </c>
    </row>
    <row r="887" spans="1:26" ht="13.5" customHeight="1">
      <c r="A887" s="109"/>
      <c r="D887" t="s">
        <v>438</v>
      </c>
      <c r="H887" s="276"/>
      <c r="I887" s="41">
        <v>55</v>
      </c>
      <c r="P887" s="11"/>
      <c r="T887" s="15">
        <v>8.904</v>
      </c>
      <c r="U887" s="85"/>
      <c r="V887" s="247">
        <f t="shared" si="53"/>
        <v>63.903999999999996</v>
      </c>
      <c r="X887" s="19">
        <v>63904</v>
      </c>
      <c r="Z887" s="268">
        <f t="shared" si="52"/>
        <v>1.0000000000000002</v>
      </c>
    </row>
    <row r="888" spans="1:26" ht="12.75">
      <c r="A888" s="114"/>
      <c r="D888" t="s">
        <v>439</v>
      </c>
      <c r="H888" s="143"/>
      <c r="I888" s="41">
        <v>0</v>
      </c>
      <c r="J888" s="13"/>
      <c r="P888" s="11"/>
      <c r="T888" s="15">
        <v>10.202</v>
      </c>
      <c r="U888" s="85"/>
      <c r="V888" s="247">
        <f t="shared" si="53"/>
        <v>10.202</v>
      </c>
      <c r="X888" s="19">
        <v>10202</v>
      </c>
      <c r="Z888" s="268">
        <f t="shared" si="52"/>
        <v>1</v>
      </c>
    </row>
    <row r="889" spans="1:22" ht="12.75">
      <c r="A889" s="114"/>
      <c r="D889" s="141"/>
      <c r="E889" s="21"/>
      <c r="F889" s="21"/>
      <c r="G889" s="21"/>
      <c r="H889" s="143"/>
      <c r="I889" s="15"/>
      <c r="J889" s="13"/>
      <c r="P889" s="11"/>
      <c r="U889" s="85"/>
      <c r="V889" s="247"/>
    </row>
    <row r="890" spans="1:26" ht="12.75">
      <c r="A890" s="312">
        <v>62</v>
      </c>
      <c r="D890" s="141"/>
      <c r="E890" s="21"/>
      <c r="F890" s="21"/>
      <c r="G890" s="21"/>
      <c r="H890" s="143"/>
      <c r="I890" s="15"/>
      <c r="J890" s="13"/>
      <c r="K890" s="78"/>
      <c r="P890" s="11"/>
      <c r="U890" s="85"/>
      <c r="V890" s="247"/>
      <c r="X890" s="124"/>
      <c r="Z890" s="268"/>
    </row>
    <row r="891" spans="1:22" ht="12.75">
      <c r="A891" s="109" t="s">
        <v>440</v>
      </c>
      <c r="D891" s="141"/>
      <c r="E891" s="21"/>
      <c r="F891" s="21"/>
      <c r="G891" s="21"/>
      <c r="H891" s="143"/>
      <c r="I891" s="15"/>
      <c r="J891" s="13"/>
      <c r="P891" s="11"/>
      <c r="U891" s="85"/>
      <c r="V891" s="247"/>
    </row>
    <row r="892" spans="1:26" ht="12.75">
      <c r="A892" s="114"/>
      <c r="D892" s="141" t="s">
        <v>441</v>
      </c>
      <c r="E892" s="21"/>
      <c r="F892" s="21"/>
      <c r="G892" s="21"/>
      <c r="H892" s="143"/>
      <c r="I892" s="15"/>
      <c r="J892" s="13"/>
      <c r="P892" s="11"/>
      <c r="U892" s="85"/>
      <c r="V892" s="247"/>
      <c r="Z892" s="268"/>
    </row>
    <row r="893" spans="1:22" ht="12.75">
      <c r="A893" s="114"/>
      <c r="D893" s="141"/>
      <c r="E893" s="21"/>
      <c r="F893" s="21"/>
      <c r="G893" s="21"/>
      <c r="H893" s="143"/>
      <c r="I893" s="15"/>
      <c r="J893" s="13"/>
      <c r="P893" s="11"/>
      <c r="U893" s="85"/>
      <c r="V893" s="247"/>
    </row>
    <row r="894" spans="1:21" ht="12" customHeight="1">
      <c r="A894" s="114"/>
      <c r="D894" s="21"/>
      <c r="E894" s="21"/>
      <c r="F894" s="21"/>
      <c r="G894" s="21"/>
      <c r="H894" s="143"/>
      <c r="I894" s="15"/>
      <c r="J894" s="13"/>
      <c r="P894" s="11"/>
      <c r="U894" s="85"/>
    </row>
    <row r="895" spans="1:16" ht="12.75" hidden="1">
      <c r="A895" s="114"/>
      <c r="D895" s="21"/>
      <c r="E895" s="21"/>
      <c r="F895" s="21"/>
      <c r="G895" s="21"/>
      <c r="H895" s="143"/>
      <c r="I895" s="15"/>
      <c r="J895" s="13"/>
      <c r="P895" s="11"/>
    </row>
    <row r="896" spans="1:16" ht="12.75" hidden="1">
      <c r="A896" s="114"/>
      <c r="D896" s="21"/>
      <c r="E896" s="21"/>
      <c r="F896" s="21"/>
      <c r="G896" s="21"/>
      <c r="H896" s="143"/>
      <c r="I896" s="15"/>
      <c r="J896" s="13"/>
      <c r="P896" s="11"/>
    </row>
    <row r="897" spans="1:16" ht="12.75" customHeight="1" hidden="1">
      <c r="A897" s="114"/>
      <c r="D897" s="21"/>
      <c r="E897" s="313"/>
      <c r="F897" s="21"/>
      <c r="G897" s="132"/>
      <c r="H897" s="33"/>
      <c r="I897" s="15"/>
      <c r="J897" s="13"/>
      <c r="P897" s="11"/>
    </row>
    <row r="898" spans="4:16" ht="12.75" hidden="1">
      <c r="D898" s="21"/>
      <c r="E898" s="21"/>
      <c r="F898" s="21"/>
      <c r="G898" s="21"/>
      <c r="H898" s="143"/>
      <c r="I898" s="15"/>
      <c r="P898" s="11"/>
    </row>
    <row r="899" spans="4:16" ht="12.75" hidden="1">
      <c r="D899" s="21"/>
      <c r="E899" s="21"/>
      <c r="F899" s="21"/>
      <c r="G899" s="21"/>
      <c r="H899" s="143"/>
      <c r="I899" s="15"/>
      <c r="P899" s="11"/>
    </row>
    <row r="900" spans="4:20" ht="12.75" hidden="1">
      <c r="D900" s="229"/>
      <c r="E900" s="229"/>
      <c r="F900" s="229"/>
      <c r="G900" s="229"/>
      <c r="H900" s="277"/>
      <c r="I900" s="272"/>
      <c r="J900" s="226"/>
      <c r="K900" s="146"/>
      <c r="L900" s="265"/>
      <c r="M900" s="146"/>
      <c r="N900" s="146"/>
      <c r="O900" s="265"/>
      <c r="P900" s="146"/>
      <c r="Q900" s="265"/>
      <c r="R900" s="146"/>
      <c r="S900" s="146"/>
      <c r="T900" s="272"/>
    </row>
    <row r="901" spans="4:20" ht="12.75" hidden="1">
      <c r="D901" s="229"/>
      <c r="E901" s="229"/>
      <c r="F901" s="229"/>
      <c r="G901" s="229"/>
      <c r="H901" s="277"/>
      <c r="I901" s="272"/>
      <c r="J901" s="226"/>
      <c r="K901" s="146"/>
      <c r="L901" s="265"/>
      <c r="M901" s="146"/>
      <c r="N901" s="146"/>
      <c r="O901" s="265"/>
      <c r="P901" s="146"/>
      <c r="Q901" s="265"/>
      <c r="R901" s="146"/>
      <c r="S901" s="146"/>
      <c r="T901" s="272"/>
    </row>
    <row r="902" spans="4:20" ht="12.75" hidden="1">
      <c r="D902" s="302"/>
      <c r="E902" s="229"/>
      <c r="F902" s="229"/>
      <c r="G902" s="229"/>
      <c r="H902" s="277"/>
      <c r="I902" s="272"/>
      <c r="J902" s="265"/>
      <c r="K902" s="104"/>
      <c r="L902" s="265"/>
      <c r="M902" s="146"/>
      <c r="N902" s="146"/>
      <c r="O902" s="265"/>
      <c r="P902" s="146"/>
      <c r="Q902" s="265"/>
      <c r="R902" s="146"/>
      <c r="S902" s="146"/>
      <c r="T902" s="272"/>
    </row>
    <row r="903" spans="4:20" ht="12.75" hidden="1">
      <c r="D903" s="47"/>
      <c r="E903" s="47"/>
      <c r="F903" s="47"/>
      <c r="G903" s="47"/>
      <c r="H903" s="283"/>
      <c r="I903" s="272"/>
      <c r="J903" s="226"/>
      <c r="K903" s="146"/>
      <c r="L903" s="265"/>
      <c r="M903" s="146"/>
      <c r="N903" s="146"/>
      <c r="O903" s="265"/>
      <c r="P903" s="146"/>
      <c r="Q903" s="265"/>
      <c r="R903" s="146"/>
      <c r="S903" s="146"/>
      <c r="T903" s="272"/>
    </row>
    <row r="904" spans="4:20" ht="12.75" hidden="1">
      <c r="D904" s="227"/>
      <c r="E904" s="47"/>
      <c r="F904" s="47"/>
      <c r="G904" s="47"/>
      <c r="H904" s="292"/>
      <c r="I904" s="272"/>
      <c r="J904" s="226"/>
      <c r="K904" s="104"/>
      <c r="L904" s="265"/>
      <c r="M904" s="146"/>
      <c r="N904" s="146"/>
      <c r="O904" s="265"/>
      <c r="P904" s="208"/>
      <c r="Q904" s="265"/>
      <c r="R904" s="146"/>
      <c r="S904" s="146"/>
      <c r="T904" s="272"/>
    </row>
    <row r="905" spans="4:22" ht="12.75" hidden="1">
      <c r="D905" s="302"/>
      <c r="E905" s="302"/>
      <c r="F905" s="47"/>
      <c r="G905" s="47"/>
      <c r="H905" s="277"/>
      <c r="I905" s="272"/>
      <c r="J905" s="226"/>
      <c r="K905" s="146"/>
      <c r="L905" s="265"/>
      <c r="M905" s="146"/>
      <c r="N905" s="146"/>
      <c r="O905" s="265"/>
      <c r="P905" s="146"/>
      <c r="Q905" s="265"/>
      <c r="R905" s="146"/>
      <c r="S905" s="146"/>
      <c r="T905" s="272"/>
      <c r="V905" s="11"/>
    </row>
    <row r="906" spans="4:22" ht="12.75" hidden="1">
      <c r="D906" s="47"/>
      <c r="E906" s="47"/>
      <c r="F906" s="47"/>
      <c r="G906" s="47"/>
      <c r="H906" s="277"/>
      <c r="I906" s="272"/>
      <c r="J906" s="226"/>
      <c r="K906" s="146"/>
      <c r="L906" s="265"/>
      <c r="M906" s="146"/>
      <c r="N906" s="146"/>
      <c r="O906" s="265"/>
      <c r="P906" s="146"/>
      <c r="Q906" s="265"/>
      <c r="R906" s="146"/>
      <c r="S906" s="146"/>
      <c r="T906" s="272"/>
      <c r="V906" s="11"/>
    </row>
    <row r="907" spans="4:22" ht="12.75" hidden="1">
      <c r="D907" s="47"/>
      <c r="E907" s="47"/>
      <c r="F907" s="47"/>
      <c r="G907" s="47"/>
      <c r="H907" s="277"/>
      <c r="I907" s="272"/>
      <c r="J907" s="226"/>
      <c r="K907" s="146"/>
      <c r="L907" s="265"/>
      <c r="M907" s="146"/>
      <c r="N907" s="146"/>
      <c r="O907" s="265"/>
      <c r="P907" s="146"/>
      <c r="Q907" s="265"/>
      <c r="R907" s="146"/>
      <c r="S907" s="146"/>
      <c r="T907" s="272"/>
      <c r="V907" s="11"/>
    </row>
    <row r="908" spans="4:22" ht="12.75" hidden="1">
      <c r="D908" s="47"/>
      <c r="E908" s="47"/>
      <c r="F908" s="47"/>
      <c r="G908" s="47"/>
      <c r="H908" s="278"/>
      <c r="I908" s="272"/>
      <c r="J908" s="226"/>
      <c r="K908" s="104"/>
      <c r="L908" s="265"/>
      <c r="M908" s="146"/>
      <c r="N908" s="294"/>
      <c r="O908" s="265"/>
      <c r="P908" s="294"/>
      <c r="Q908" s="265"/>
      <c r="R908" s="146"/>
      <c r="S908" s="146"/>
      <c r="T908" s="314"/>
      <c r="V908" s="11"/>
    </row>
    <row r="909" spans="4:20" ht="12.75" hidden="1">
      <c r="D909" s="47"/>
      <c r="E909" s="47"/>
      <c r="F909" s="47"/>
      <c r="G909" s="47"/>
      <c r="H909" s="283"/>
      <c r="I909" s="272"/>
      <c r="J909" s="226"/>
      <c r="K909" s="146"/>
      <c r="L909" s="265"/>
      <c r="M909" s="146"/>
      <c r="N909" s="146"/>
      <c r="O909" s="265"/>
      <c r="P909" s="146"/>
      <c r="Q909" s="265"/>
      <c r="R909" s="146"/>
      <c r="S909" s="146"/>
      <c r="T909" s="272"/>
    </row>
    <row r="910" spans="4:20" ht="12.75" hidden="1">
      <c r="D910" s="227"/>
      <c r="E910" s="47"/>
      <c r="F910" s="47"/>
      <c r="G910" s="47"/>
      <c r="H910" s="292"/>
      <c r="I910" s="272"/>
      <c r="J910" s="226"/>
      <c r="K910" s="104"/>
      <c r="L910" s="265"/>
      <c r="M910" s="146"/>
      <c r="N910" s="146"/>
      <c r="O910" s="265"/>
      <c r="P910" s="208"/>
      <c r="Q910" s="265"/>
      <c r="R910" s="146"/>
      <c r="S910" s="146"/>
      <c r="T910" s="272"/>
    </row>
    <row r="911" spans="5:22" ht="12.75" hidden="1">
      <c r="E911" s="68"/>
      <c r="H911" s="143"/>
      <c r="I911" s="15"/>
      <c r="P911" s="11"/>
      <c r="V911" s="11"/>
    </row>
    <row r="912" spans="8:22" ht="12.75" hidden="1">
      <c r="H912" s="143"/>
      <c r="I912" s="15"/>
      <c r="P912" s="11"/>
      <c r="V912" s="11"/>
    </row>
    <row r="913" spans="8:22" ht="12.75" hidden="1">
      <c r="H913" s="143"/>
      <c r="I913" s="15"/>
      <c r="P913" s="34"/>
      <c r="V913" s="11"/>
    </row>
    <row r="914" spans="8:16" ht="12.75" hidden="1">
      <c r="H914" s="315"/>
      <c r="I914" s="15"/>
      <c r="K914" s="103"/>
      <c r="N914" s="295"/>
      <c r="P914" s="295"/>
    </row>
    <row r="915" spans="8:16" ht="12.75" hidden="1">
      <c r="H915" s="276"/>
      <c r="I915" s="15"/>
      <c r="P915" s="11"/>
    </row>
    <row r="916" spans="8:16" ht="12.75" hidden="1">
      <c r="H916" s="276"/>
      <c r="I916" s="15"/>
      <c r="P916" s="11"/>
    </row>
    <row r="917" spans="1:28" s="7" customFormat="1" ht="13.5" customHeight="1">
      <c r="A917" s="53">
        <v>63</v>
      </c>
      <c r="B917" s="249"/>
      <c r="C917" s="249"/>
      <c r="D917" s="54" t="s">
        <v>112</v>
      </c>
      <c r="E917" s="249"/>
      <c r="F917" s="249"/>
      <c r="G917" s="56"/>
      <c r="H917" s="81"/>
      <c r="I917" s="62">
        <f>SUM(I918:I925)</f>
        <v>1850</v>
      </c>
      <c r="J917" s="251"/>
      <c r="K917" s="62">
        <f>SUM(K918:K925)</f>
        <v>5.257</v>
      </c>
      <c r="L917" s="62">
        <f>SUM(L918:L923)</f>
        <v>0</v>
      </c>
      <c r="M917" s="62">
        <f>SUM(M918:M925)</f>
        <v>-749.167</v>
      </c>
      <c r="N917" s="62">
        <f>SUM(N918:N925)</f>
        <v>0</v>
      </c>
      <c r="O917" s="62">
        <f>SUM(O918:O923)</f>
        <v>0</v>
      </c>
      <c r="P917" s="62">
        <f>SUM(P918:P925)</f>
        <v>5</v>
      </c>
      <c r="Q917" s="62">
        <f>SUM(Q918:Q923)</f>
        <v>0</v>
      </c>
      <c r="R917" s="62">
        <f>SUM(R918:R925)</f>
        <v>0</v>
      </c>
      <c r="S917" s="62">
        <f>SUM(S918:S925)</f>
        <v>0</v>
      </c>
      <c r="T917" s="62">
        <f>SUM(T918:T925)</f>
        <v>166.119</v>
      </c>
      <c r="U917" s="264">
        <f>SUM(U918:U923)</f>
        <v>0</v>
      </c>
      <c r="V917" s="62">
        <f>SUM(V918:V925)</f>
        <v>1277.2089999999998</v>
      </c>
      <c r="W917" s="108"/>
      <c r="X917" s="264">
        <f>SUM(X918:X925)</f>
        <v>1276496.62</v>
      </c>
      <c r="Y917" s="20"/>
      <c r="Z917" s="268">
        <f aca="true" t="shared" si="54" ref="Z917:Z925">SUM(X917/V917/1000)</f>
        <v>0.9994422369400782</v>
      </c>
      <c r="AA917" s="68"/>
      <c r="AB917" s="68"/>
    </row>
    <row r="918" spans="4:26" ht="13.5" customHeight="1">
      <c r="D918" t="s">
        <v>442</v>
      </c>
      <c r="G918" s="72"/>
      <c r="H918" s="71"/>
      <c r="I918" s="41">
        <v>51.8</v>
      </c>
      <c r="K918" s="146"/>
      <c r="P918" s="11">
        <v>5</v>
      </c>
      <c r="R918" s="11">
        <v>18.5</v>
      </c>
      <c r="T918" s="15">
        <v>1.69</v>
      </c>
      <c r="V918" s="247">
        <f aca="true" t="shared" si="55" ref="V918:V925">SUM(I918:T918)</f>
        <v>76.99</v>
      </c>
      <c r="X918" s="19">
        <v>76763.5</v>
      </c>
      <c r="Z918" s="268">
        <f t="shared" si="54"/>
        <v>0.9970580594882452</v>
      </c>
    </row>
    <row r="919" spans="4:26" ht="12.75">
      <c r="D919" t="s">
        <v>443</v>
      </c>
      <c r="H919" s="276"/>
      <c r="I919" s="41">
        <v>1200</v>
      </c>
      <c r="M919" s="11">
        <v>-749.167</v>
      </c>
      <c r="P919" s="11"/>
      <c r="V919" s="247">
        <f t="shared" si="55"/>
        <v>450.83299999999997</v>
      </c>
      <c r="X919" s="19">
        <v>450833</v>
      </c>
      <c r="Z919" s="268">
        <f t="shared" si="54"/>
        <v>1.0000000000000002</v>
      </c>
    </row>
    <row r="920" spans="4:26" ht="12.75">
      <c r="D920" t="s">
        <v>444</v>
      </c>
      <c r="G920" s="72"/>
      <c r="H920" s="71"/>
      <c r="I920" s="41">
        <v>120</v>
      </c>
      <c r="P920" s="11"/>
      <c r="R920" s="11">
        <v>-18.5</v>
      </c>
      <c r="T920" s="15">
        <v>-17.648</v>
      </c>
      <c r="V920" s="247">
        <f t="shared" si="55"/>
        <v>83.852</v>
      </c>
      <c r="X920" s="19">
        <v>83851.16</v>
      </c>
      <c r="Z920" s="268">
        <f t="shared" si="54"/>
        <v>0.9999899823498545</v>
      </c>
    </row>
    <row r="921" spans="4:26" ht="12.75">
      <c r="D921" t="s">
        <v>445</v>
      </c>
      <c r="G921" s="21"/>
      <c r="H921" s="276"/>
      <c r="I921" s="41">
        <v>405.5</v>
      </c>
      <c r="P921" s="11"/>
      <c r="T921" s="15">
        <v>-10.822</v>
      </c>
      <c r="V921" s="247">
        <f t="shared" si="55"/>
        <v>394.678</v>
      </c>
      <c r="X921" s="19">
        <v>394677.9</v>
      </c>
      <c r="Z921" s="268">
        <f t="shared" si="54"/>
        <v>0.9999997466288976</v>
      </c>
    </row>
    <row r="922" spans="4:26" ht="12.75">
      <c r="D922" t="s">
        <v>446</v>
      </c>
      <c r="G922" s="21"/>
      <c r="H922" s="276"/>
      <c r="I922" s="41">
        <v>19.5</v>
      </c>
      <c r="P922" s="11"/>
      <c r="T922" s="15">
        <v>-4.474</v>
      </c>
      <c r="V922" s="247">
        <f t="shared" si="55"/>
        <v>15.026</v>
      </c>
      <c r="X922" s="19">
        <v>14542.02</v>
      </c>
      <c r="Z922" s="268">
        <f t="shared" si="54"/>
        <v>0.9677904964727806</v>
      </c>
    </row>
    <row r="923" spans="4:26" ht="12.75">
      <c r="D923" t="s">
        <v>447</v>
      </c>
      <c r="H923" s="71"/>
      <c r="I923" s="41">
        <v>34.800000000000004</v>
      </c>
      <c r="P923" s="11"/>
      <c r="T923" s="15">
        <v>-1.181</v>
      </c>
      <c r="V923" s="247">
        <f t="shared" si="55"/>
        <v>33.61900000000001</v>
      </c>
      <c r="X923" s="19">
        <v>33618.55</v>
      </c>
      <c r="Z923" s="268">
        <f t="shared" si="54"/>
        <v>0.9999866147119187</v>
      </c>
    </row>
    <row r="924" spans="4:26" ht="12.75">
      <c r="D924" t="s">
        <v>448</v>
      </c>
      <c r="H924" s="276"/>
      <c r="I924" s="41">
        <v>18.400000000000002</v>
      </c>
      <c r="P924" s="11"/>
      <c r="T924" s="15">
        <v>-0.298</v>
      </c>
      <c r="U924" s="13"/>
      <c r="V924" s="247">
        <f t="shared" si="55"/>
        <v>18.102000000000004</v>
      </c>
      <c r="X924" s="19">
        <v>18101.49</v>
      </c>
      <c r="Z924" s="268">
        <f t="shared" si="54"/>
        <v>0.9999718263175339</v>
      </c>
    </row>
    <row r="925" spans="4:26" ht="12.75">
      <c r="D925" t="s">
        <v>449</v>
      </c>
      <c r="H925" s="276"/>
      <c r="I925" s="41">
        <v>0</v>
      </c>
      <c r="K925" s="11">
        <v>5.257</v>
      </c>
      <c r="P925" s="11"/>
      <c r="T925" s="15">
        <v>198.852</v>
      </c>
      <c r="V925" s="247">
        <f t="shared" si="55"/>
        <v>204.109</v>
      </c>
      <c r="X925" s="19">
        <v>204109</v>
      </c>
      <c r="Z925" s="268">
        <f t="shared" si="54"/>
        <v>1</v>
      </c>
    </row>
    <row r="926" spans="4:16" ht="12.75">
      <c r="D926" s="21"/>
      <c r="H926" s="276"/>
      <c r="I926" s="15"/>
      <c r="P926" s="11"/>
    </row>
    <row r="927" spans="8:24" ht="12.75">
      <c r="H927" s="33"/>
      <c r="I927" s="15"/>
      <c r="P927" s="11"/>
      <c r="V927" s="40"/>
      <c r="W927" s="21"/>
      <c r="X927" s="100"/>
    </row>
    <row r="928" spans="8:24" ht="12.75">
      <c r="H928" s="33"/>
      <c r="I928" s="15"/>
      <c r="P928" s="11"/>
      <c r="V928" s="40"/>
      <c r="W928" s="21"/>
      <c r="X928" s="100"/>
    </row>
    <row r="929" spans="8:16" ht="12.75" hidden="1">
      <c r="H929" s="286"/>
      <c r="I929" s="208"/>
      <c r="J929" s="226"/>
      <c r="K929" s="104"/>
      <c r="P929" s="11"/>
    </row>
    <row r="930" spans="8:16" ht="12.75" hidden="1">
      <c r="H930" s="276"/>
      <c r="I930" s="15"/>
      <c r="P930" s="11"/>
    </row>
    <row r="931" spans="4:16" ht="12.75" hidden="1">
      <c r="D931" s="316"/>
      <c r="H931" s="71"/>
      <c r="I931" s="15"/>
      <c r="P931" s="11"/>
    </row>
    <row r="932" spans="1:26" ht="12.75">
      <c r="A932" s="53">
        <v>64</v>
      </c>
      <c r="B932" s="105"/>
      <c r="C932" s="105"/>
      <c r="D932" s="54" t="s">
        <v>450</v>
      </c>
      <c r="E932" s="250"/>
      <c r="F932" s="105"/>
      <c r="G932" s="317"/>
      <c r="H932" s="291"/>
      <c r="I932" s="62">
        <f>SUM(I933:I937)</f>
        <v>0</v>
      </c>
      <c r="J932" s="251"/>
      <c r="K932" s="62">
        <f aca="true" t="shared" si="56" ref="K932:U932">SUM(K933:K937)</f>
        <v>2478.71</v>
      </c>
      <c r="L932" s="62">
        <f t="shared" si="56"/>
        <v>0</v>
      </c>
      <c r="M932" s="62">
        <f t="shared" si="56"/>
        <v>0</v>
      </c>
      <c r="N932" s="62">
        <f t="shared" si="56"/>
        <v>698</v>
      </c>
      <c r="O932" s="62">
        <f t="shared" si="56"/>
        <v>0</v>
      </c>
      <c r="P932" s="62">
        <f>SUM(P933:P938)</f>
        <v>0.733</v>
      </c>
      <c r="Q932" s="62">
        <f t="shared" si="56"/>
        <v>0</v>
      </c>
      <c r="R932" s="62">
        <f>SUM(R933:R938)</f>
        <v>-694.4830000000001</v>
      </c>
      <c r="S932" s="62">
        <f>SUM(S933:S938)</f>
        <v>0</v>
      </c>
      <c r="T932" s="62">
        <f>SUM(T933:T938)</f>
        <v>10.572</v>
      </c>
      <c r="U932" s="264">
        <f t="shared" si="56"/>
        <v>0</v>
      </c>
      <c r="V932" s="62">
        <f>SUM(V933:V938)</f>
        <v>2493.532</v>
      </c>
      <c r="W932" s="108"/>
      <c r="X932" s="264">
        <f>SUM(X933:X938)</f>
        <v>2493530.71</v>
      </c>
      <c r="Z932" s="268">
        <f aca="true" t="shared" si="57" ref="Z932:Z938">SUM(X932/V932/1000)</f>
        <v>0.9999994826615418</v>
      </c>
    </row>
    <row r="933" spans="4:26" ht="12.75">
      <c r="D933" t="s">
        <v>451</v>
      </c>
      <c r="G933" s="72"/>
      <c r="H933" s="71"/>
      <c r="I933" s="41">
        <v>0</v>
      </c>
      <c r="K933" s="11">
        <v>2478.71</v>
      </c>
      <c r="P933" s="11"/>
      <c r="R933" s="11">
        <v>0.039</v>
      </c>
      <c r="U933" s="85"/>
      <c r="V933" s="247">
        <f aca="true" t="shared" si="58" ref="V933:V938">SUM(I933:T933)</f>
        <v>2478.7490000000003</v>
      </c>
      <c r="X933" s="19">
        <v>2478748.68</v>
      </c>
      <c r="Z933" s="268">
        <f t="shared" si="57"/>
        <v>0.9999998709026207</v>
      </c>
    </row>
    <row r="934" spans="4:26" ht="12.75">
      <c r="D934" t="s">
        <v>452</v>
      </c>
      <c r="H934" s="276"/>
      <c r="I934" s="41">
        <v>0</v>
      </c>
      <c r="N934" s="11">
        <v>698</v>
      </c>
      <c r="P934" s="11"/>
      <c r="R934" s="11">
        <v>-698</v>
      </c>
      <c r="U934" s="85"/>
      <c r="V934" s="247">
        <f t="shared" si="58"/>
        <v>0</v>
      </c>
      <c r="X934" s="19">
        <v>0</v>
      </c>
      <c r="Z934" s="268"/>
    </row>
    <row r="935" spans="4:26" ht="12.75">
      <c r="D935" t="s">
        <v>453</v>
      </c>
      <c r="F935" s="21"/>
      <c r="H935" s="143"/>
      <c r="I935" s="41">
        <v>0</v>
      </c>
      <c r="P935" s="11">
        <v>0.733</v>
      </c>
      <c r="U935" s="85"/>
      <c r="V935" s="247">
        <f t="shared" si="58"/>
        <v>0.733</v>
      </c>
      <c r="X935" s="19">
        <v>733</v>
      </c>
      <c r="Z935" s="268">
        <f t="shared" si="57"/>
        <v>1</v>
      </c>
    </row>
    <row r="936" spans="1:26" ht="13.5" customHeight="1">
      <c r="A936" s="289"/>
      <c r="D936" s="141" t="s">
        <v>454</v>
      </c>
      <c r="E936" s="318"/>
      <c r="F936" s="319"/>
      <c r="G936" s="72"/>
      <c r="H936" s="71"/>
      <c r="I936" s="41">
        <v>0</v>
      </c>
      <c r="P936" s="11"/>
      <c r="R936" s="11">
        <v>3.478</v>
      </c>
      <c r="U936" s="13"/>
      <c r="V936" s="247">
        <f t="shared" si="58"/>
        <v>3.478</v>
      </c>
      <c r="X936" s="19">
        <v>3478</v>
      </c>
      <c r="Z936" s="268">
        <f t="shared" si="57"/>
        <v>0.9999999999999999</v>
      </c>
    </row>
    <row r="937" spans="1:26" ht="13.5" customHeight="1">
      <c r="A937" s="289"/>
      <c r="D937" s="141" t="s">
        <v>211</v>
      </c>
      <c r="E937" s="318"/>
      <c r="F937" s="319"/>
      <c r="G937" s="72"/>
      <c r="H937" s="71"/>
      <c r="I937" s="41">
        <v>0</v>
      </c>
      <c r="P937" s="11"/>
      <c r="T937" s="15">
        <v>3.747</v>
      </c>
      <c r="U937" s="85"/>
      <c r="V937" s="247">
        <f t="shared" si="58"/>
        <v>3.747</v>
      </c>
      <c r="X937" s="19">
        <v>3746.7</v>
      </c>
      <c r="Z937" s="268">
        <f t="shared" si="57"/>
        <v>0.9999199359487589</v>
      </c>
    </row>
    <row r="938" spans="1:26" ht="13.5" customHeight="1">
      <c r="A938" s="289"/>
      <c r="D938" s="141" t="s">
        <v>455</v>
      </c>
      <c r="E938" s="318"/>
      <c r="F938" s="319"/>
      <c r="G938" s="72"/>
      <c r="H938" s="71"/>
      <c r="I938" s="41">
        <v>0</v>
      </c>
      <c r="P938" s="11"/>
      <c r="T938" s="15">
        <v>6.825</v>
      </c>
      <c r="U938" s="85"/>
      <c r="V938" s="247">
        <f t="shared" si="58"/>
        <v>6.825</v>
      </c>
      <c r="X938" s="19">
        <v>6824.33</v>
      </c>
      <c r="Z938" s="268">
        <f t="shared" si="57"/>
        <v>0.9999018315018314</v>
      </c>
    </row>
    <row r="939" spans="1:26" ht="13.5" customHeight="1">
      <c r="A939" s="289"/>
      <c r="D939" s="141"/>
      <c r="E939" s="318"/>
      <c r="F939" s="319"/>
      <c r="G939" s="72"/>
      <c r="H939" s="71"/>
      <c r="I939" s="15"/>
      <c r="P939" s="11"/>
      <c r="U939" s="85"/>
      <c r="Z939" s="268"/>
    </row>
    <row r="940" spans="1:26" ht="13.5" customHeight="1">
      <c r="A940" s="289"/>
      <c r="D940" s="141"/>
      <c r="E940" s="318"/>
      <c r="F940" s="319"/>
      <c r="G940" s="72"/>
      <c r="H940" s="71"/>
      <c r="I940" s="15"/>
      <c r="P940" s="11"/>
      <c r="U940" s="85"/>
      <c r="Z940" s="268"/>
    </row>
    <row r="941" spans="1:26" ht="13.5" customHeight="1">
      <c r="A941" s="289"/>
      <c r="D941" s="141"/>
      <c r="E941" s="318"/>
      <c r="F941" s="319"/>
      <c r="G941" s="72"/>
      <c r="H941" s="71"/>
      <c r="I941" s="15"/>
      <c r="P941" s="11"/>
      <c r="U941" s="85"/>
      <c r="Z941" s="85"/>
    </row>
    <row r="942" spans="8:21" ht="12.75">
      <c r="H942" s="276"/>
      <c r="I942" s="15"/>
      <c r="P942" s="11"/>
      <c r="U942" s="85"/>
    </row>
    <row r="943" spans="1:27" s="31" customFormat="1" ht="39" customHeight="1">
      <c r="A943" s="320" t="s">
        <v>456</v>
      </c>
      <c r="B943" s="321"/>
      <c r="C943" s="321"/>
      <c r="D943" s="321"/>
      <c r="E943" s="322"/>
      <c r="F943" s="322"/>
      <c r="G943" s="323"/>
      <c r="H943" s="324"/>
      <c r="I943" s="325">
        <f>SUM(I331+I342+I349+I382+I399+I418+I532++I566+I626+I673+I689+I723+I741+I773+I803+I917+I932)</f>
        <v>48298.551999999996</v>
      </c>
      <c r="J943" s="176"/>
      <c r="K943" s="176">
        <f>SUM(K331+K342+K349+K382+K399+K418+K532+K946+K566+K626+K673+K689+K723+K773+K803+K890+K917+K932)</f>
        <v>3803.068</v>
      </c>
      <c r="L943" s="176"/>
      <c r="M943" s="176">
        <f>SUM(M331+M342+M349+M382+M399+M418+M532+M566+M626+M673+M689+M723+M773+M803+M890+M917+M932)</f>
        <v>-127.19499999999994</v>
      </c>
      <c r="N943" s="176">
        <f>SUM(N331+N342+N349+N382+N399+N418+N532+N566+N626+N673+N689+N723+N741+N773+N803+N917+N932)</f>
        <v>1242.627</v>
      </c>
      <c r="O943" s="176"/>
      <c r="P943" s="176">
        <f>SUM(P331+P342+P349+P382+P399+P418+P532+P566+P626+P673+P689+P723+P741+P773+P803+P917+P932)</f>
        <v>-165.26699999999997</v>
      </c>
      <c r="Q943" s="176"/>
      <c r="R943" s="176">
        <f>SUM(R331+R342+R349+R382+R399+R418+R532+R566+R626+R673+R689+R723+R741+R773+R803+R917+R932)</f>
        <v>-2301.667</v>
      </c>
      <c r="S943" s="176">
        <f>SUM(S331+S342+S349+S382+S399+S418+S532+S566+S626+S673+S689+S723+S741+S773+S803+S917+S932)</f>
        <v>311.40000000000003</v>
      </c>
      <c r="T943" s="325">
        <f>SUM(T331+T342+T349+T382+T399+T418+T532+T566+T626+T673+T689+T723+T741+T773+T803+T917+T932)</f>
        <v>-1242.6770000000001</v>
      </c>
      <c r="U943" s="180"/>
      <c r="V943" s="176">
        <f>SUM(V331+V342+V349+V382+V399+V418+V532+V566+V626+V673+V689+V723+V741+V773+V803+V917+V932+V890)</f>
        <v>49818.84099999999</v>
      </c>
      <c r="W943" s="326"/>
      <c r="X943" s="180">
        <f>SUM(X331+X342+X349+X382+X399+X418+X532+X566+X626+X673+X689+X723+X741+X773+X803+X917+X932+X890)</f>
        <v>46689094.25</v>
      </c>
      <c r="Y943" s="115"/>
      <c r="Z943" s="327">
        <f>SUM(X943/V943/1000)</f>
        <v>0.9371774475845395</v>
      </c>
      <c r="AA943" s="255"/>
    </row>
    <row r="944" spans="7:21" ht="12.75">
      <c r="G944" s="72"/>
      <c r="H944" s="71"/>
      <c r="I944" s="15"/>
      <c r="P944" s="11"/>
      <c r="U944" s="85"/>
    </row>
    <row r="945" spans="1:24" ht="12.75">
      <c r="A945" s="36"/>
      <c r="H945" s="276"/>
      <c r="I945" s="41"/>
      <c r="K945" s="41"/>
      <c r="L945" s="42"/>
      <c r="M945" s="15"/>
      <c r="N945" s="41"/>
      <c r="O945" s="42"/>
      <c r="P945" s="41"/>
      <c r="Q945" s="42"/>
      <c r="R945" s="15"/>
      <c r="S945" s="15"/>
      <c r="T945" s="41"/>
      <c r="U945" s="33"/>
      <c r="V945" s="41"/>
      <c r="W945" s="20"/>
      <c r="X945" s="43"/>
    </row>
    <row r="946" spans="8:24" ht="12.75">
      <c r="H946" s="276"/>
      <c r="I946" s="208"/>
      <c r="K946" s="41"/>
      <c r="L946" s="42"/>
      <c r="M946" s="15"/>
      <c r="N946" s="41"/>
      <c r="O946" s="42"/>
      <c r="P946" s="41"/>
      <c r="Q946" s="42"/>
      <c r="R946" s="15"/>
      <c r="S946" s="15"/>
      <c r="T946" s="41"/>
      <c r="U946" s="33"/>
      <c r="V946" s="41"/>
      <c r="X946" s="43"/>
    </row>
    <row r="947" spans="8:16" ht="12.75">
      <c r="H947" s="276"/>
      <c r="I947" s="15"/>
      <c r="P947" s="11"/>
    </row>
    <row r="948" spans="8:16" ht="12.75">
      <c r="H948" s="276"/>
      <c r="I948" s="15"/>
      <c r="P948" s="11"/>
    </row>
    <row r="949" spans="1:28" s="3" customFormat="1" ht="12.75">
      <c r="A949" s="9"/>
      <c r="E949" s="328" t="s">
        <v>457</v>
      </c>
      <c r="F949" s="23"/>
      <c r="G949" s="23"/>
      <c r="H949" s="329"/>
      <c r="I949" s="330"/>
      <c r="J949" s="331"/>
      <c r="K949" s="11"/>
      <c r="L949" s="13"/>
      <c r="M949" s="11"/>
      <c r="N949" s="11"/>
      <c r="O949" s="13"/>
      <c r="P949" s="11"/>
      <c r="Q949" s="13"/>
      <c r="R949" s="11"/>
      <c r="S949" s="11"/>
      <c r="T949" s="15"/>
      <c r="U949" s="16"/>
      <c r="V949" s="29"/>
      <c r="W949" s="18"/>
      <c r="X949" s="30"/>
      <c r="Y949" s="20"/>
      <c r="Z949" s="21"/>
      <c r="AA949" s="21"/>
      <c r="AB949" s="21"/>
    </row>
    <row r="950" spans="4:16" ht="12.75">
      <c r="D950" s="31"/>
      <c r="E950" s="32"/>
      <c r="G950" s="125"/>
      <c r="H950" s="143" t="s">
        <v>458</v>
      </c>
      <c r="I950" s="15"/>
      <c r="P950" s="11"/>
    </row>
    <row r="951" spans="1:26" ht="12.75">
      <c r="A951" s="241" t="s">
        <v>459</v>
      </c>
      <c r="D951" s="31"/>
      <c r="E951" s="32"/>
      <c r="G951" s="332"/>
      <c r="H951" s="276"/>
      <c r="I951" s="40" t="s">
        <v>14</v>
      </c>
      <c r="K951" s="41" t="s">
        <v>157</v>
      </c>
      <c r="L951" s="42"/>
      <c r="M951" s="41" t="s">
        <v>157</v>
      </c>
      <c r="N951" s="41" t="s">
        <v>157</v>
      </c>
      <c r="O951" s="42"/>
      <c r="P951" s="41" t="s">
        <v>157</v>
      </c>
      <c r="Q951" s="42"/>
      <c r="R951" s="41" t="s">
        <v>157</v>
      </c>
      <c r="S951" s="41" t="s">
        <v>157</v>
      </c>
      <c r="T951" s="41" t="s">
        <v>157</v>
      </c>
      <c r="U951" s="33"/>
      <c r="V951" s="41" t="s">
        <v>22</v>
      </c>
      <c r="W951" s="20"/>
      <c r="X951" s="43" t="s">
        <v>23</v>
      </c>
      <c r="Z951" s="333" t="s">
        <v>34</v>
      </c>
    </row>
    <row r="952" spans="5:24" ht="12.75">
      <c r="E952" s="111"/>
      <c r="G952" s="73"/>
      <c r="H952" s="276"/>
      <c r="I952" s="50" t="s">
        <v>24</v>
      </c>
      <c r="K952" s="41" t="s">
        <v>25</v>
      </c>
      <c r="L952" s="42"/>
      <c r="M952" s="41" t="s">
        <v>26</v>
      </c>
      <c r="N952" s="41" t="s">
        <v>27</v>
      </c>
      <c r="O952" s="42"/>
      <c r="P952" s="41" t="s">
        <v>28</v>
      </c>
      <c r="Q952" s="42"/>
      <c r="R952" s="41" t="s">
        <v>168</v>
      </c>
      <c r="S952" s="41" t="s">
        <v>30</v>
      </c>
      <c r="T952" s="41" t="s">
        <v>31</v>
      </c>
      <c r="U952" s="33"/>
      <c r="V952" s="41" t="s">
        <v>32</v>
      </c>
      <c r="X952" s="43" t="s">
        <v>33</v>
      </c>
    </row>
    <row r="953" spans="8:16" ht="12.75">
      <c r="H953" s="276"/>
      <c r="I953" s="15"/>
      <c r="P953" s="11"/>
    </row>
    <row r="954" spans="1:26" ht="12.75">
      <c r="A954" s="53">
        <v>36</v>
      </c>
      <c r="B954" s="105"/>
      <c r="C954" s="105"/>
      <c r="D954" s="54" t="s">
        <v>460</v>
      </c>
      <c r="E954" s="105"/>
      <c r="F954" s="105"/>
      <c r="G954" s="105"/>
      <c r="H954" s="334"/>
      <c r="I954" s="62">
        <f>SUM(I956:I956)</f>
        <v>20</v>
      </c>
      <c r="J954" s="64"/>
      <c r="K954" s="60">
        <f>SUM(K956:K956)</f>
        <v>0</v>
      </c>
      <c r="L954" s="60"/>
      <c r="M954" s="60">
        <f>SUM(M956:M956)</f>
        <v>0</v>
      </c>
      <c r="N954" s="60">
        <f>SUM(N956:N956)</f>
        <v>0</v>
      </c>
      <c r="O954" s="60"/>
      <c r="P954" s="60">
        <f>SUM(P956:P956)</f>
        <v>0</v>
      </c>
      <c r="Q954" s="60"/>
      <c r="R954" s="60">
        <f>SUM(R956:R957)</f>
        <v>23</v>
      </c>
      <c r="S954" s="60">
        <f>SUM(S956:S956)</f>
        <v>300</v>
      </c>
      <c r="T954" s="62">
        <f>SUM(T956:T957)</f>
        <v>-5.890000000000001</v>
      </c>
      <c r="U954" s="335"/>
      <c r="V954" s="64">
        <f>SUM(I954:U954)</f>
        <v>337.11</v>
      </c>
      <c r="W954" s="108"/>
      <c r="X954" s="66">
        <f>SUM(X956:X956)</f>
        <v>337110</v>
      </c>
      <c r="Z954" s="268">
        <f>SUM(X954/V954/1000)</f>
        <v>1</v>
      </c>
    </row>
    <row r="955" spans="8:21" ht="12.75">
      <c r="H955" s="276"/>
      <c r="I955" s="15"/>
      <c r="P955" s="11"/>
      <c r="U955" s="85"/>
    </row>
    <row r="956" spans="1:26" ht="12.75">
      <c r="A956" s="114"/>
      <c r="D956" t="s">
        <v>461</v>
      </c>
      <c r="G956" s="21"/>
      <c r="H956" s="276"/>
      <c r="I956" s="41">
        <v>20</v>
      </c>
      <c r="P956" s="11"/>
      <c r="Q956" s="129"/>
      <c r="R956" s="78"/>
      <c r="S956" s="78">
        <v>300</v>
      </c>
      <c r="T956" s="15">
        <v>17.11</v>
      </c>
      <c r="U956" s="85"/>
      <c r="V956" s="17">
        <f>SUM(I956:U956)</f>
        <v>337.11</v>
      </c>
      <c r="X956" s="19">
        <v>337110</v>
      </c>
      <c r="Z956" s="268">
        <f>SUM(X956/V956/1000)</f>
        <v>1</v>
      </c>
    </row>
    <row r="957" spans="4:24" ht="12.75">
      <c r="D957" t="s">
        <v>462</v>
      </c>
      <c r="H957" s="276"/>
      <c r="I957" s="41">
        <v>0</v>
      </c>
      <c r="P957" s="11"/>
      <c r="R957" s="11">
        <v>23</v>
      </c>
      <c r="T957" s="15">
        <v>-23</v>
      </c>
      <c r="U957" s="85"/>
      <c r="V957" s="17">
        <f>SUM(I957:U957)</f>
        <v>0</v>
      </c>
      <c r="X957" s="19">
        <v>0</v>
      </c>
    </row>
    <row r="958" spans="8:21" ht="12.75">
      <c r="H958" s="276"/>
      <c r="I958" s="15"/>
      <c r="P958" s="11"/>
      <c r="U958" s="85"/>
    </row>
    <row r="959" spans="1:26" ht="12.75">
      <c r="A959" s="53">
        <v>21</v>
      </c>
      <c r="B959" s="105"/>
      <c r="C959" s="105"/>
      <c r="D959" s="54" t="s">
        <v>463</v>
      </c>
      <c r="E959" s="105"/>
      <c r="F959" s="105"/>
      <c r="G959" s="105"/>
      <c r="H959" s="334"/>
      <c r="I959" s="62">
        <f>SUM(I961:I962)</f>
        <v>0</v>
      </c>
      <c r="J959" s="64"/>
      <c r="K959" s="60">
        <f>SUM(K961:K962)</f>
        <v>0</v>
      </c>
      <c r="L959" s="60"/>
      <c r="M959" s="60">
        <f>SUM(M961:M962)</f>
        <v>0</v>
      </c>
      <c r="N959" s="60">
        <f>SUM(N960:N962)</f>
        <v>0</v>
      </c>
      <c r="O959" s="60"/>
      <c r="P959" s="60">
        <f>SUM(P960:P962)</f>
        <v>0</v>
      </c>
      <c r="Q959" s="60"/>
      <c r="R959" s="60">
        <f>SUM(R960:R962)</f>
        <v>0</v>
      </c>
      <c r="S959" s="60">
        <f>SUM(S960:S962)</f>
        <v>0</v>
      </c>
      <c r="T959" s="60">
        <f>SUM(T960:T962)</f>
        <v>0</v>
      </c>
      <c r="U959" s="335"/>
      <c r="V959" s="64">
        <f>SUM(V961:V963)</f>
        <v>0</v>
      </c>
      <c r="W959" s="108"/>
      <c r="X959" s="66">
        <f>SUM(X961:X963)</f>
        <v>0</v>
      </c>
      <c r="Z959" s="268"/>
    </row>
    <row r="960" spans="8:21" ht="12.75">
      <c r="H960" s="276"/>
      <c r="I960" s="15"/>
      <c r="P960" s="11"/>
      <c r="U960" s="85"/>
    </row>
    <row r="961" spans="1:26" ht="12.75">
      <c r="A961" s="114"/>
      <c r="D961" t="s">
        <v>464</v>
      </c>
      <c r="H961" s="276"/>
      <c r="I961" s="15"/>
      <c r="P961" s="11"/>
      <c r="U961" s="85"/>
      <c r="V961" s="17">
        <f>SUM(I961:U961)</f>
        <v>0</v>
      </c>
      <c r="X961" s="19">
        <v>0</v>
      </c>
      <c r="Z961" s="268"/>
    </row>
    <row r="962" spans="1:21" ht="12.75">
      <c r="A962" s="114"/>
      <c r="H962" s="276"/>
      <c r="I962" s="15"/>
      <c r="P962" s="11"/>
      <c r="U962" s="85"/>
    </row>
    <row r="963" spans="6:21" ht="12.75">
      <c r="F963" s="21"/>
      <c r="H963" s="276"/>
      <c r="I963" s="15"/>
      <c r="P963" s="11"/>
      <c r="U963" s="85"/>
    </row>
    <row r="964" spans="8:21" ht="12.75">
      <c r="H964" s="276"/>
      <c r="I964" s="15"/>
      <c r="P964" s="11"/>
      <c r="U964" s="85"/>
    </row>
    <row r="965" spans="1:26" ht="12.75">
      <c r="A965" s="53">
        <v>22</v>
      </c>
      <c r="B965" s="105"/>
      <c r="C965" s="105"/>
      <c r="D965" s="54" t="s">
        <v>191</v>
      </c>
      <c r="E965" s="105"/>
      <c r="F965" s="105"/>
      <c r="G965" s="105"/>
      <c r="H965" s="334"/>
      <c r="I965" s="62">
        <f>SUM(I967:I970)</f>
        <v>230</v>
      </c>
      <c r="J965" s="64"/>
      <c r="K965" s="60">
        <f>SUM(K966:K970)</f>
        <v>0</v>
      </c>
      <c r="L965" s="60"/>
      <c r="M965" s="60">
        <f>SUM(M966:M970)</f>
        <v>0</v>
      </c>
      <c r="N965" s="60">
        <f>SUM(N966:N970)</f>
        <v>0</v>
      </c>
      <c r="O965" s="60"/>
      <c r="P965" s="60">
        <f>SUM(P966:P970)</f>
        <v>308</v>
      </c>
      <c r="Q965" s="60"/>
      <c r="R965" s="60">
        <f>SUM(R966:R970)</f>
        <v>-4.321</v>
      </c>
      <c r="S965" s="60">
        <f>SUM(S966:S970)</f>
        <v>0</v>
      </c>
      <c r="T965" s="62">
        <f>SUM(T966:T970)</f>
        <v>-123.514</v>
      </c>
      <c r="U965" s="335"/>
      <c r="V965" s="64">
        <f>SUM(V967:V970)</f>
        <v>410.165</v>
      </c>
      <c r="W965" s="108"/>
      <c r="X965" s="66">
        <f>SUM(X967:X970)</f>
        <v>410164.6</v>
      </c>
      <c r="Z965" s="268">
        <f>SUM(X965/V965/1000)</f>
        <v>0.9999990247827093</v>
      </c>
    </row>
    <row r="966" spans="8:21" ht="12.75">
      <c r="H966" s="276"/>
      <c r="I966" s="15"/>
      <c r="P966" s="11"/>
      <c r="U966" s="85"/>
    </row>
    <row r="967" spans="1:21" ht="12.75">
      <c r="A967" s="114"/>
      <c r="H967" s="276"/>
      <c r="I967" s="15"/>
      <c r="P967" s="11"/>
      <c r="T967" s="41"/>
      <c r="U967" s="85"/>
    </row>
    <row r="968" spans="1:26" ht="12.75">
      <c r="A968" s="114"/>
      <c r="D968" t="s">
        <v>465</v>
      </c>
      <c r="H968" s="276"/>
      <c r="I968" s="41">
        <v>30</v>
      </c>
      <c r="P968" s="11"/>
      <c r="T968" s="41">
        <v>-30</v>
      </c>
      <c r="U968" s="85"/>
      <c r="V968" s="17">
        <f>SUM(I968:U968)</f>
        <v>0</v>
      </c>
      <c r="X968" s="19">
        <v>0</v>
      </c>
      <c r="Z968" s="268"/>
    </row>
    <row r="969" spans="1:26" ht="12.75">
      <c r="A969" s="114"/>
      <c r="D969" t="s">
        <v>466</v>
      </c>
      <c r="H969" s="276"/>
      <c r="I969" s="41">
        <v>0</v>
      </c>
      <c r="P969" s="11">
        <v>308</v>
      </c>
      <c r="R969" s="11">
        <v>-4.321</v>
      </c>
      <c r="T969" s="41">
        <v>-75.261</v>
      </c>
      <c r="U969" s="85"/>
      <c r="V969" s="17">
        <f>SUM(I969:U969)</f>
        <v>228.418</v>
      </c>
      <c r="X969" s="19">
        <v>228418</v>
      </c>
      <c r="Z969" s="268">
        <f>SUM(X969/V969/1000)</f>
        <v>1</v>
      </c>
    </row>
    <row r="970" spans="1:26" ht="12.75">
      <c r="A970" s="114"/>
      <c r="D970" t="s">
        <v>467</v>
      </c>
      <c r="H970" s="276"/>
      <c r="I970" s="41">
        <v>200</v>
      </c>
      <c r="P970" s="11"/>
      <c r="T970" s="15">
        <v>-18.253</v>
      </c>
      <c r="U970" s="85"/>
      <c r="V970" s="17">
        <f>SUM(I970:U970)</f>
        <v>181.747</v>
      </c>
      <c r="X970" s="19">
        <v>181746.6</v>
      </c>
      <c r="Z970" s="268">
        <f>SUM(X970/V970/1000)</f>
        <v>0.9999977991383626</v>
      </c>
    </row>
    <row r="971" spans="8:21" ht="12.75">
      <c r="H971" s="276"/>
      <c r="I971" s="15"/>
      <c r="P971" s="11"/>
      <c r="U971" s="85"/>
    </row>
    <row r="972" spans="1:28" s="7" customFormat="1" ht="12.75">
      <c r="A972" s="53">
        <v>23</v>
      </c>
      <c r="B972" s="249"/>
      <c r="C972" s="249"/>
      <c r="D972" s="54" t="s">
        <v>67</v>
      </c>
      <c r="E972" s="249"/>
      <c r="F972" s="249"/>
      <c r="G972" s="249"/>
      <c r="H972" s="336"/>
      <c r="I972" s="62">
        <f>SUM(I975:I988)</f>
        <v>630.284</v>
      </c>
      <c r="J972" s="251"/>
      <c r="K972" s="60">
        <f>SUM(K973:K987)</f>
        <v>20</v>
      </c>
      <c r="L972" s="60"/>
      <c r="M972" s="60">
        <f>SUM(M973:M988)</f>
        <v>1109.491</v>
      </c>
      <c r="N972" s="60">
        <f>SUM(N973:N989)</f>
        <v>0</v>
      </c>
      <c r="O972" s="60"/>
      <c r="P972" s="60">
        <f>SUM(P973:P987)</f>
        <v>-58.004</v>
      </c>
      <c r="Q972" s="60"/>
      <c r="R972" s="60">
        <f>SUM(R973:R987)</f>
        <v>33.533</v>
      </c>
      <c r="S972" s="60">
        <f>SUM(S973:S987)</f>
        <v>0</v>
      </c>
      <c r="T972" s="62">
        <f>SUM(T973:T988)</f>
        <v>-166.70000000000002</v>
      </c>
      <c r="U972" s="335"/>
      <c r="V972" s="64">
        <f>SUM(V974:V988)</f>
        <v>1568.604</v>
      </c>
      <c r="W972" s="108"/>
      <c r="X972" s="66">
        <f>SUM(X973:X988)</f>
        <v>1568603.9</v>
      </c>
      <c r="Y972" s="20"/>
      <c r="Z972" s="268">
        <f>SUM(X972/V972/1000)</f>
        <v>0.9999999362490468</v>
      </c>
      <c r="AA972" s="68"/>
      <c r="AB972" s="68"/>
    </row>
    <row r="973" spans="8:21" ht="12.75">
      <c r="H973" s="276"/>
      <c r="I973" s="15"/>
      <c r="P973" s="11"/>
      <c r="U973" s="85"/>
    </row>
    <row r="974" spans="1:21" ht="12.75">
      <c r="A974" s="241" t="s">
        <v>468</v>
      </c>
      <c r="D974" s="7"/>
      <c r="H974" s="276"/>
      <c r="I974" s="15"/>
      <c r="P974" s="11"/>
      <c r="T974" s="41"/>
      <c r="U974" s="85"/>
    </row>
    <row r="975" spans="1:26" ht="12.75">
      <c r="A975" s="114"/>
      <c r="D975" t="s">
        <v>469</v>
      </c>
      <c r="G975" s="68"/>
      <c r="H975" s="144"/>
      <c r="I975" s="41">
        <v>540</v>
      </c>
      <c r="K975" s="11">
        <v>20</v>
      </c>
      <c r="N975" s="11">
        <v>-313.04</v>
      </c>
      <c r="P975" s="11"/>
      <c r="Q975" s="129"/>
      <c r="R975" s="11">
        <v>-24.471</v>
      </c>
      <c r="S975" s="78"/>
      <c r="T975" s="15">
        <v>-63.526</v>
      </c>
      <c r="U975" s="85"/>
      <c r="V975" s="17">
        <f>SUM(I975:U975)</f>
        <v>158.96299999999997</v>
      </c>
      <c r="X975" s="19">
        <v>158962.9</v>
      </c>
      <c r="Z975" s="268">
        <f>SUM(X975/V975/1000)</f>
        <v>0.9999993709227936</v>
      </c>
    </row>
    <row r="976" spans="1:26" ht="12.75">
      <c r="A976" s="114"/>
      <c r="D976" t="s">
        <v>470</v>
      </c>
      <c r="G976" s="68"/>
      <c r="H976" s="144"/>
      <c r="I976" s="41">
        <v>0</v>
      </c>
      <c r="N976" s="11">
        <v>313.04</v>
      </c>
      <c r="P976" s="11"/>
      <c r="Q976" s="129"/>
      <c r="R976" s="78"/>
      <c r="S976" s="78"/>
      <c r="U976" s="85"/>
      <c r="V976" s="17">
        <f>SUM(I976:U976)</f>
        <v>313.04</v>
      </c>
      <c r="X976" s="19">
        <v>313040</v>
      </c>
      <c r="Z976" s="268">
        <f>SUM(X976/V976/1000)</f>
        <v>0.9999999999999999</v>
      </c>
    </row>
    <row r="977" spans="1:26" ht="12.75">
      <c r="A977" s="114"/>
      <c r="D977" t="s">
        <v>471</v>
      </c>
      <c r="G977" s="68"/>
      <c r="H977" s="144"/>
      <c r="I977" s="41"/>
      <c r="P977" s="11"/>
      <c r="Q977" s="129"/>
      <c r="R977" s="78"/>
      <c r="S977" s="78"/>
      <c r="T977" s="15">
        <v>50.826</v>
      </c>
      <c r="U977" s="13"/>
      <c r="V977" s="17">
        <f>SUM(I977:U977)</f>
        <v>50.826</v>
      </c>
      <c r="X977" s="19">
        <v>50826</v>
      </c>
      <c r="Z977" s="268"/>
    </row>
    <row r="978" spans="1:26" ht="12.75">
      <c r="A978" s="114"/>
      <c r="D978" s="141" t="s">
        <v>472</v>
      </c>
      <c r="E978" s="141"/>
      <c r="F978" s="141"/>
      <c r="G978" s="21"/>
      <c r="H978" s="276"/>
      <c r="I978" s="41">
        <v>0</v>
      </c>
      <c r="M978" s="11">
        <v>109.491</v>
      </c>
      <c r="P978" s="11"/>
      <c r="U978" s="85"/>
      <c r="V978" s="17">
        <f>SUM(I978:U978)</f>
        <v>109.491</v>
      </c>
      <c r="X978" s="19">
        <v>109491</v>
      </c>
      <c r="Z978" s="268">
        <f>SUM(X978/V978/1000)</f>
        <v>1</v>
      </c>
    </row>
    <row r="979" spans="1:26" ht="12.75">
      <c r="A979" s="114"/>
      <c r="D979" s="141"/>
      <c r="E979" s="141"/>
      <c r="F979" s="141"/>
      <c r="G979" s="21"/>
      <c r="H979" s="276"/>
      <c r="I979" s="41"/>
      <c r="P979" s="11"/>
      <c r="U979" s="85"/>
      <c r="Z979" s="268"/>
    </row>
    <row r="980" spans="1:26" ht="12.75">
      <c r="A980" s="114"/>
      <c r="D980" s="141"/>
      <c r="E980" s="141"/>
      <c r="F980" s="141"/>
      <c r="G980" s="21"/>
      <c r="H980" s="276"/>
      <c r="I980" s="41"/>
      <c r="P980" s="11"/>
      <c r="U980" s="85"/>
      <c r="Z980" s="268"/>
    </row>
    <row r="981" spans="1:26" ht="12.75">
      <c r="A981" s="114"/>
      <c r="D981" s="141"/>
      <c r="E981" s="141"/>
      <c r="F981" s="141"/>
      <c r="G981" s="21"/>
      <c r="H981" s="276"/>
      <c r="I981" s="41"/>
      <c r="P981" s="11"/>
      <c r="U981" s="85"/>
      <c r="Z981" s="268"/>
    </row>
    <row r="982" spans="1:26" ht="12.75">
      <c r="A982" s="114"/>
      <c r="D982" s="141"/>
      <c r="E982" s="141"/>
      <c r="F982" s="141"/>
      <c r="G982" s="21"/>
      <c r="H982" s="276"/>
      <c r="I982" s="41"/>
      <c r="P982" s="11"/>
      <c r="U982" s="85"/>
      <c r="V982" s="230"/>
      <c r="Z982" s="268"/>
    </row>
    <row r="983" spans="1:26" ht="12.75">
      <c r="A983" s="109" t="s">
        <v>473</v>
      </c>
      <c r="D983" s="141"/>
      <c r="F983" s="21"/>
      <c r="G983" s="21"/>
      <c r="H983" s="276"/>
      <c r="I983" s="41"/>
      <c r="P983" s="11"/>
      <c r="U983" s="85"/>
      <c r="V983" s="230"/>
      <c r="Z983" s="268"/>
    </row>
    <row r="984" spans="1:26" ht="12.75">
      <c r="A984" s="114"/>
      <c r="B984" s="214"/>
      <c r="C984" s="214"/>
      <c r="D984" s="337"/>
      <c r="E984" s="337"/>
      <c r="F984" s="337"/>
      <c r="G984" s="337"/>
      <c r="H984" s="283"/>
      <c r="I984" s="208"/>
      <c r="P984" s="11"/>
      <c r="U984" s="85"/>
      <c r="V984" s="230"/>
      <c r="Z984" s="268"/>
    </row>
    <row r="985" spans="1:26" ht="12.75" hidden="1">
      <c r="A985" s="241"/>
      <c r="H985" s="276"/>
      <c r="I985" s="41"/>
      <c r="P985" s="11"/>
      <c r="U985" s="85"/>
      <c r="V985" s="230"/>
      <c r="Z985" s="268"/>
    </row>
    <row r="986" spans="1:26" ht="12.75">
      <c r="A986" s="114"/>
      <c r="D986" t="s">
        <v>474</v>
      </c>
      <c r="H986" s="276"/>
      <c r="I986" s="41">
        <v>90.284</v>
      </c>
      <c r="P986" s="11">
        <v>-58.004</v>
      </c>
      <c r="R986" s="11">
        <v>58.004</v>
      </c>
      <c r="T986" s="41"/>
      <c r="U986" s="13"/>
      <c r="V986" s="17">
        <f>SUM(I986:U986)</f>
        <v>90.284</v>
      </c>
      <c r="X986" s="19">
        <v>90284</v>
      </c>
      <c r="Z986" s="268">
        <f>SUM(X986/V986/1000)</f>
        <v>0.9999999999999999</v>
      </c>
    </row>
    <row r="987" spans="1:26" ht="12.75">
      <c r="A987" s="114"/>
      <c r="D987" t="s">
        <v>475</v>
      </c>
      <c r="H987" s="276"/>
      <c r="I987" s="41">
        <v>0</v>
      </c>
      <c r="M987" s="11">
        <v>749</v>
      </c>
      <c r="P987" s="11"/>
      <c r="Q987" s="129"/>
      <c r="R987" s="78"/>
      <c r="S987" s="78"/>
      <c r="T987" s="15">
        <v>-119.589</v>
      </c>
      <c r="U987" s="85"/>
      <c r="V987" s="17">
        <f>SUM(I987:U987)</f>
        <v>629.4110000000001</v>
      </c>
      <c r="X987" s="19">
        <v>629411</v>
      </c>
      <c r="Z987" s="268">
        <f>SUM(X987/V987/1000)</f>
        <v>0.9999999999999999</v>
      </c>
    </row>
    <row r="988" spans="1:26" ht="12.75">
      <c r="A988" s="114"/>
      <c r="D988" t="s">
        <v>476</v>
      </c>
      <c r="H988" s="276"/>
      <c r="I988" s="41">
        <v>0</v>
      </c>
      <c r="M988" s="11">
        <v>251</v>
      </c>
      <c r="P988" s="11"/>
      <c r="T988" s="15">
        <v>-34.411</v>
      </c>
      <c r="U988" s="306"/>
      <c r="V988" s="17">
        <f>SUM(I988:U988)</f>
        <v>216.589</v>
      </c>
      <c r="X988" s="19">
        <v>216589</v>
      </c>
      <c r="Z988" s="268">
        <f>SUM(X988/V988/1000)</f>
        <v>1</v>
      </c>
    </row>
    <row r="989" spans="8:21" ht="12.75">
      <c r="H989" s="276"/>
      <c r="I989" s="15"/>
      <c r="P989" s="11"/>
      <c r="U989" s="85"/>
    </row>
    <row r="990" spans="1:26" ht="12.75">
      <c r="A990" s="53">
        <v>31</v>
      </c>
      <c r="B990" s="249"/>
      <c r="C990" s="249"/>
      <c r="D990" s="54" t="s">
        <v>477</v>
      </c>
      <c r="E990" s="249"/>
      <c r="F990" s="249"/>
      <c r="G990" s="249"/>
      <c r="H990" s="336"/>
      <c r="I990" s="62">
        <f>SUM(I991:I995)</f>
        <v>200</v>
      </c>
      <c r="J990" s="107"/>
      <c r="K990" s="62">
        <f aca="true" t="shared" si="59" ref="K990:W990">SUM(K991:K995)</f>
        <v>0</v>
      </c>
      <c r="L990" s="62">
        <f t="shared" si="59"/>
        <v>0</v>
      </c>
      <c r="M990" s="62">
        <f t="shared" si="59"/>
        <v>0</v>
      </c>
      <c r="N990" s="62">
        <f t="shared" si="59"/>
        <v>0</v>
      </c>
      <c r="O990" s="62">
        <f t="shared" si="59"/>
        <v>0</v>
      </c>
      <c r="P990" s="62">
        <f t="shared" si="59"/>
        <v>600</v>
      </c>
      <c r="Q990" s="62">
        <f t="shared" si="59"/>
        <v>0</v>
      </c>
      <c r="R990" s="62">
        <f t="shared" si="59"/>
        <v>-196.299</v>
      </c>
      <c r="S990" s="62">
        <f t="shared" si="59"/>
        <v>0</v>
      </c>
      <c r="T990" s="62">
        <f t="shared" si="59"/>
        <v>11.499</v>
      </c>
      <c r="U990" s="62">
        <f t="shared" si="59"/>
        <v>0</v>
      </c>
      <c r="V990" s="62">
        <f>SUM(V991:V995)</f>
        <v>615.2</v>
      </c>
      <c r="W990" s="264">
        <f t="shared" si="59"/>
        <v>0</v>
      </c>
      <c r="X990" s="264">
        <f>SUM(X991:X995)</f>
        <v>615200</v>
      </c>
      <c r="Z990" s="268">
        <f>SUM(X990/V990/1000)</f>
        <v>0.9999999999999999</v>
      </c>
    </row>
    <row r="991" spans="8:21" ht="12.75">
      <c r="H991" s="276"/>
      <c r="I991" s="15"/>
      <c r="P991" s="11"/>
      <c r="U991" s="13"/>
    </row>
    <row r="992" spans="4:26" ht="12.75">
      <c r="D992" t="s">
        <v>478</v>
      </c>
      <c r="H992" s="276"/>
      <c r="I992" s="41">
        <v>200</v>
      </c>
      <c r="P992" s="11"/>
      <c r="U992" s="13"/>
      <c r="V992" s="17">
        <f>SUM(I992:U992)</f>
        <v>200</v>
      </c>
      <c r="X992" s="19">
        <v>200000</v>
      </c>
      <c r="Z992" s="268">
        <f>SUM(X992/V992/1000)</f>
        <v>1</v>
      </c>
    </row>
    <row r="993" spans="4:26" ht="12.75">
      <c r="D993" t="s">
        <v>479</v>
      </c>
      <c r="H993" s="276"/>
      <c r="I993" s="41">
        <v>0</v>
      </c>
      <c r="P993" s="11">
        <v>600</v>
      </c>
      <c r="R993" s="11">
        <v>-196.299</v>
      </c>
      <c r="T993" s="15">
        <v>11.499</v>
      </c>
      <c r="U993" s="13"/>
      <c r="V993" s="17">
        <f>SUM(I993:U993)</f>
        <v>415.2</v>
      </c>
      <c r="X993" s="19">
        <v>415200</v>
      </c>
      <c r="Z993" s="268">
        <f>SUM(X993/V993/1000)</f>
        <v>1</v>
      </c>
    </row>
    <row r="994" spans="8:21" ht="12.75">
      <c r="H994" s="276"/>
      <c r="I994" s="15"/>
      <c r="P994" s="11"/>
      <c r="U994" s="13"/>
    </row>
    <row r="995" spans="1:21" ht="12.75">
      <c r="A995" s="114"/>
      <c r="H995" s="276"/>
      <c r="I995" s="15"/>
      <c r="P995" s="11"/>
      <c r="U995" s="85"/>
    </row>
    <row r="996" spans="1:26" ht="12.75">
      <c r="A996" s="53">
        <v>33</v>
      </c>
      <c r="B996" s="249"/>
      <c r="C996" s="249"/>
      <c r="D996" s="54" t="s">
        <v>480</v>
      </c>
      <c r="E996" s="249"/>
      <c r="F996" s="249"/>
      <c r="G996" s="249"/>
      <c r="H996" s="336"/>
      <c r="I996" s="62">
        <f>SUM(I998:I1002)</f>
        <v>576.02</v>
      </c>
      <c r="J996" s="251"/>
      <c r="K996" s="60">
        <f>SUM(K997:K1001)</f>
        <v>0</v>
      </c>
      <c r="L996" s="60"/>
      <c r="M996" s="60">
        <f>SUM(M997:M1001)</f>
        <v>0</v>
      </c>
      <c r="N996" s="60">
        <f>SUM(N997:N1000)</f>
        <v>0</v>
      </c>
      <c r="O996" s="60"/>
      <c r="P996" s="60">
        <f>SUM(P997:P1001)</f>
        <v>0</v>
      </c>
      <c r="Q996" s="60"/>
      <c r="R996" s="60">
        <f>SUM(R997:R1001)</f>
        <v>0</v>
      </c>
      <c r="S996" s="60">
        <f>SUM(S997:S1001)</f>
        <v>0</v>
      </c>
      <c r="T996" s="62">
        <f>SUM(T997:T1001)</f>
        <v>-0.083</v>
      </c>
      <c r="U996" s="60"/>
      <c r="V996" s="64">
        <f>SUM(V998:V1001)</f>
        <v>575.937</v>
      </c>
      <c r="W996" s="338"/>
      <c r="X996" s="66">
        <f>SUM(X997:X1000)</f>
        <v>575936.2</v>
      </c>
      <c r="Z996" s="268">
        <f>SUM(X996/V996/1000)</f>
        <v>0.9999986109591847</v>
      </c>
    </row>
    <row r="997" spans="8:21" ht="12.75">
      <c r="H997" s="276"/>
      <c r="I997" s="15"/>
      <c r="P997" s="11"/>
      <c r="U997" s="13"/>
    </row>
    <row r="998" spans="1:26" ht="12.75">
      <c r="A998" s="114"/>
      <c r="D998" t="s">
        <v>481</v>
      </c>
      <c r="H998" s="276"/>
      <c r="I998" s="41">
        <v>339</v>
      </c>
      <c r="P998" s="11"/>
      <c r="T998" s="41"/>
      <c r="U998" s="13"/>
      <c r="V998" s="17">
        <f>SUM(I998:U998)</f>
        <v>339</v>
      </c>
      <c r="X998" s="19">
        <v>339000</v>
      </c>
      <c r="Z998" s="268">
        <f>SUM(X998/V998/1000)</f>
        <v>1</v>
      </c>
    </row>
    <row r="999" spans="5:26" ht="12.75">
      <c r="E999" t="s">
        <v>482</v>
      </c>
      <c r="H999" s="276"/>
      <c r="I999" s="41">
        <v>237.02</v>
      </c>
      <c r="P999" s="11"/>
      <c r="T999" s="41">
        <v>-0.083</v>
      </c>
      <c r="U999" s="13"/>
      <c r="V999" s="17">
        <f>SUM(I999:U999)</f>
        <v>236.937</v>
      </c>
      <c r="X999" s="19">
        <v>236936.2</v>
      </c>
      <c r="Z999" s="268">
        <f>SUM(X999/V999/1000)</f>
        <v>0.9999966235750432</v>
      </c>
    </row>
    <row r="1000" spans="4:26" ht="12.75">
      <c r="D1000" t="s">
        <v>483</v>
      </c>
      <c r="H1000" s="276"/>
      <c r="I1000" s="15"/>
      <c r="P1000" s="11"/>
      <c r="T1000" s="41"/>
      <c r="U1000" s="13"/>
      <c r="Z1000" s="268"/>
    </row>
    <row r="1001" spans="8:26" ht="12.75">
      <c r="H1001" s="276"/>
      <c r="I1001" s="15"/>
      <c r="P1001" s="11"/>
      <c r="T1001" s="41"/>
      <c r="U1001" s="85"/>
      <c r="Z1001" s="268"/>
    </row>
    <row r="1002" spans="1:26" ht="12.75">
      <c r="A1002" s="53">
        <v>34</v>
      </c>
      <c r="B1002" s="249"/>
      <c r="C1002" s="249"/>
      <c r="D1002" s="54" t="s">
        <v>484</v>
      </c>
      <c r="E1002" s="249"/>
      <c r="F1002" s="249"/>
      <c r="G1002" s="249"/>
      <c r="H1002" s="336"/>
      <c r="I1002" s="62">
        <f>SUM(I1003:I1008)</f>
        <v>0</v>
      </c>
      <c r="J1002" s="62">
        <f>SUM(J1003:J1008)</f>
        <v>0</v>
      </c>
      <c r="K1002" s="62">
        <f>SUM(K1003:K1008)</f>
        <v>0</v>
      </c>
      <c r="L1002" s="62">
        <f aca="true" t="shared" si="60" ref="L1002:U1002">SUM(L1003:L1008)</f>
        <v>0</v>
      </c>
      <c r="M1002" s="62">
        <f t="shared" si="60"/>
        <v>0</v>
      </c>
      <c r="N1002" s="62">
        <f t="shared" si="60"/>
        <v>0</v>
      </c>
      <c r="O1002" s="62">
        <f t="shared" si="60"/>
        <v>0</v>
      </c>
      <c r="P1002" s="62">
        <f>SUM(P1003:P1008)</f>
        <v>6.8</v>
      </c>
      <c r="Q1002" s="62">
        <f t="shared" si="60"/>
        <v>0</v>
      </c>
      <c r="R1002" s="62">
        <f>SUM(R1003:R1008)</f>
        <v>0</v>
      </c>
      <c r="S1002" s="62">
        <f>SUM(S1003:S1008)</f>
        <v>0</v>
      </c>
      <c r="T1002" s="62">
        <f t="shared" si="60"/>
        <v>100.303</v>
      </c>
      <c r="U1002" s="62">
        <f t="shared" si="60"/>
        <v>0</v>
      </c>
      <c r="V1002" s="339">
        <f>SUM(I1002:T1002)</f>
        <v>107.103</v>
      </c>
      <c r="W1002" s="108"/>
      <c r="X1002" s="66">
        <f>SUM(X1003:X1007)</f>
        <v>107102.4</v>
      </c>
      <c r="Z1002" s="268">
        <f>SUM(X1002/V1002/1000)</f>
        <v>0.9999943979160248</v>
      </c>
    </row>
    <row r="1003" spans="8:21" ht="12.75">
      <c r="H1003" s="276"/>
      <c r="I1003" s="15"/>
      <c r="P1003" s="11"/>
      <c r="U1003" s="13"/>
    </row>
    <row r="1004" spans="4:26" ht="12.75">
      <c r="D1004" t="s">
        <v>485</v>
      </c>
      <c r="H1004" s="276"/>
      <c r="I1004" s="41">
        <v>0</v>
      </c>
      <c r="P1004" s="11"/>
      <c r="T1004" s="15">
        <v>100.303</v>
      </c>
      <c r="U1004" s="13"/>
      <c r="V1004" s="17">
        <f>SUM(I1004:U1004)</f>
        <v>100.303</v>
      </c>
      <c r="X1004" s="19">
        <v>100302.4</v>
      </c>
      <c r="Z1004" s="268">
        <f aca="true" t="shared" si="61" ref="Z1004:Z1009">SUM(X1004/V1004/1000)</f>
        <v>0.9999940181250809</v>
      </c>
    </row>
    <row r="1005" spans="4:26" ht="12.75">
      <c r="D1005" t="s">
        <v>486</v>
      </c>
      <c r="H1005" s="276"/>
      <c r="I1005" s="41">
        <v>0</v>
      </c>
      <c r="P1005" s="11">
        <v>6.8</v>
      </c>
      <c r="U1005" s="13"/>
      <c r="V1005" s="17">
        <f>SUM(I1005:U1005)</f>
        <v>6.8</v>
      </c>
      <c r="X1005" s="19">
        <v>6800</v>
      </c>
      <c r="Z1005" s="268">
        <f t="shared" si="61"/>
        <v>1</v>
      </c>
    </row>
    <row r="1006" spans="8:26" ht="12.75">
      <c r="H1006" s="276"/>
      <c r="I1006" s="15"/>
      <c r="P1006" s="11"/>
      <c r="U1006" s="13"/>
      <c r="Z1006" s="268"/>
    </row>
    <row r="1007" spans="8:26" ht="12.75">
      <c r="H1007" s="276"/>
      <c r="I1007" s="15"/>
      <c r="P1007" s="11"/>
      <c r="U1007" s="13"/>
      <c r="Z1007" s="268"/>
    </row>
    <row r="1008" spans="8:21" ht="12.75">
      <c r="H1008" s="276"/>
      <c r="I1008" s="15"/>
      <c r="P1008" s="11"/>
      <c r="U1008" s="85"/>
    </row>
    <row r="1009" spans="1:26" ht="12.75">
      <c r="A1009" s="53">
        <v>36</v>
      </c>
      <c r="B1009" s="249"/>
      <c r="C1009" s="249"/>
      <c r="D1009" s="54" t="s">
        <v>487</v>
      </c>
      <c r="E1009" s="249"/>
      <c r="F1009" s="249"/>
      <c r="G1009" s="249"/>
      <c r="H1009" s="336"/>
      <c r="I1009" s="62">
        <f>SUM(I1012:I1025)</f>
        <v>1158.344</v>
      </c>
      <c r="J1009" s="107"/>
      <c r="K1009" s="60">
        <f>SUM(K1010:K1024)</f>
        <v>301.90000000000003</v>
      </c>
      <c r="L1009" s="279"/>
      <c r="M1009" s="60">
        <f>SUM(M1010:M1024)</f>
        <v>275</v>
      </c>
      <c r="N1009" s="60">
        <f>SUM(N1010:N1025)</f>
        <v>0</v>
      </c>
      <c r="O1009" s="279"/>
      <c r="P1009" s="60">
        <f>SUM(P1011:P1026)</f>
        <v>-843.4889999999999</v>
      </c>
      <c r="Q1009" s="279"/>
      <c r="R1009" s="60">
        <f>SUM(R1011:R1026)</f>
        <v>25.295999999999992</v>
      </c>
      <c r="S1009" s="60">
        <f>SUM(S1011:S1026)</f>
        <v>0</v>
      </c>
      <c r="T1009" s="62">
        <f>SUM(T1011:T1026)</f>
        <v>13.04</v>
      </c>
      <c r="U1009" s="280"/>
      <c r="V1009" s="64">
        <f>SUM(V1012:V1024)</f>
        <v>930.0910000000001</v>
      </c>
      <c r="W1009" s="108"/>
      <c r="X1009" s="66">
        <f>SUM(X1010:X1024)</f>
        <v>930089.48</v>
      </c>
      <c r="Z1009" s="268">
        <f t="shared" si="61"/>
        <v>0.9999983657513081</v>
      </c>
    </row>
    <row r="1010" spans="8:21" ht="12.75">
      <c r="H1010" s="276"/>
      <c r="I1010" s="15"/>
      <c r="P1010" s="11"/>
      <c r="U1010" s="85"/>
    </row>
    <row r="1011" spans="1:21" ht="12.75">
      <c r="A1011" s="109" t="s">
        <v>310</v>
      </c>
      <c r="B1011" s="7"/>
      <c r="C1011" s="7"/>
      <c r="D1011" s="7"/>
      <c r="E1011" s="7"/>
      <c r="H1011" s="276"/>
      <c r="I1011" s="15"/>
      <c r="P1011" s="11"/>
      <c r="U1011" s="85"/>
    </row>
    <row r="1012" spans="1:26" ht="12.75">
      <c r="A1012" s="114"/>
      <c r="D1012" t="s">
        <v>488</v>
      </c>
      <c r="H1012" s="276"/>
      <c r="I1012" s="41">
        <v>1158.344</v>
      </c>
      <c r="P1012" s="11">
        <v>-757.079</v>
      </c>
      <c r="R1012" s="11">
        <v>88.211</v>
      </c>
      <c r="T1012" s="41">
        <v>13.04</v>
      </c>
      <c r="U1012" s="13"/>
      <c r="V1012" s="17">
        <f>SUM(I1012:U1012)</f>
        <v>502.5160000000001</v>
      </c>
      <c r="X1012" s="19">
        <v>502515.5</v>
      </c>
      <c r="Z1012" s="268">
        <f>SUM(X1012/V1012/1000)</f>
        <v>0.9999990050068056</v>
      </c>
    </row>
    <row r="1013" spans="1:26" ht="12.75">
      <c r="A1013" s="114"/>
      <c r="D1013" t="s">
        <v>489</v>
      </c>
      <c r="H1013" s="276"/>
      <c r="I1013" s="41">
        <v>0</v>
      </c>
      <c r="P1013" s="11">
        <v>40</v>
      </c>
      <c r="R1013" s="11">
        <v>33.436</v>
      </c>
      <c r="T1013" s="41"/>
      <c r="U1013" s="13"/>
      <c r="V1013" s="17">
        <f>SUM(I1013:U1013)</f>
        <v>73.436</v>
      </c>
      <c r="X1013" s="19">
        <v>73436</v>
      </c>
      <c r="Z1013" s="268">
        <f>SUM(X1013/V1013/1000)</f>
        <v>0.9999999999999999</v>
      </c>
    </row>
    <row r="1014" spans="1:26" ht="12.75">
      <c r="A1014" s="114"/>
      <c r="H1014" s="276"/>
      <c r="I1014" s="41"/>
      <c r="P1014" s="11"/>
      <c r="T1014" s="41"/>
      <c r="U1014" s="13"/>
      <c r="Z1014" s="268"/>
    </row>
    <row r="1015" spans="1:26" ht="12.75">
      <c r="A1015" s="114"/>
      <c r="H1015" s="276"/>
      <c r="I1015" s="15"/>
      <c r="P1015" s="11"/>
      <c r="U1015" s="13"/>
      <c r="Z1015" s="268"/>
    </row>
    <row r="1016" spans="1:26" ht="12.75">
      <c r="A1016" s="109" t="s">
        <v>490</v>
      </c>
      <c r="B1016" s="7"/>
      <c r="C1016" s="7"/>
      <c r="D1016" s="7"/>
      <c r="H1016" s="276"/>
      <c r="I1016" s="41"/>
      <c r="P1016" s="11"/>
      <c r="U1016" s="85"/>
      <c r="Z1016" s="268"/>
    </row>
    <row r="1017" spans="1:26" ht="12.75">
      <c r="A1017" s="114"/>
      <c r="D1017" t="s">
        <v>491</v>
      </c>
      <c r="H1017" s="276"/>
      <c r="I1017" s="41">
        <v>0</v>
      </c>
      <c r="P1017" s="11">
        <v>52.36</v>
      </c>
      <c r="U1017" s="85"/>
      <c r="V1017" s="17">
        <f>SUM(I1017:U1017)</f>
        <v>52.36</v>
      </c>
      <c r="X1017" s="19">
        <v>52360</v>
      </c>
      <c r="Z1017" s="268">
        <f>SUM(X1017/V1017/1000)</f>
        <v>1</v>
      </c>
    </row>
    <row r="1018" spans="1:26" ht="12.75">
      <c r="A1018" s="114"/>
      <c r="H1018" s="276"/>
      <c r="I1018" s="41"/>
      <c r="P1018" s="11"/>
      <c r="U1018" s="85"/>
      <c r="Z1018" s="268"/>
    </row>
    <row r="1019" spans="1:26" ht="12.75">
      <c r="A1019" s="109" t="s">
        <v>315</v>
      </c>
      <c r="B1019" s="7"/>
      <c r="C1019" s="7"/>
      <c r="D1019" s="7"/>
      <c r="H1019" s="143"/>
      <c r="I1019" s="41"/>
      <c r="P1019" s="11"/>
      <c r="U1019" s="85"/>
      <c r="Z1019" s="268"/>
    </row>
    <row r="1020" spans="1:26" ht="12.75">
      <c r="A1020" s="114"/>
      <c r="D1020" t="s">
        <v>492</v>
      </c>
      <c r="H1020" s="276"/>
      <c r="I1020" s="41">
        <v>0</v>
      </c>
      <c r="M1020" s="11">
        <v>75</v>
      </c>
      <c r="P1020" s="11"/>
      <c r="R1020" s="11">
        <v>-71.311</v>
      </c>
      <c r="U1020" s="85"/>
      <c r="V1020" s="17">
        <f>SUM(I1020:U1020)</f>
        <v>3.688999999999993</v>
      </c>
      <c r="X1020" s="19">
        <v>3689</v>
      </c>
      <c r="Z1020" s="268">
        <f>SUM(X1020/V1020/1000)</f>
        <v>1.000000000000002</v>
      </c>
    </row>
    <row r="1021" spans="1:26" ht="12.75">
      <c r="A1021" s="114"/>
      <c r="H1021" s="276"/>
      <c r="I1021" s="41"/>
      <c r="P1021" s="11"/>
      <c r="U1021" s="85"/>
      <c r="Z1021" s="268"/>
    </row>
    <row r="1022" spans="1:21" ht="12.75">
      <c r="A1022" s="114"/>
      <c r="H1022" s="276"/>
      <c r="I1022" s="41"/>
      <c r="P1022" s="11"/>
      <c r="U1022" s="85"/>
    </row>
    <row r="1023" spans="1:21" ht="12.75">
      <c r="A1023" s="109" t="s">
        <v>326</v>
      </c>
      <c r="B1023" s="7"/>
      <c r="C1023" s="7"/>
      <c r="D1023" s="7"/>
      <c r="H1023" s="276"/>
      <c r="I1023" s="41"/>
      <c r="P1023" s="11"/>
      <c r="U1023" s="85"/>
    </row>
    <row r="1024" spans="4:26" ht="12.75">
      <c r="D1024" s="141" t="s">
        <v>492</v>
      </c>
      <c r="E1024" s="141"/>
      <c r="F1024" s="141"/>
      <c r="H1024" s="276"/>
      <c r="I1024" s="41">
        <v>0</v>
      </c>
      <c r="K1024" s="11">
        <v>301.90000000000003</v>
      </c>
      <c r="M1024" s="11">
        <v>200</v>
      </c>
      <c r="P1024" s="11">
        <v>-178.77</v>
      </c>
      <c r="R1024" s="11">
        <v>-25.04</v>
      </c>
      <c r="U1024" s="13"/>
      <c r="V1024" s="17">
        <f>SUM(I1024:U1024)</f>
        <v>298.09000000000003</v>
      </c>
      <c r="X1024" s="19">
        <v>298088.98</v>
      </c>
      <c r="Z1024" s="268">
        <f>SUM(X1024/V1024/1000)</f>
        <v>0.9999965782146331</v>
      </c>
    </row>
    <row r="1025" spans="1:21" ht="12.75">
      <c r="A1025" s="114"/>
      <c r="H1025" s="276"/>
      <c r="I1025" s="15"/>
      <c r="P1025" s="11"/>
      <c r="U1025" s="85"/>
    </row>
    <row r="1026" spans="1:21" ht="12.75">
      <c r="A1026" s="114"/>
      <c r="H1026" s="276"/>
      <c r="I1026" s="15"/>
      <c r="P1026" s="11"/>
      <c r="U1026" s="85"/>
    </row>
    <row r="1027" spans="1:26" ht="12.75">
      <c r="A1027" s="53">
        <v>37</v>
      </c>
      <c r="B1027" s="249"/>
      <c r="C1027" s="249"/>
      <c r="D1027" s="54" t="s">
        <v>335</v>
      </c>
      <c r="E1027" s="54"/>
      <c r="F1027" s="105"/>
      <c r="G1027" s="105"/>
      <c r="H1027" s="334"/>
      <c r="I1027" s="62">
        <f>SUM(I1028:I1034)</f>
        <v>200</v>
      </c>
      <c r="J1027" s="107">
        <v>1950</v>
      </c>
      <c r="K1027" s="62">
        <f>SUM(K1028:K1037)</f>
        <v>0</v>
      </c>
      <c r="L1027" s="279">
        <v>0</v>
      </c>
      <c r="M1027" s="62">
        <f>SUM(M1028:M1034)</f>
        <v>0</v>
      </c>
      <c r="N1027" s="62">
        <f>SUM(N1028:N1034)</f>
        <v>0</v>
      </c>
      <c r="O1027" s="279">
        <v>50</v>
      </c>
      <c r="P1027" s="60">
        <f>SUM(P1028:P1034)</f>
        <v>-100</v>
      </c>
      <c r="Q1027" s="279">
        <v>2000</v>
      </c>
      <c r="R1027" s="60">
        <f>SUM(R1028:R1034)</f>
        <v>-10.260000000000005</v>
      </c>
      <c r="S1027" s="60">
        <f>SUM(S1028:S1034)</f>
        <v>0</v>
      </c>
      <c r="T1027" s="60">
        <f>SUM(T1028:T1034)</f>
        <v>59.829</v>
      </c>
      <c r="U1027" s="280">
        <v>1967998</v>
      </c>
      <c r="V1027" s="62">
        <f>SUM(V1028:V1034)</f>
        <v>149.569</v>
      </c>
      <c r="W1027" s="108"/>
      <c r="X1027" s="62">
        <f>SUM(X1028:X1034)</f>
        <v>149569</v>
      </c>
      <c r="Z1027" s="268">
        <f>SUM(X1027/V1027/1000)</f>
        <v>1.0000000000000002</v>
      </c>
    </row>
    <row r="1028" spans="1:24" ht="12.75">
      <c r="A1028" s="109" t="s">
        <v>493</v>
      </c>
      <c r="D1028" t="s">
        <v>494</v>
      </c>
      <c r="H1028" s="276"/>
      <c r="I1028" s="41">
        <v>200</v>
      </c>
      <c r="P1028" s="11">
        <v>-100</v>
      </c>
      <c r="R1028" s="11">
        <v>-100</v>
      </c>
      <c r="U1028" s="85"/>
      <c r="V1028" s="17">
        <f>SUM(I1028:U1028)</f>
        <v>0</v>
      </c>
      <c r="X1028" s="19">
        <v>0</v>
      </c>
    </row>
    <row r="1029" spans="1:21" ht="12.75">
      <c r="A1029" s="109"/>
      <c r="H1029" s="276"/>
      <c r="I1029" s="41"/>
      <c r="P1029" s="11"/>
      <c r="U1029" s="85"/>
    </row>
    <row r="1030" spans="1:26" ht="12.75">
      <c r="A1030" s="114"/>
      <c r="H1030" s="276"/>
      <c r="I1030" s="15"/>
      <c r="P1030" s="11"/>
      <c r="U1030" s="85"/>
      <c r="Z1030" s="268"/>
    </row>
    <row r="1031" spans="1:21" ht="12.75">
      <c r="A1031" s="109" t="s">
        <v>495</v>
      </c>
      <c r="H1031" s="276"/>
      <c r="I1031" s="15"/>
      <c r="P1031" s="11"/>
      <c r="U1031" s="85"/>
    </row>
    <row r="1032" spans="1:26" ht="12.75">
      <c r="A1032" s="109"/>
      <c r="D1032" t="s">
        <v>496</v>
      </c>
      <c r="H1032" s="276"/>
      <c r="I1032" s="41">
        <v>0</v>
      </c>
      <c r="P1032" s="11"/>
      <c r="R1032" s="11">
        <v>89.74</v>
      </c>
      <c r="T1032" s="15">
        <v>59.829</v>
      </c>
      <c r="U1032" s="85"/>
      <c r="V1032" s="17">
        <f>SUM(I1032:U1032)</f>
        <v>149.569</v>
      </c>
      <c r="X1032" s="19">
        <v>149569</v>
      </c>
      <c r="Z1032" s="268">
        <f>SUM(X1032/V1032/1000)</f>
        <v>1.0000000000000002</v>
      </c>
    </row>
    <row r="1033" spans="1:21" ht="12.75">
      <c r="A1033" s="109"/>
      <c r="H1033" s="276"/>
      <c r="I1033" s="15"/>
      <c r="P1033" s="11"/>
      <c r="U1033" s="85"/>
    </row>
    <row r="1034" spans="1:21" ht="12.75">
      <c r="A1034" s="114"/>
      <c r="H1034" s="276"/>
      <c r="I1034" s="15"/>
      <c r="P1034" s="11"/>
      <c r="U1034" s="85"/>
    </row>
    <row r="1035" spans="1:26" ht="12.75">
      <c r="A1035" s="53">
        <v>55</v>
      </c>
      <c r="B1035" s="249"/>
      <c r="C1035" s="249"/>
      <c r="D1035" s="54" t="s">
        <v>497</v>
      </c>
      <c r="E1035" s="249"/>
      <c r="F1035" s="249"/>
      <c r="G1035" s="249"/>
      <c r="H1035" s="336"/>
      <c r="I1035" s="62">
        <f>SUM(I1036:I1040)</f>
        <v>0</v>
      </c>
      <c r="J1035" s="107"/>
      <c r="K1035" s="60">
        <v>0</v>
      </c>
      <c r="L1035" s="340"/>
      <c r="M1035" s="62">
        <v>0</v>
      </c>
      <c r="N1035" s="60">
        <f>SUM(N1036:N1039)</f>
        <v>0</v>
      </c>
      <c r="O1035" s="340"/>
      <c r="P1035" s="60">
        <f>SUM(P1036:P1037)</f>
        <v>0</v>
      </c>
      <c r="Q1035" s="340"/>
      <c r="R1035" s="60">
        <f>SUM(R1036:R1037)</f>
        <v>0</v>
      </c>
      <c r="S1035" s="60">
        <f>SUM(S1036:S1037)</f>
        <v>0</v>
      </c>
      <c r="T1035" s="62">
        <v>0</v>
      </c>
      <c r="U1035" s="341"/>
      <c r="V1035" s="64">
        <f>SUM(V1037:V1037)</f>
        <v>0</v>
      </c>
      <c r="W1035" s="342"/>
      <c r="X1035" s="66">
        <f>SUM(X1036:X1037)</f>
        <v>0</v>
      </c>
      <c r="Z1035" s="268"/>
    </row>
    <row r="1036" spans="1:21" ht="13.5" customHeight="1">
      <c r="A1036" s="114"/>
      <c r="H1036" s="276"/>
      <c r="I1036" s="15"/>
      <c r="P1036" s="11"/>
      <c r="U1036" s="85"/>
    </row>
    <row r="1037" spans="8:21" ht="12.75">
      <c r="H1037" s="276"/>
      <c r="I1037" s="15"/>
      <c r="P1037" s="11"/>
      <c r="U1037" s="85"/>
    </row>
    <row r="1038" spans="1:26" ht="12.75">
      <c r="A1038" s="53">
        <v>61</v>
      </c>
      <c r="B1038" s="249"/>
      <c r="C1038" s="249"/>
      <c r="D1038" s="54" t="s">
        <v>498</v>
      </c>
      <c r="E1038" s="249"/>
      <c r="F1038" s="249"/>
      <c r="G1038" s="249"/>
      <c r="H1038" s="336"/>
      <c r="I1038" s="62">
        <f>SUM(I1039:I1043)</f>
        <v>0</v>
      </c>
      <c r="J1038" s="107"/>
      <c r="K1038" s="60">
        <f>SUM(K1039:K1042)</f>
        <v>0</v>
      </c>
      <c r="L1038" s="340"/>
      <c r="M1038" s="60">
        <f>SUM(M1039:M1042)</f>
        <v>0</v>
      </c>
      <c r="N1038" s="60">
        <f>SUM(N1039+N1042)</f>
        <v>0</v>
      </c>
      <c r="O1038" s="340"/>
      <c r="P1038" s="60">
        <f>SUM(P1040:P1043)</f>
        <v>0</v>
      </c>
      <c r="Q1038" s="340"/>
      <c r="R1038" s="60">
        <f>SUM(R1039:R1040)</f>
        <v>0</v>
      </c>
      <c r="S1038" s="60">
        <f>SUM(S1039:S1040)</f>
        <v>0</v>
      </c>
      <c r="T1038" s="62">
        <f>SUM(T1040:T1043)</f>
        <v>0</v>
      </c>
      <c r="U1038" s="341"/>
      <c r="V1038" s="62">
        <f>SUM(V1039:V1042)</f>
        <v>0</v>
      </c>
      <c r="W1038" s="342"/>
      <c r="X1038" s="66">
        <f>SUM(X1039:X1043)</f>
        <v>0</v>
      </c>
      <c r="Z1038" s="268"/>
    </row>
    <row r="1039" spans="8:22" ht="12.75">
      <c r="H1039" s="276"/>
      <c r="I1039" s="15"/>
      <c r="P1039" s="11"/>
      <c r="U1039" s="85"/>
      <c r="V1039" s="75"/>
    </row>
    <row r="1040" spans="4:26" ht="12.75">
      <c r="D1040" s="141"/>
      <c r="E1040" s="141"/>
      <c r="H1040" s="276"/>
      <c r="I1040" s="15"/>
      <c r="P1040" s="11"/>
      <c r="U1040" s="85"/>
      <c r="Z1040" s="268"/>
    </row>
    <row r="1041" spans="1:26" ht="12.75">
      <c r="A1041" s="114"/>
      <c r="F1041" s="21"/>
      <c r="H1041" s="276"/>
      <c r="I1041" s="15"/>
      <c r="P1041" s="11"/>
      <c r="U1041" s="85"/>
      <c r="Z1041" s="268"/>
    </row>
    <row r="1042" spans="1:26" ht="12.75">
      <c r="A1042" s="114"/>
      <c r="H1042" s="276"/>
      <c r="I1042" s="15"/>
      <c r="P1042" s="11"/>
      <c r="U1042" s="85"/>
      <c r="V1042" s="208"/>
      <c r="Z1042" s="268"/>
    </row>
    <row r="1043" spans="1:22" ht="12.75">
      <c r="A1043" s="114"/>
      <c r="F1043" s="21"/>
      <c r="H1043" s="276"/>
      <c r="I1043" s="15"/>
      <c r="P1043" s="11"/>
      <c r="U1043" s="85"/>
      <c r="V1043" s="343"/>
    </row>
    <row r="1044" spans="1:26" ht="12.75">
      <c r="A1044" s="275">
        <v>64</v>
      </c>
      <c r="B1044" s="249"/>
      <c r="C1044" s="249"/>
      <c r="D1044" s="249" t="s">
        <v>499</v>
      </c>
      <c r="E1044" s="249"/>
      <c r="F1044" s="344"/>
      <c r="G1044" s="105"/>
      <c r="H1044" s="334"/>
      <c r="I1044" s="60">
        <f aca="true" t="shared" si="62" ref="I1044:O1044">SUM(I1046:I1048)</f>
        <v>400</v>
      </c>
      <c r="J1044" s="60">
        <f t="shared" si="62"/>
        <v>0</v>
      </c>
      <c r="K1044" s="60">
        <f t="shared" si="62"/>
        <v>0</v>
      </c>
      <c r="L1044" s="60">
        <f t="shared" si="62"/>
        <v>0</v>
      </c>
      <c r="M1044" s="60">
        <f t="shared" si="62"/>
        <v>0</v>
      </c>
      <c r="N1044" s="60">
        <f t="shared" si="62"/>
        <v>0</v>
      </c>
      <c r="O1044" s="60">
        <f t="shared" si="62"/>
        <v>0</v>
      </c>
      <c r="P1044" s="60">
        <f>SUM(P1046:P1048)</f>
        <v>1333.91</v>
      </c>
      <c r="Q1044" s="279"/>
      <c r="R1044" s="60">
        <f>SUM(R1046:R1048)</f>
        <v>0</v>
      </c>
      <c r="S1044" s="60">
        <f>SUM(S1046:S1048)</f>
        <v>0</v>
      </c>
      <c r="T1044" s="62">
        <f>SUM(T1046:T1048)</f>
        <v>-1333.91</v>
      </c>
      <c r="U1044" s="280"/>
      <c r="V1044" s="62">
        <f>SUM(V1046:V1048)</f>
        <v>400</v>
      </c>
      <c r="W1044" s="108"/>
      <c r="X1044" s="66">
        <f>SUM(X1045:X1047)</f>
        <v>400000</v>
      </c>
      <c r="Z1044" s="268">
        <f>SUM(X1044/V1044/1000)</f>
        <v>1</v>
      </c>
    </row>
    <row r="1045" spans="1:22" ht="12.75">
      <c r="A1045" s="114"/>
      <c r="F1045" s="21"/>
      <c r="H1045" s="276"/>
      <c r="I1045" s="15"/>
      <c r="P1045" s="11"/>
      <c r="U1045" s="85"/>
      <c r="V1045" s="343"/>
    </row>
    <row r="1046" spans="4:26" ht="12.75">
      <c r="D1046" t="s">
        <v>500</v>
      </c>
      <c r="H1046" s="276"/>
      <c r="I1046" s="41">
        <v>400</v>
      </c>
      <c r="P1046" s="11"/>
      <c r="U1046" s="85"/>
      <c r="V1046" s="17">
        <f>SUM(I1046:U1046)</f>
        <v>400</v>
      </c>
      <c r="X1046" s="19">
        <v>400000</v>
      </c>
      <c r="Z1046" s="268">
        <f>SUM(X1046/V1046/1000)</f>
        <v>1</v>
      </c>
    </row>
    <row r="1047" spans="4:24" ht="12.75">
      <c r="D1047" t="s">
        <v>501</v>
      </c>
      <c r="H1047" s="276"/>
      <c r="I1047" s="15"/>
      <c r="P1047" s="11">
        <v>1333.91</v>
      </c>
      <c r="T1047" s="15">
        <v>-1333.91</v>
      </c>
      <c r="U1047" s="85"/>
      <c r="V1047" s="17">
        <f>SUM(I1047:U1047)</f>
        <v>0</v>
      </c>
      <c r="X1047" s="19">
        <v>0</v>
      </c>
    </row>
    <row r="1048" spans="8:21" ht="12.75">
      <c r="H1048" s="276"/>
      <c r="I1048" s="15"/>
      <c r="P1048" s="340"/>
      <c r="Q1048" s="279"/>
      <c r="R1048" s="340"/>
      <c r="S1048" s="340"/>
      <c r="T1048" s="345"/>
      <c r="U1048" s="85"/>
    </row>
    <row r="1049" spans="1:26" ht="26.25" customHeight="1">
      <c r="A1049" s="346" t="s">
        <v>502</v>
      </c>
      <c r="B1049" s="194"/>
      <c r="C1049" s="194"/>
      <c r="D1049" s="151"/>
      <c r="E1049" s="194"/>
      <c r="F1049" s="194"/>
      <c r="G1049" s="194"/>
      <c r="H1049" s="347"/>
      <c r="I1049" s="175">
        <f>SUM(I954++I959+I965+I972+I990+I996+I1002+I1009+I1027+I1038+I1044)</f>
        <v>3414.648</v>
      </c>
      <c r="J1049" s="192"/>
      <c r="K1049" s="175">
        <f>SUM(K954++K959+K965+K972+K990+K996+K1002+K1009+K1027+K1038+K1044)</f>
        <v>321.90000000000003</v>
      </c>
      <c r="L1049" s="175"/>
      <c r="M1049" s="175">
        <f>SUM(M954++M959+M965+M972+M990+M996+M1002+M1009+M1027+M1038+M1035)</f>
        <v>1384.491</v>
      </c>
      <c r="N1049" s="175">
        <f>SUM(N954++N959+N965+N972+N990+N996+N1002+N1009+N1027+N1035+N1038+N1044)</f>
        <v>0</v>
      </c>
      <c r="O1049" s="175"/>
      <c r="P1049" s="60">
        <f>P954+P959+P965+P972+P990+P996+P1002+P1009+P1027+P1035+P1038+P1044</f>
        <v>1247.217</v>
      </c>
      <c r="Q1049" s="60"/>
      <c r="R1049" s="60">
        <f>R954+R959+R965+R972+R990+R996+R1002+R1009+R1027+R1035+R1038+R1044</f>
        <v>-129.051</v>
      </c>
      <c r="S1049" s="60">
        <f>S954+S959+S965+S972+S990+S996+S1002+S1009+S1027+S1035+S1038+S1044</f>
        <v>300</v>
      </c>
      <c r="T1049" s="62">
        <f>T954+T959+T965+T972+T990+T996+T1002+T1009+T1027+T1035+T1038+T1044</f>
        <v>-1445.4260000000002</v>
      </c>
      <c r="U1049" s="348"/>
      <c r="V1049" s="175">
        <f>SUM(V954++V959+V965+V972+V990+V996+V1002+V1009+V1027+V1035+V1038+V1044)</f>
        <v>5093.779</v>
      </c>
      <c r="W1049" s="199"/>
      <c r="X1049" s="348">
        <f>SUM(X954+X959+X965+X972+X990+X996+X1002+X1009+X1027+X1035+X1038+X1044)</f>
        <v>5093775.58</v>
      </c>
      <c r="Z1049" s="268">
        <f>SUM(X1049/V1049/1000)</f>
        <v>0.9999993285927794</v>
      </c>
    </row>
    <row r="1050" spans="4:21" ht="12.75">
      <c r="D1050" s="68"/>
      <c r="H1050" s="276"/>
      <c r="I1050" s="15"/>
      <c r="P1050" s="11"/>
      <c r="U1050" s="85"/>
    </row>
    <row r="1051" spans="4:21" ht="12.75" hidden="1">
      <c r="D1051" s="114"/>
      <c r="H1051" s="276"/>
      <c r="I1051" s="15"/>
      <c r="P1051" s="11"/>
      <c r="U1051" s="85"/>
    </row>
    <row r="1052" spans="8:24" ht="12.75" hidden="1">
      <c r="H1052" s="276"/>
      <c r="I1052" s="15"/>
      <c r="K1052" s="104"/>
      <c r="N1052" s="34"/>
      <c r="P1052" s="40"/>
      <c r="Q1052" s="129"/>
      <c r="R1052" s="78"/>
      <c r="S1052" s="78"/>
      <c r="U1052" s="85"/>
      <c r="V1052" s="349"/>
      <c r="W1052" s="311"/>
      <c r="X1052" s="350"/>
    </row>
    <row r="1053" spans="8:21" ht="12.75" hidden="1">
      <c r="H1053" s="276"/>
      <c r="I1053" s="15"/>
      <c r="P1053" s="11"/>
      <c r="T1053" s="272"/>
      <c r="U1053" s="85"/>
    </row>
    <row r="1054" spans="8:24" ht="12.75" hidden="1">
      <c r="H1054" s="276"/>
      <c r="I1054" s="15"/>
      <c r="P1054" s="11"/>
      <c r="T1054" s="208"/>
      <c r="U1054" s="85"/>
      <c r="V1054" s="349"/>
      <c r="W1054" s="311"/>
      <c r="X1054" s="350"/>
    </row>
    <row r="1055" spans="1:21" ht="12.75">
      <c r="A1055" s="312" t="s">
        <v>503</v>
      </c>
      <c r="H1055" s="276"/>
      <c r="I1055" s="15"/>
      <c r="P1055" s="11"/>
      <c r="U1055" s="85"/>
    </row>
    <row r="1056" spans="4:21" ht="12.75">
      <c r="D1056" s="21"/>
      <c r="H1056" s="276"/>
      <c r="I1056" s="15"/>
      <c r="P1056" s="11"/>
      <c r="U1056" s="85"/>
    </row>
    <row r="1057" spans="1:26" ht="12.75">
      <c r="A1057" s="10" t="s">
        <v>456</v>
      </c>
      <c r="D1057" s="21"/>
      <c r="H1057" s="276"/>
      <c r="I1057" s="41">
        <f>SUM(I943)</f>
        <v>48298.551999999996</v>
      </c>
      <c r="K1057" s="11">
        <f>SUM(K943+0)</f>
        <v>3803.068</v>
      </c>
      <c r="M1057" s="11">
        <f>SUM(M943+0)</f>
        <v>-127.19499999999994</v>
      </c>
      <c r="N1057" s="11">
        <f>SUM(N943)</f>
        <v>1242.627</v>
      </c>
      <c r="P1057" s="11">
        <f>SUM(P943)</f>
        <v>-165.26699999999997</v>
      </c>
      <c r="R1057" s="11">
        <f>SUM(R943)</f>
        <v>-2301.667</v>
      </c>
      <c r="S1057" s="11">
        <f>SUM(S943)</f>
        <v>311.40000000000003</v>
      </c>
      <c r="T1057" s="15">
        <f>SUM(T943)</f>
        <v>-1242.6770000000001</v>
      </c>
      <c r="U1057" s="85"/>
      <c r="V1057" s="17">
        <f>SUM(I1057:U1057)</f>
        <v>49818.84099999999</v>
      </c>
      <c r="X1057" s="19">
        <f>SUM(X943)</f>
        <v>46689094.25</v>
      </c>
      <c r="Z1057" s="268">
        <f>SUM(X1057/V1057/1000)</f>
        <v>0.9371774475845395</v>
      </c>
    </row>
    <row r="1058" spans="1:26" ht="12.75">
      <c r="A1058" s="10" t="s">
        <v>504</v>
      </c>
      <c r="D1058" s="68"/>
      <c r="G1058" s="68"/>
      <c r="H1058" s="276"/>
      <c r="I1058" s="41">
        <f>SUM(I1049)</f>
        <v>3414.648</v>
      </c>
      <c r="K1058" s="11">
        <f>SUM(K1049+0)</f>
        <v>321.90000000000003</v>
      </c>
      <c r="M1058" s="11">
        <f>SUM(M1049+0)</f>
        <v>1384.491</v>
      </c>
      <c r="N1058" s="11">
        <f>SUM(N1049)</f>
        <v>0</v>
      </c>
      <c r="P1058" s="11">
        <f>SUM(P1049)</f>
        <v>1247.217</v>
      </c>
      <c r="R1058" s="11">
        <f>SUM(R1049)</f>
        <v>-129.051</v>
      </c>
      <c r="S1058" s="11">
        <f>SUM(S1049)</f>
        <v>300</v>
      </c>
      <c r="T1058" s="15">
        <f>SUM(T1049)</f>
        <v>-1445.4260000000002</v>
      </c>
      <c r="U1058" s="85"/>
      <c r="V1058" s="17">
        <f>SUM(I1058:T1058)</f>
        <v>5093.779</v>
      </c>
      <c r="X1058" s="19">
        <f>SUM(X1049)</f>
        <v>5093775.58</v>
      </c>
      <c r="Z1058" s="268">
        <f>SUM(X1058/V1058/1000)</f>
        <v>0.9999993285927794</v>
      </c>
    </row>
    <row r="1059" spans="7:24" ht="11.25" customHeight="1">
      <c r="G1059" s="130"/>
      <c r="H1059" s="276"/>
      <c r="I1059" s="15"/>
      <c r="P1059" s="11"/>
      <c r="U1059" s="85"/>
      <c r="V1059" s="11"/>
      <c r="X1059" s="100"/>
    </row>
    <row r="1060" spans="7:24" ht="12.75" hidden="1">
      <c r="G1060" s="85"/>
      <c r="H1060" s="276"/>
      <c r="I1060" s="15"/>
      <c r="P1060" s="11"/>
      <c r="U1060" s="85"/>
      <c r="V1060" s="11"/>
      <c r="X1060" s="100"/>
    </row>
    <row r="1061" spans="7:22" ht="12.75">
      <c r="G1061" s="85"/>
      <c r="H1061" s="276"/>
      <c r="I1061" s="15"/>
      <c r="K1061" s="104"/>
      <c r="P1061" s="78"/>
      <c r="U1061" s="85"/>
      <c r="V1061" s="146"/>
    </row>
    <row r="1062" spans="1:26" ht="22.5" customHeight="1">
      <c r="A1062" s="148" t="s">
        <v>505</v>
      </c>
      <c r="B1062" s="351"/>
      <c r="C1062" s="351"/>
      <c r="D1062" s="351"/>
      <c r="E1062" s="351"/>
      <c r="F1062" s="351"/>
      <c r="G1062" s="352"/>
      <c r="H1062" s="353"/>
      <c r="I1062" s="325">
        <f>SUM(I1057:I1061)</f>
        <v>51713.2</v>
      </c>
      <c r="J1062" s="354"/>
      <c r="K1062" s="355">
        <f>SUM(K1057:K1061)</f>
        <v>4124.968</v>
      </c>
      <c r="L1062" s="354"/>
      <c r="M1062" s="176">
        <f>SUM(M1057:M1061)</f>
        <v>1257.296</v>
      </c>
      <c r="N1062" s="176">
        <f>SUM(N1057:N1061)</f>
        <v>1242.627</v>
      </c>
      <c r="O1062" s="354"/>
      <c r="P1062" s="176">
        <f>SUM(P1057:P1061)</f>
        <v>1081.95</v>
      </c>
      <c r="Q1062" s="354"/>
      <c r="R1062" s="176">
        <f>SUM(R1057:R1061)</f>
        <v>-2430.718</v>
      </c>
      <c r="S1062" s="176">
        <f>SUM(S1057:S1061)</f>
        <v>611.4000000000001</v>
      </c>
      <c r="T1062" s="325">
        <f>SUM(T1057:T1061)</f>
        <v>-2688.103</v>
      </c>
      <c r="U1062" s="356"/>
      <c r="V1062" s="176">
        <f>SUM(V1057:V1061)</f>
        <v>54912.619999999995</v>
      </c>
      <c r="W1062" s="357"/>
      <c r="X1062" s="180">
        <f>SUM(X1057:X1061)</f>
        <v>51782869.83</v>
      </c>
      <c r="Y1062" s="200"/>
      <c r="Z1062" s="268">
        <f>SUM(X1062/V1062/1000)</f>
        <v>0.9430049017876037</v>
      </c>
    </row>
    <row r="1063" spans="7:21" ht="12.75">
      <c r="G1063" s="21"/>
      <c r="H1063" s="276"/>
      <c r="I1063" s="15"/>
      <c r="P1063" s="11"/>
      <c r="U1063" s="85"/>
    </row>
    <row r="1064" spans="8:21" ht="12.75">
      <c r="H1064" s="276"/>
      <c r="I1064" s="15"/>
      <c r="P1064" s="11"/>
      <c r="U1064" s="85"/>
    </row>
    <row r="1065" spans="1:24" ht="12.75">
      <c r="A1065" s="36" t="s">
        <v>166</v>
      </c>
      <c r="B1065" s="24"/>
      <c r="C1065" s="24"/>
      <c r="D1065" s="24"/>
      <c r="H1065" s="276"/>
      <c r="I1065" s="40" t="s">
        <v>14</v>
      </c>
      <c r="K1065" s="41" t="s">
        <v>157</v>
      </c>
      <c r="L1065" s="42"/>
      <c r="M1065" s="41" t="s">
        <v>157</v>
      </c>
      <c r="N1065" s="41" t="s">
        <v>157</v>
      </c>
      <c r="O1065" s="42"/>
      <c r="P1065" s="41" t="s">
        <v>157</v>
      </c>
      <c r="Q1065" s="42"/>
      <c r="R1065" s="41" t="s">
        <v>157</v>
      </c>
      <c r="S1065" s="41" t="s">
        <v>157</v>
      </c>
      <c r="T1065" s="41" t="s">
        <v>157</v>
      </c>
      <c r="U1065" s="33"/>
      <c r="V1065" s="41" t="s">
        <v>22</v>
      </c>
      <c r="W1065" s="20"/>
      <c r="X1065" s="43" t="s">
        <v>23</v>
      </c>
    </row>
    <row r="1066" spans="1:24" ht="12.75">
      <c r="A1066" s="114"/>
      <c r="H1066" s="276"/>
      <c r="I1066" s="50" t="s">
        <v>24</v>
      </c>
      <c r="K1066" s="41" t="s">
        <v>25</v>
      </c>
      <c r="L1066" s="42"/>
      <c r="M1066" s="41" t="s">
        <v>26</v>
      </c>
      <c r="N1066" s="41" t="s">
        <v>27</v>
      </c>
      <c r="O1066" s="42"/>
      <c r="P1066" s="41" t="s">
        <v>28</v>
      </c>
      <c r="Q1066" s="42"/>
      <c r="R1066" s="41" t="s">
        <v>168</v>
      </c>
      <c r="S1066" s="41" t="s">
        <v>30</v>
      </c>
      <c r="T1066" s="41" t="s">
        <v>31</v>
      </c>
      <c r="U1066" s="33"/>
      <c r="V1066" s="41" t="s">
        <v>32</v>
      </c>
      <c r="X1066" s="43" t="s">
        <v>33</v>
      </c>
    </row>
    <row r="1067" spans="1:24" ht="12.75">
      <c r="A1067" s="114"/>
      <c r="H1067" s="276"/>
      <c r="I1067" s="15"/>
      <c r="P1067" s="11"/>
      <c r="U1067" s="85"/>
      <c r="V1067" s="142"/>
      <c r="W1067" s="20"/>
      <c r="X1067" s="124"/>
    </row>
    <row r="1068" spans="1:26" ht="12.75">
      <c r="A1068" s="114"/>
      <c r="D1068" t="s">
        <v>506</v>
      </c>
      <c r="H1068" s="276"/>
      <c r="I1068" s="41">
        <v>1756</v>
      </c>
      <c r="P1068" s="11"/>
      <c r="U1068" s="85"/>
      <c r="V1068" s="17">
        <f>SUM(I1068:U1068)</f>
        <v>1756</v>
      </c>
      <c r="X1068" s="19">
        <v>1756000</v>
      </c>
      <c r="Z1068" s="268">
        <f>SUM(X1068/V1068/1000)</f>
        <v>1</v>
      </c>
    </row>
    <row r="1069" spans="1:26" ht="12.75">
      <c r="A1069" s="114"/>
      <c r="D1069" t="s">
        <v>507</v>
      </c>
      <c r="H1069" s="276"/>
      <c r="I1069" s="41">
        <v>414.3</v>
      </c>
      <c r="P1069" s="11"/>
      <c r="U1069" s="85"/>
      <c r="V1069" s="17">
        <f>SUM(I1069:U1069)</f>
        <v>414.3</v>
      </c>
      <c r="X1069" s="19">
        <v>423456.9</v>
      </c>
      <c r="Z1069" s="268">
        <f>SUM(X1069/V1069/1000)</f>
        <v>1.0221020999275887</v>
      </c>
    </row>
    <row r="1070" spans="1:26" ht="12.75">
      <c r="A1070" s="114"/>
      <c r="D1070" t="s">
        <v>508</v>
      </c>
      <c r="H1070" s="276"/>
      <c r="I1070" s="41">
        <v>288</v>
      </c>
      <c r="P1070" s="11"/>
      <c r="U1070" s="85"/>
      <c r="V1070" s="17">
        <f>SUM(I1070:U1070)</f>
        <v>288</v>
      </c>
      <c r="X1070" s="19">
        <v>288000</v>
      </c>
      <c r="Z1070" s="268">
        <f>SUM(X1070/V1070/1000)</f>
        <v>1</v>
      </c>
    </row>
    <row r="1071" spans="1:26" ht="12.75">
      <c r="A1071" s="114"/>
      <c r="D1071" t="s">
        <v>509</v>
      </c>
      <c r="H1071" s="276"/>
      <c r="I1071" s="41">
        <v>480</v>
      </c>
      <c r="P1071" s="11"/>
      <c r="U1071" s="85"/>
      <c r="V1071" s="17">
        <f>SUM(I1071:U1071)</f>
        <v>480</v>
      </c>
      <c r="X1071" s="19">
        <v>480000</v>
      </c>
      <c r="Z1071" s="268">
        <f>SUM(X1071/V1071/1000)</f>
        <v>1</v>
      </c>
    </row>
    <row r="1072" spans="1:26" ht="12.75">
      <c r="A1072" s="114"/>
      <c r="D1072" t="s">
        <v>510</v>
      </c>
      <c r="H1072" s="276"/>
      <c r="I1072" s="41">
        <v>280</v>
      </c>
      <c r="P1072" s="11"/>
      <c r="U1072" s="85"/>
      <c r="V1072" s="17">
        <f>SUM(I1072:U1072)</f>
        <v>280</v>
      </c>
      <c r="X1072" s="19">
        <v>280000</v>
      </c>
      <c r="Z1072" s="268">
        <f>SUM(X1072/V1072/1000)</f>
        <v>1</v>
      </c>
    </row>
    <row r="1073" spans="8:21" ht="12.75">
      <c r="H1073" s="276"/>
      <c r="I1073" s="41"/>
      <c r="P1073" s="11"/>
      <c r="U1073" s="85"/>
    </row>
    <row r="1074" spans="1:26" ht="21.75" customHeight="1">
      <c r="A1074" s="148" t="s">
        <v>171</v>
      </c>
      <c r="B1074" s="351"/>
      <c r="C1074" s="351"/>
      <c r="D1074" s="351"/>
      <c r="E1074" s="351"/>
      <c r="F1074" s="351"/>
      <c r="G1074" s="351"/>
      <c r="H1074" s="353"/>
      <c r="I1074" s="177">
        <f>SUM(I1068:I1073)</f>
        <v>3218.3</v>
      </c>
      <c r="J1074" s="358"/>
      <c r="K1074" s="359">
        <f>SUM(K1068:K1073)</f>
        <v>0</v>
      </c>
      <c r="L1074" s="360"/>
      <c r="M1074" s="359">
        <f>SUM(M1068:M1073)</f>
        <v>0</v>
      </c>
      <c r="N1074" s="359">
        <f>SUM(N1068:N1073)</f>
        <v>0</v>
      </c>
      <c r="O1074" s="360"/>
      <c r="P1074" s="359">
        <f>SUM(P1068:P1073)</f>
        <v>0</v>
      </c>
      <c r="Q1074" s="360"/>
      <c r="R1074" s="359">
        <f>SUM(R1068:R1073)</f>
        <v>0</v>
      </c>
      <c r="S1074" s="359">
        <f>SUM(S1068:S1073)</f>
        <v>0</v>
      </c>
      <c r="T1074" s="361">
        <f>SUM(T1068:T1073)</f>
        <v>0</v>
      </c>
      <c r="U1074" s="362"/>
      <c r="V1074" s="363">
        <f>SUM(V1068:V1073)</f>
        <v>3218.3</v>
      </c>
      <c r="W1074" s="364"/>
      <c r="X1074" s="365">
        <f>SUM(X1068:X1073)</f>
        <v>3227456.9</v>
      </c>
      <c r="Z1074" s="268">
        <f>SUM(X1074/V1074/1000)</f>
        <v>1.0028452599198334</v>
      </c>
    </row>
    <row r="1075" spans="8:21" ht="12.75">
      <c r="H1075" s="276"/>
      <c r="I1075" s="15"/>
      <c r="P1075" s="11"/>
      <c r="U1075" s="85"/>
    </row>
    <row r="1076" spans="1:21" ht="13.5" customHeight="1">
      <c r="A1076" s="223"/>
      <c r="H1076" s="276"/>
      <c r="I1076" s="15"/>
      <c r="P1076" s="11"/>
      <c r="U1076" s="85"/>
    </row>
    <row r="1077" spans="4:21" ht="12.75" hidden="1">
      <c r="D1077" s="68"/>
      <c r="H1077" s="276"/>
      <c r="I1077" s="15"/>
      <c r="P1077" s="11"/>
      <c r="U1077" s="85"/>
    </row>
    <row r="1078" spans="4:21" ht="12.75" hidden="1">
      <c r="D1078" s="114"/>
      <c r="H1078" s="276"/>
      <c r="I1078" s="15"/>
      <c r="P1078" s="11"/>
      <c r="U1078" s="85"/>
    </row>
    <row r="1079" spans="8:24" ht="12.75" hidden="1">
      <c r="H1079" s="276"/>
      <c r="I1079" s="15"/>
      <c r="K1079" s="104"/>
      <c r="N1079" s="34"/>
      <c r="P1079" s="40"/>
      <c r="Q1079" s="129"/>
      <c r="R1079" s="78"/>
      <c r="S1079" s="78"/>
      <c r="U1079" s="85"/>
      <c r="V1079" s="349"/>
      <c r="W1079" s="311"/>
      <c r="X1079" s="350"/>
    </row>
    <row r="1080" spans="8:21" ht="12.75" hidden="1">
      <c r="H1080" s="276"/>
      <c r="I1080" s="15"/>
      <c r="P1080" s="11"/>
      <c r="T1080" s="272"/>
      <c r="U1080" s="85"/>
    </row>
    <row r="1081" spans="8:24" ht="12.75" hidden="1">
      <c r="H1081" s="276"/>
      <c r="I1081" s="15"/>
      <c r="P1081" s="11"/>
      <c r="T1081" s="208"/>
      <c r="U1081" s="85"/>
      <c r="V1081" s="349"/>
      <c r="W1081" s="311"/>
      <c r="X1081" s="350"/>
    </row>
    <row r="1082" spans="8:21" ht="12.75" hidden="1">
      <c r="H1082" s="276"/>
      <c r="I1082" s="15"/>
      <c r="P1082" s="11"/>
      <c r="U1082" s="85"/>
    </row>
    <row r="1083" spans="4:21" ht="12.75" hidden="1">
      <c r="D1083" s="21"/>
      <c r="H1083" s="276"/>
      <c r="I1083" s="15"/>
      <c r="P1083" s="11"/>
      <c r="U1083" s="85"/>
    </row>
    <row r="1084" spans="4:21" ht="12.75" hidden="1">
      <c r="D1084" s="21"/>
      <c r="H1084" s="276"/>
      <c r="I1084" s="15"/>
      <c r="P1084" s="11"/>
      <c r="U1084" s="85"/>
    </row>
    <row r="1085" spans="4:22" ht="12.75" hidden="1">
      <c r="D1085" s="68"/>
      <c r="G1085" s="68"/>
      <c r="H1085" s="276"/>
      <c r="I1085" s="15"/>
      <c r="P1085" s="11"/>
      <c r="U1085" s="85"/>
      <c r="V1085" s="11"/>
    </row>
    <row r="1086" spans="7:24" ht="12.75" hidden="1">
      <c r="G1086" s="130"/>
      <c r="H1086" s="276"/>
      <c r="I1086" s="15"/>
      <c r="P1086" s="11"/>
      <c r="U1086" s="85"/>
      <c r="V1086" s="11"/>
      <c r="X1086" s="100"/>
    </row>
    <row r="1087" spans="7:24" ht="12.75" hidden="1">
      <c r="G1087" s="85"/>
      <c r="H1087" s="276"/>
      <c r="I1087" s="15"/>
      <c r="P1087" s="11"/>
      <c r="U1087" s="85"/>
      <c r="V1087" s="11"/>
      <c r="X1087" s="100"/>
    </row>
    <row r="1088" spans="7:22" ht="12.75" hidden="1">
      <c r="G1088" s="85"/>
      <c r="H1088" s="276"/>
      <c r="I1088" s="15"/>
      <c r="K1088" s="104"/>
      <c r="P1088" s="78"/>
      <c r="U1088" s="85"/>
      <c r="V1088" s="146"/>
    </row>
    <row r="1089" spans="7:21" ht="12.75" hidden="1">
      <c r="G1089" s="21"/>
      <c r="H1089" s="276"/>
      <c r="I1089" s="15"/>
      <c r="P1089" s="11"/>
      <c r="U1089" s="85"/>
    </row>
    <row r="1090" spans="7:21" ht="12.75" hidden="1">
      <c r="G1090" s="21"/>
      <c r="H1090" s="276"/>
      <c r="I1090" s="15"/>
      <c r="P1090" s="11"/>
      <c r="U1090" s="85"/>
    </row>
    <row r="1091" spans="8:21" ht="12.75" hidden="1">
      <c r="H1091" s="276"/>
      <c r="I1091" s="15"/>
      <c r="P1091" s="11"/>
      <c r="U1091" s="85"/>
    </row>
    <row r="1092" spans="1:29" ht="25.5" customHeight="1">
      <c r="A1092" s="193" t="s">
        <v>511</v>
      </c>
      <c r="B1092" s="194"/>
      <c r="C1092" s="194"/>
      <c r="D1092" s="151"/>
      <c r="E1092" s="194"/>
      <c r="F1092" s="194"/>
      <c r="G1092" s="194"/>
      <c r="H1092" s="347"/>
      <c r="I1092" s="177">
        <f>SUM(I1062+I1074)</f>
        <v>54931.5</v>
      </c>
      <c r="J1092" s="192"/>
      <c r="K1092" s="175">
        <f>SUM(K1062+K1074)</f>
        <v>4124.968</v>
      </c>
      <c r="L1092" s="175"/>
      <c r="M1092" s="175">
        <f>SUM(M1062+M1074)</f>
        <v>1257.296</v>
      </c>
      <c r="N1092" s="175">
        <f>SUM(N1062+N1074)</f>
        <v>1242.627</v>
      </c>
      <c r="O1092" s="175"/>
      <c r="P1092" s="175">
        <f>SUM(P1062+P1074)</f>
        <v>1081.95</v>
      </c>
      <c r="Q1092" s="175"/>
      <c r="R1092" s="175">
        <f>SUM(R1062+R1074)</f>
        <v>-2430.718</v>
      </c>
      <c r="S1092" s="175">
        <f>SUM(S1062+S1074)</f>
        <v>611.4000000000001</v>
      </c>
      <c r="T1092" s="177">
        <f>SUM(T1062+T1074)</f>
        <v>-2688.103</v>
      </c>
      <c r="U1092" s="175"/>
      <c r="V1092" s="176">
        <f>K1092+N1092+I1092+P1092+M1092+T1092+R1092+S1092</f>
        <v>58130.92</v>
      </c>
      <c r="W1092" s="366"/>
      <c r="X1092" s="367">
        <f>SUM(X1062+X1074)</f>
        <v>55010326.73</v>
      </c>
      <c r="Y1092" s="51"/>
      <c r="Z1092" s="268">
        <f>SUM(X1092/V1092/1000)</f>
        <v>0.9463178413484596</v>
      </c>
      <c r="AA1092" s="229"/>
      <c r="AB1092" s="229"/>
      <c r="AC1092" s="47"/>
    </row>
    <row r="1093" spans="8:21" ht="12.75">
      <c r="H1093" s="276"/>
      <c r="I1093" s="15"/>
      <c r="P1093" s="11"/>
      <c r="U1093" s="85"/>
    </row>
    <row r="1094" spans="8:21" ht="12.75">
      <c r="H1094" s="276"/>
      <c r="I1094" s="15"/>
      <c r="P1094" s="11"/>
      <c r="U1094" s="85"/>
    </row>
    <row r="1095" spans="8:21" ht="12.75">
      <c r="H1095" s="276"/>
      <c r="I1095" s="15"/>
      <c r="P1095" s="11"/>
      <c r="U1095" s="85"/>
    </row>
    <row r="1096" spans="8:21" ht="12.75">
      <c r="H1096" s="276"/>
      <c r="I1096" s="15"/>
      <c r="P1096" s="11"/>
      <c r="U1096" s="85"/>
    </row>
    <row r="1097" spans="1:28" s="31" customFormat="1" ht="12.75">
      <c r="A1097" s="312"/>
      <c r="H1097" s="368"/>
      <c r="I1097" s="15"/>
      <c r="J1097" s="369"/>
      <c r="K1097" s="11"/>
      <c r="L1097" s="13"/>
      <c r="M1097" s="11"/>
      <c r="N1097" s="11"/>
      <c r="O1097" s="13"/>
      <c r="P1097" s="11"/>
      <c r="Q1097" s="13"/>
      <c r="R1097" s="11"/>
      <c r="S1097" s="11"/>
      <c r="T1097" s="15"/>
      <c r="U1097" s="85"/>
      <c r="V1097" s="370"/>
      <c r="W1097" s="18"/>
      <c r="X1097" s="371"/>
      <c r="Y1097" s="20"/>
      <c r="Z1097" s="21"/>
      <c r="AA1097" s="21"/>
      <c r="AB1097" s="21"/>
    </row>
    <row r="1098" spans="1:28" s="31" customFormat="1" ht="12.75">
      <c r="A1098" s="312"/>
      <c r="H1098" s="368"/>
      <c r="I1098" s="15"/>
      <c r="J1098" s="369"/>
      <c r="K1098" s="11"/>
      <c r="L1098" s="13"/>
      <c r="M1098" s="11"/>
      <c r="N1098" s="11"/>
      <c r="O1098" s="13"/>
      <c r="P1098" s="11"/>
      <c r="Q1098" s="13"/>
      <c r="R1098" s="11"/>
      <c r="S1098" s="11"/>
      <c r="T1098" s="15"/>
      <c r="U1098" s="85"/>
      <c r="V1098" s="370"/>
      <c r="W1098" s="18"/>
      <c r="X1098" s="371"/>
      <c r="Y1098" s="20"/>
      <c r="Z1098" s="21"/>
      <c r="AA1098" s="21"/>
      <c r="AB1098" s="21"/>
    </row>
    <row r="1099" spans="1:28" s="31" customFormat="1" ht="12.75">
      <c r="A1099" s="312"/>
      <c r="E1099" s="7"/>
      <c r="F1099" s="7"/>
      <c r="G1099" s="7"/>
      <c r="H1099" s="372"/>
      <c r="I1099" s="41"/>
      <c r="J1099" s="373"/>
      <c r="K1099" s="78"/>
      <c r="L1099" s="129"/>
      <c r="M1099" s="78"/>
      <c r="N1099" s="78"/>
      <c r="O1099" s="129"/>
      <c r="P1099" s="78"/>
      <c r="Q1099" s="129"/>
      <c r="R1099" s="78"/>
      <c r="S1099" s="78"/>
      <c r="T1099" s="41"/>
      <c r="U1099" s="130"/>
      <c r="V1099" s="78"/>
      <c r="W1099" s="18"/>
      <c r="X1099" s="371"/>
      <c r="Y1099" s="20"/>
      <c r="Z1099" s="21"/>
      <c r="AA1099" s="21"/>
      <c r="AB1099" s="21"/>
    </row>
    <row r="1100" spans="1:22" ht="12.75">
      <c r="A1100" s="312"/>
      <c r="E1100" s="7"/>
      <c r="F1100" s="7"/>
      <c r="G1100" s="7"/>
      <c r="H1100" s="372"/>
      <c r="I1100" s="41"/>
      <c r="J1100" s="128"/>
      <c r="K1100" s="78"/>
      <c r="L1100" s="129"/>
      <c r="M1100" s="78"/>
      <c r="N1100" s="78"/>
      <c r="O1100" s="129"/>
      <c r="P1100" s="78"/>
      <c r="Q1100" s="129"/>
      <c r="R1100" s="78"/>
      <c r="S1100" s="78"/>
      <c r="T1100" s="41"/>
      <c r="U1100" s="130"/>
      <c r="V1100" s="104"/>
    </row>
    <row r="1101" spans="8:22" ht="12.75">
      <c r="H1101" s="276"/>
      <c r="I1101" s="15"/>
      <c r="P1101" s="11"/>
      <c r="U1101" s="85"/>
      <c r="V1101" s="11"/>
    </row>
    <row r="1102" spans="8:21" ht="12.75">
      <c r="H1102" s="276"/>
      <c r="I1102" s="15"/>
      <c r="P1102" s="11"/>
      <c r="U1102" s="85"/>
    </row>
    <row r="1103" spans="8:21" ht="12.75">
      <c r="H1103" s="276"/>
      <c r="I1103" s="15"/>
      <c r="P1103" s="11"/>
      <c r="U1103" s="85"/>
    </row>
    <row r="1104" spans="8:21" ht="12.75">
      <c r="H1104" s="276"/>
      <c r="I1104" s="15"/>
      <c r="P1104" s="11"/>
      <c r="U1104" s="85"/>
    </row>
    <row r="1105" spans="8:21" ht="12.75">
      <c r="H1105" s="276"/>
      <c r="I1105" s="15"/>
      <c r="P1105" s="11"/>
      <c r="U1105" s="85"/>
    </row>
    <row r="1106" spans="8:21" ht="12.75">
      <c r="H1106" s="276"/>
      <c r="I1106" s="15"/>
      <c r="P1106" s="11"/>
      <c r="U1106" s="85"/>
    </row>
    <row r="1107" spans="8:21" ht="12.75">
      <c r="H1107" s="276"/>
      <c r="I1107" s="15"/>
      <c r="P1107" s="11"/>
      <c r="U1107" s="85"/>
    </row>
    <row r="1108" spans="1:21" ht="12.75">
      <c r="A1108" s="223"/>
      <c r="H1108" s="276"/>
      <c r="I1108" s="15"/>
      <c r="P1108" s="11"/>
      <c r="U1108" s="85"/>
    </row>
    <row r="1109" spans="8:21" ht="12.75">
      <c r="H1109" s="276"/>
      <c r="I1109" s="15"/>
      <c r="P1109" s="11"/>
      <c r="U1109" s="85"/>
    </row>
    <row r="1110" spans="1:21" ht="12.75">
      <c r="A1110" s="109"/>
      <c r="D1110" s="7"/>
      <c r="H1110" s="276"/>
      <c r="I1110" s="15"/>
      <c r="P1110" s="11"/>
      <c r="U1110" s="85"/>
    </row>
    <row r="1111" spans="4:21" ht="12.75">
      <c r="D1111" s="7"/>
      <c r="H1111" s="276"/>
      <c r="I1111" s="41"/>
      <c r="P1111" s="11"/>
      <c r="U1111" s="85"/>
    </row>
    <row r="1112" spans="8:21" ht="12.75">
      <c r="H1112" s="276"/>
      <c r="I1112" s="15"/>
      <c r="P1112" s="11"/>
      <c r="U1112" s="85"/>
    </row>
    <row r="1113" spans="4:21" ht="12.75">
      <c r="D1113" s="21"/>
      <c r="H1113" s="276"/>
      <c r="I1113" s="15"/>
      <c r="P1113" s="11"/>
      <c r="U1113" s="85"/>
    </row>
    <row r="1114" spans="8:21" ht="12.75">
      <c r="H1114" s="276"/>
      <c r="I1114" s="15"/>
      <c r="P1114" s="11"/>
      <c r="U1114" s="85"/>
    </row>
    <row r="1115" spans="8:21" ht="12.75">
      <c r="H1115" s="276"/>
      <c r="I1115" s="15"/>
      <c r="P1115" s="11"/>
      <c r="U1115" s="85"/>
    </row>
    <row r="1116" spans="8:21" ht="12.75">
      <c r="H1116" s="276"/>
      <c r="I1116" s="15"/>
      <c r="P1116" s="11"/>
      <c r="U1116" s="85"/>
    </row>
    <row r="1117" spans="8:21" ht="12.75">
      <c r="H1117" s="276"/>
      <c r="I1117" s="15"/>
      <c r="P1117" s="11"/>
      <c r="U1117" s="85"/>
    </row>
    <row r="1118" spans="8:21" ht="12.75">
      <c r="H1118" s="276"/>
      <c r="I1118" s="15"/>
      <c r="P1118" s="11"/>
      <c r="U1118" s="85"/>
    </row>
    <row r="1119" spans="8:21" ht="12.75">
      <c r="H1119" s="276"/>
      <c r="I1119" s="15"/>
      <c r="P1119" s="11"/>
      <c r="U1119" s="85"/>
    </row>
    <row r="1120" spans="8:21" ht="12.75">
      <c r="H1120" s="276"/>
      <c r="I1120" s="208"/>
      <c r="P1120" s="11"/>
      <c r="U1120" s="85"/>
    </row>
    <row r="1121" spans="8:21" ht="12.75">
      <c r="H1121" s="276"/>
      <c r="I1121" s="15"/>
      <c r="P1121" s="11"/>
      <c r="U1121" s="85"/>
    </row>
    <row r="1122" spans="8:21" ht="12.75">
      <c r="H1122" s="276"/>
      <c r="I1122" s="15"/>
      <c r="P1122" s="11"/>
      <c r="U1122" s="85"/>
    </row>
    <row r="1123" spans="1:21" ht="12.75">
      <c r="A1123" s="109"/>
      <c r="D1123" s="7"/>
      <c r="H1123" s="276"/>
      <c r="I1123" s="15"/>
      <c r="P1123" s="11"/>
      <c r="U1123" s="85"/>
    </row>
    <row r="1124" spans="8:21" ht="12.75">
      <c r="H1124" s="276"/>
      <c r="I1124" s="15"/>
      <c r="P1124" s="11"/>
      <c r="U1124" s="85"/>
    </row>
    <row r="1125" spans="8:21" ht="12.75">
      <c r="H1125" s="276"/>
      <c r="I1125" s="15"/>
      <c r="P1125" s="11"/>
      <c r="U1125" s="85"/>
    </row>
    <row r="1126" spans="8:21" ht="12.75">
      <c r="H1126" s="276"/>
      <c r="I1126" s="15"/>
      <c r="P1126" s="11"/>
      <c r="U1126" s="85"/>
    </row>
    <row r="1127" spans="4:21" ht="12.75">
      <c r="D1127" s="21"/>
      <c r="H1127" s="276"/>
      <c r="I1127" s="15"/>
      <c r="P1127" s="11"/>
      <c r="U1127" s="85"/>
    </row>
    <row r="1128" spans="4:21" ht="12.75">
      <c r="D1128" s="21"/>
      <c r="H1128" s="276"/>
      <c r="I1128" s="15"/>
      <c r="P1128" s="11"/>
      <c r="U1128" s="85"/>
    </row>
    <row r="1129" spans="8:21" ht="12.75">
      <c r="H1129" s="276"/>
      <c r="I1129" s="15"/>
      <c r="P1129" s="11"/>
      <c r="U1129" s="85"/>
    </row>
  </sheetData>
  <sheetProtection selectLockedCells="1" selectUnlockedCells="1"/>
  <printOptions/>
  <pageMargins left="0.2" right="0.2298611111111111" top="0.7597222222222222" bottom="0.820138888888889" header="0.5118055555555555" footer="0.3701388888888889"/>
  <pageSetup horizontalDpi="300" verticalDpi="300" orientation="landscape" paperSize="9" scale="80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workbookViewId="0" topLeftCell="A22">
      <selection activeCell="K56" sqref="K56"/>
    </sheetView>
  </sheetViews>
  <sheetFormatPr defaultColWidth="9.140625" defaultRowHeight="12.75"/>
  <cols>
    <col min="5" max="5" width="10.28125" style="131" customWidth="1"/>
    <col min="6" max="6" width="9.7109375" style="0" customWidth="1"/>
    <col min="7" max="7" width="1.7109375" style="0" customWidth="1"/>
    <col min="8" max="8" width="14.140625" style="0" customWidth="1"/>
    <col min="9" max="9" width="1.7109375" style="0" customWidth="1"/>
    <col min="10" max="10" width="10.140625" style="131" customWidth="1"/>
    <col min="12" max="12" width="1.7109375" style="0" customWidth="1"/>
    <col min="13" max="13" width="14.7109375" style="0" customWidth="1"/>
    <col min="14" max="14" width="10.8515625" style="131" customWidth="1"/>
    <col min="15" max="15" width="2.7109375" style="0" customWidth="1"/>
    <col min="16" max="17" width="11.140625" style="0" customWidth="1"/>
    <col min="18" max="18" width="14.7109375" style="0" customWidth="1"/>
    <col min="19" max="19" width="2.7109375" style="0" customWidth="1"/>
    <col min="20" max="20" width="0" style="0" hidden="1" customWidth="1"/>
  </cols>
  <sheetData>
    <row r="1" ht="12.75">
      <c r="A1" s="7" t="s">
        <v>512</v>
      </c>
    </row>
    <row r="2" spans="5:20" ht="12.75">
      <c r="E2" s="306" t="s">
        <v>513</v>
      </c>
      <c r="F2" s="222"/>
      <c r="G2" s="374"/>
      <c r="H2" s="19"/>
      <c r="J2" s="306" t="s">
        <v>513</v>
      </c>
      <c r="K2" s="222"/>
      <c r="L2" s="375"/>
      <c r="M2" s="131"/>
      <c r="N2" s="376" t="s">
        <v>513</v>
      </c>
      <c r="Q2" s="68" t="s">
        <v>514</v>
      </c>
      <c r="R2" s="377" t="s">
        <v>515</v>
      </c>
      <c r="T2" s="131"/>
    </row>
    <row r="3" spans="1:20" ht="12.75">
      <c r="A3" s="249" t="s">
        <v>459</v>
      </c>
      <c r="B3" s="249"/>
      <c r="C3" s="105"/>
      <c r="D3" s="105"/>
      <c r="E3" s="378" t="s">
        <v>516</v>
      </c>
      <c r="F3" s="379" t="s">
        <v>517</v>
      </c>
      <c r="G3" s="380"/>
      <c r="H3" s="381" t="s">
        <v>518</v>
      </c>
      <c r="I3" s="382"/>
      <c r="J3" s="383" t="s">
        <v>519</v>
      </c>
      <c r="K3" s="384" t="s">
        <v>517</v>
      </c>
      <c r="L3" s="385"/>
      <c r="M3" s="381" t="s">
        <v>518</v>
      </c>
      <c r="N3" s="386" t="s">
        <v>520</v>
      </c>
      <c r="O3" s="382"/>
      <c r="P3" s="387" t="s">
        <v>517</v>
      </c>
      <c r="Q3" s="388" t="s">
        <v>520</v>
      </c>
      <c r="R3" s="389" t="s">
        <v>521</v>
      </c>
      <c r="T3" s="131"/>
    </row>
    <row r="4" spans="5:20" ht="12.75">
      <c r="E4" s="124"/>
      <c r="F4" s="214"/>
      <c r="G4" s="390"/>
      <c r="H4" s="391"/>
      <c r="J4" s="124"/>
      <c r="K4" s="214"/>
      <c r="L4" s="392"/>
      <c r="M4" s="391"/>
      <c r="N4" s="124"/>
      <c r="R4" s="393"/>
      <c r="T4" s="131"/>
    </row>
    <row r="5" spans="1:20" ht="12.75">
      <c r="A5" s="109">
        <v>10</v>
      </c>
      <c r="B5" t="s">
        <v>522</v>
      </c>
      <c r="E5" s="75">
        <v>0</v>
      </c>
      <c r="F5" s="75">
        <v>116.039</v>
      </c>
      <c r="G5" s="390"/>
      <c r="H5" s="391">
        <v>116039</v>
      </c>
      <c r="J5" s="75">
        <v>0</v>
      </c>
      <c r="K5" s="75">
        <v>0</v>
      </c>
      <c r="L5" s="394"/>
      <c r="M5" s="391">
        <v>0</v>
      </c>
      <c r="N5" s="142">
        <f aca="true" t="shared" si="0" ref="N5:N25">SUM(E5+J5)</f>
        <v>0</v>
      </c>
      <c r="O5" s="12"/>
      <c r="P5" s="12">
        <f>SUM(F5+K5)</f>
        <v>116.039</v>
      </c>
      <c r="Q5" s="12">
        <f>SUM(N5+P5)</f>
        <v>116.039</v>
      </c>
      <c r="R5" s="393">
        <f aca="true" t="shared" si="1" ref="R5:R22">SUM(H5+M5)</f>
        <v>116039</v>
      </c>
      <c r="T5" s="85">
        <f aca="true" t="shared" si="2" ref="T5:T24">SUM(H5+M5)</f>
        <v>116039</v>
      </c>
    </row>
    <row r="6" spans="1:20" ht="12.75">
      <c r="A6" s="109">
        <v>21</v>
      </c>
      <c r="B6" t="s">
        <v>523</v>
      </c>
      <c r="E6" s="75">
        <v>131</v>
      </c>
      <c r="F6" s="75">
        <v>-28.783</v>
      </c>
      <c r="G6" s="390"/>
      <c r="H6" s="391">
        <v>102217</v>
      </c>
      <c r="J6" s="75">
        <v>0</v>
      </c>
      <c r="K6" s="75">
        <v>0</v>
      </c>
      <c r="L6" s="394"/>
      <c r="M6" s="391">
        <v>0</v>
      </c>
      <c r="N6" s="142">
        <f t="shared" si="0"/>
        <v>131</v>
      </c>
      <c r="O6" s="12"/>
      <c r="P6" s="12">
        <f aca="true" t="shared" si="3" ref="P6:P25">SUM(F6+K6)</f>
        <v>-28.783</v>
      </c>
      <c r="Q6" s="12">
        <f aca="true" t="shared" si="4" ref="Q6:Q25">SUM(N6+P6)</f>
        <v>102.217</v>
      </c>
      <c r="R6" s="393">
        <f t="shared" si="1"/>
        <v>102217</v>
      </c>
      <c r="T6" s="85">
        <f t="shared" si="2"/>
        <v>102217</v>
      </c>
    </row>
    <row r="7" spans="1:20" ht="12.75">
      <c r="A7" s="109">
        <v>22</v>
      </c>
      <c r="B7" t="s">
        <v>191</v>
      </c>
      <c r="E7" s="75">
        <v>2851.9</v>
      </c>
      <c r="F7" s="75">
        <v>-269.73</v>
      </c>
      <c r="G7" s="390"/>
      <c r="H7" s="391">
        <v>2582166.9</v>
      </c>
      <c r="J7" s="75">
        <v>230</v>
      </c>
      <c r="K7" s="75">
        <v>180.165</v>
      </c>
      <c r="L7" s="394"/>
      <c r="M7" s="391">
        <v>410164.6</v>
      </c>
      <c r="N7" s="142">
        <f t="shared" si="0"/>
        <v>3081.9</v>
      </c>
      <c r="O7" s="12"/>
      <c r="P7" s="12">
        <f t="shared" si="3"/>
        <v>-89.56500000000003</v>
      </c>
      <c r="Q7" s="12">
        <f t="shared" si="4"/>
        <v>2992.335</v>
      </c>
      <c r="R7" s="393">
        <f t="shared" si="1"/>
        <v>2992331.5</v>
      </c>
      <c r="T7" s="85">
        <f t="shared" si="2"/>
        <v>2992331.5</v>
      </c>
    </row>
    <row r="8" spans="1:20" ht="12.75">
      <c r="A8" s="109">
        <v>23</v>
      </c>
      <c r="B8" t="s">
        <v>524</v>
      </c>
      <c r="E8" s="75">
        <v>11</v>
      </c>
      <c r="F8" s="75">
        <v>717.761</v>
      </c>
      <c r="G8" s="390"/>
      <c r="H8" s="391">
        <v>724016.96</v>
      </c>
      <c r="J8" s="75">
        <v>630.284</v>
      </c>
      <c r="K8" s="75">
        <v>938.32</v>
      </c>
      <c r="L8" s="394"/>
      <c r="M8" s="391">
        <v>1568603.9</v>
      </c>
      <c r="N8" s="142">
        <f t="shared" si="0"/>
        <v>641.284</v>
      </c>
      <c r="O8" s="12"/>
      <c r="P8" s="12">
        <f t="shared" si="3"/>
        <v>1656.0810000000001</v>
      </c>
      <c r="Q8" s="12">
        <f t="shared" si="4"/>
        <v>2297.3650000000002</v>
      </c>
      <c r="R8" s="393">
        <f t="shared" si="1"/>
        <v>2292620.86</v>
      </c>
      <c r="T8" s="85">
        <f t="shared" si="2"/>
        <v>2292620.86</v>
      </c>
    </row>
    <row r="9" spans="1:20" ht="12.75">
      <c r="A9" s="109">
        <v>31</v>
      </c>
      <c r="B9" t="s">
        <v>525</v>
      </c>
      <c r="E9" s="75">
        <v>4947.532</v>
      </c>
      <c r="F9" s="75">
        <v>498.979</v>
      </c>
      <c r="G9" s="390"/>
      <c r="H9" s="391">
        <v>5446510.5</v>
      </c>
      <c r="J9" s="75">
        <v>200</v>
      </c>
      <c r="K9" s="75">
        <v>415.2</v>
      </c>
      <c r="L9" s="394"/>
      <c r="M9" s="391">
        <v>615200</v>
      </c>
      <c r="N9" s="142">
        <f t="shared" si="0"/>
        <v>5147.532</v>
      </c>
      <c r="O9" s="12"/>
      <c r="P9" s="12">
        <f t="shared" si="3"/>
        <v>914.179</v>
      </c>
      <c r="Q9" s="12">
        <f t="shared" si="4"/>
        <v>6061.711</v>
      </c>
      <c r="R9" s="393">
        <f t="shared" si="1"/>
        <v>6061710.5</v>
      </c>
      <c r="T9" s="85">
        <f t="shared" si="2"/>
        <v>6061710.5</v>
      </c>
    </row>
    <row r="10" spans="1:20" ht="12.75">
      <c r="A10" s="109">
        <v>32</v>
      </c>
      <c r="B10" t="s">
        <v>526</v>
      </c>
      <c r="E10" s="75">
        <v>0</v>
      </c>
      <c r="F10" s="75">
        <v>2</v>
      </c>
      <c r="G10" s="390"/>
      <c r="H10" s="391">
        <v>2000</v>
      </c>
      <c r="J10" s="75">
        <v>0</v>
      </c>
      <c r="K10" s="75">
        <v>0</v>
      </c>
      <c r="L10" s="394"/>
      <c r="M10" s="391">
        <v>0</v>
      </c>
      <c r="N10" s="142">
        <v>0</v>
      </c>
      <c r="O10" s="12"/>
      <c r="P10" s="12">
        <f t="shared" si="3"/>
        <v>2</v>
      </c>
      <c r="Q10" s="12">
        <f t="shared" si="4"/>
        <v>2</v>
      </c>
      <c r="R10" s="393">
        <f t="shared" si="1"/>
        <v>2000</v>
      </c>
      <c r="T10" s="85"/>
    </row>
    <row r="11" spans="1:20" ht="12.75">
      <c r="A11" s="109">
        <v>33</v>
      </c>
      <c r="B11" t="s">
        <v>527</v>
      </c>
      <c r="E11" s="75">
        <v>1385.89</v>
      </c>
      <c r="F11" s="75">
        <v>265.779</v>
      </c>
      <c r="G11" s="390"/>
      <c r="H11" s="391">
        <v>1651653.72</v>
      </c>
      <c r="J11" s="75">
        <v>576.02</v>
      </c>
      <c r="K11" s="75">
        <v>-0.083</v>
      </c>
      <c r="L11" s="394"/>
      <c r="M11" s="391">
        <v>575936.2000000001</v>
      </c>
      <c r="N11" s="142">
        <f t="shared" si="0"/>
        <v>1961.91</v>
      </c>
      <c r="O11" s="12"/>
      <c r="P11" s="12">
        <f t="shared" si="3"/>
        <v>265.69599999999997</v>
      </c>
      <c r="Q11" s="12">
        <f t="shared" si="4"/>
        <v>2227.606</v>
      </c>
      <c r="R11" s="393">
        <f t="shared" si="1"/>
        <v>2227589.92</v>
      </c>
      <c r="T11" s="85">
        <f t="shared" si="2"/>
        <v>2227589.92</v>
      </c>
    </row>
    <row r="12" spans="1:20" ht="12.75">
      <c r="A12" s="109">
        <v>34</v>
      </c>
      <c r="B12" t="s">
        <v>528</v>
      </c>
      <c r="E12" s="75">
        <v>674</v>
      </c>
      <c r="F12" s="75">
        <v>107.292</v>
      </c>
      <c r="G12" s="390"/>
      <c r="H12" s="391">
        <v>781290.5</v>
      </c>
      <c r="J12" s="75">
        <v>0</v>
      </c>
      <c r="K12" s="75">
        <v>107.103</v>
      </c>
      <c r="L12" s="394"/>
      <c r="M12" s="391">
        <v>107102.4</v>
      </c>
      <c r="N12" s="142">
        <f t="shared" si="0"/>
        <v>674</v>
      </c>
      <c r="O12" s="12"/>
      <c r="P12" s="12">
        <f t="shared" si="3"/>
        <v>214.39499999999998</v>
      </c>
      <c r="Q12" s="12">
        <f t="shared" si="4"/>
        <v>888.395</v>
      </c>
      <c r="R12" s="393">
        <f t="shared" si="1"/>
        <v>888392.9</v>
      </c>
      <c r="T12" s="85">
        <f t="shared" si="2"/>
        <v>888392.9</v>
      </c>
    </row>
    <row r="13" spans="1:20" ht="12.75">
      <c r="A13" s="109">
        <v>35</v>
      </c>
      <c r="B13" t="s">
        <v>529</v>
      </c>
      <c r="E13" s="75">
        <v>0</v>
      </c>
      <c r="F13" s="75">
        <v>0</v>
      </c>
      <c r="G13" s="390"/>
      <c r="H13" s="391">
        <v>0</v>
      </c>
      <c r="J13" s="75">
        <v>0</v>
      </c>
      <c r="K13" s="75">
        <v>0</v>
      </c>
      <c r="L13" s="394"/>
      <c r="M13" s="391">
        <v>0</v>
      </c>
      <c r="N13" s="142">
        <f t="shared" si="0"/>
        <v>0</v>
      </c>
      <c r="O13" s="12"/>
      <c r="P13" s="12">
        <f t="shared" si="3"/>
        <v>0</v>
      </c>
      <c r="Q13" s="12">
        <f t="shared" si="4"/>
        <v>0</v>
      </c>
      <c r="R13" s="393">
        <f t="shared" si="1"/>
        <v>0</v>
      </c>
      <c r="T13" s="85">
        <f t="shared" si="2"/>
        <v>0</v>
      </c>
    </row>
    <row r="14" spans="1:20" ht="12.75">
      <c r="A14" s="109">
        <v>36</v>
      </c>
      <c r="B14" t="s">
        <v>530</v>
      </c>
      <c r="E14" s="75">
        <v>1145.7</v>
      </c>
      <c r="F14" s="75">
        <v>143.685</v>
      </c>
      <c r="G14" s="390"/>
      <c r="H14" s="391">
        <v>1289377.03</v>
      </c>
      <c r="J14" s="75">
        <v>1178.344</v>
      </c>
      <c r="K14" s="75">
        <v>88.857</v>
      </c>
      <c r="L14" s="394"/>
      <c r="M14" s="391">
        <v>1267199.48</v>
      </c>
      <c r="N14" s="142">
        <f t="shared" si="0"/>
        <v>2324.044</v>
      </c>
      <c r="O14" s="12"/>
      <c r="P14" s="12">
        <f t="shared" si="3"/>
        <v>232.542</v>
      </c>
      <c r="Q14" s="12">
        <f t="shared" si="4"/>
        <v>2556.586</v>
      </c>
      <c r="R14" s="393">
        <f t="shared" si="1"/>
        <v>2556576.51</v>
      </c>
      <c r="T14" s="85">
        <f t="shared" si="2"/>
        <v>2556576.51</v>
      </c>
    </row>
    <row r="15" spans="1:20" ht="12.75">
      <c r="A15" s="109">
        <v>37</v>
      </c>
      <c r="B15" t="s">
        <v>335</v>
      </c>
      <c r="E15" s="75">
        <v>2855</v>
      </c>
      <c r="F15" s="75">
        <v>-96.614</v>
      </c>
      <c r="G15" s="390"/>
      <c r="H15" s="391">
        <v>2758378.89</v>
      </c>
      <c r="J15" s="75">
        <v>200</v>
      </c>
      <c r="K15" s="75">
        <v>-50.431</v>
      </c>
      <c r="L15" s="394"/>
      <c r="M15" s="391">
        <v>149569</v>
      </c>
      <c r="N15" s="142">
        <f t="shared" si="0"/>
        <v>3055</v>
      </c>
      <c r="O15" s="12"/>
      <c r="P15" s="12">
        <f t="shared" si="3"/>
        <v>-147.04500000000002</v>
      </c>
      <c r="Q15" s="12">
        <f t="shared" si="4"/>
        <v>2907.955</v>
      </c>
      <c r="R15" s="393">
        <f t="shared" si="1"/>
        <v>2907947.89</v>
      </c>
      <c r="T15" s="85">
        <f t="shared" si="2"/>
        <v>2907947.89</v>
      </c>
    </row>
    <row r="16" spans="1:20" ht="12.75">
      <c r="A16" s="109">
        <v>41</v>
      </c>
      <c r="B16" t="s">
        <v>531</v>
      </c>
      <c r="E16" s="75">
        <v>21500</v>
      </c>
      <c r="F16" s="75">
        <v>-3000</v>
      </c>
      <c r="G16" s="390"/>
      <c r="H16" s="391">
        <v>15477310.35</v>
      </c>
      <c r="J16" s="75">
        <v>0</v>
      </c>
      <c r="K16" s="75">
        <v>0</v>
      </c>
      <c r="L16" s="394"/>
      <c r="M16" s="391">
        <v>0</v>
      </c>
      <c r="N16" s="142">
        <f t="shared" si="0"/>
        <v>21500</v>
      </c>
      <c r="O16" s="12"/>
      <c r="P16" s="12">
        <f t="shared" si="3"/>
        <v>-3000</v>
      </c>
      <c r="Q16" s="12">
        <f t="shared" si="4"/>
        <v>18500</v>
      </c>
      <c r="R16" s="393">
        <f t="shared" si="1"/>
        <v>15477310.35</v>
      </c>
      <c r="T16" s="85">
        <f t="shared" si="2"/>
        <v>15477310.35</v>
      </c>
    </row>
    <row r="17" spans="1:20" ht="12.75">
      <c r="A17" s="109">
        <v>43</v>
      </c>
      <c r="B17" t="s">
        <v>532</v>
      </c>
      <c r="E17" s="75">
        <v>141.5</v>
      </c>
      <c r="F17" s="75">
        <v>1167.001</v>
      </c>
      <c r="G17" s="390"/>
      <c r="H17" s="391">
        <v>1308470.73</v>
      </c>
      <c r="J17" s="75">
        <v>0</v>
      </c>
      <c r="K17" s="75">
        <v>0</v>
      </c>
      <c r="L17" s="394"/>
      <c r="M17" s="391">
        <v>0</v>
      </c>
      <c r="N17" s="142">
        <f t="shared" si="0"/>
        <v>141.5</v>
      </c>
      <c r="O17" s="12"/>
      <c r="P17" s="12">
        <f t="shared" si="3"/>
        <v>1167.001</v>
      </c>
      <c r="Q17" s="12">
        <f t="shared" si="4"/>
        <v>1308.501</v>
      </c>
      <c r="R17" s="393">
        <f t="shared" si="1"/>
        <v>1308470.73</v>
      </c>
      <c r="T17" s="85">
        <f t="shared" si="2"/>
        <v>1308470.73</v>
      </c>
    </row>
    <row r="18" spans="1:20" ht="12.75">
      <c r="A18" s="109">
        <v>52</v>
      </c>
      <c r="B18" t="s">
        <v>379</v>
      </c>
      <c r="E18" s="75">
        <v>0</v>
      </c>
      <c r="F18" s="75">
        <v>20</v>
      </c>
      <c r="G18" s="390"/>
      <c r="H18" s="391">
        <v>20000</v>
      </c>
      <c r="J18" s="75">
        <v>0</v>
      </c>
      <c r="K18" s="75">
        <v>0</v>
      </c>
      <c r="L18" s="394"/>
      <c r="M18" s="391">
        <v>0</v>
      </c>
      <c r="N18" s="142">
        <f>SUM(E18+J18)</f>
        <v>0</v>
      </c>
      <c r="O18" s="12"/>
      <c r="P18" s="12">
        <f>SUM(F18+K18)</f>
        <v>20</v>
      </c>
      <c r="Q18" s="12">
        <f t="shared" si="4"/>
        <v>20</v>
      </c>
      <c r="R18" s="393">
        <f>SUM(H18+M18)</f>
        <v>20000</v>
      </c>
      <c r="T18" s="85">
        <f>SUM(H18+M18)</f>
        <v>20000</v>
      </c>
    </row>
    <row r="19" spans="1:20" ht="12.75">
      <c r="A19" s="109">
        <v>53</v>
      </c>
      <c r="B19" t="s">
        <v>533</v>
      </c>
      <c r="E19" s="75">
        <v>0</v>
      </c>
      <c r="F19" s="75">
        <v>0</v>
      </c>
      <c r="G19" s="390"/>
      <c r="H19" s="391">
        <v>0</v>
      </c>
      <c r="J19" s="75">
        <v>0</v>
      </c>
      <c r="K19" s="75">
        <v>0</v>
      </c>
      <c r="L19" s="394"/>
      <c r="M19" s="391">
        <v>0</v>
      </c>
      <c r="N19" s="142">
        <f t="shared" si="0"/>
        <v>0</v>
      </c>
      <c r="O19" s="12"/>
      <c r="P19" s="12">
        <f t="shared" si="3"/>
        <v>0</v>
      </c>
      <c r="Q19" s="12">
        <f t="shared" si="4"/>
        <v>0</v>
      </c>
      <c r="R19" s="393">
        <f t="shared" si="1"/>
        <v>0</v>
      </c>
      <c r="T19" s="85">
        <f t="shared" si="2"/>
        <v>0</v>
      </c>
    </row>
    <row r="20" spans="1:20" ht="12.75">
      <c r="A20" s="109">
        <v>55</v>
      </c>
      <c r="B20" t="s">
        <v>534</v>
      </c>
      <c r="E20" s="75">
        <v>415.68</v>
      </c>
      <c r="F20" s="75">
        <v>129.713</v>
      </c>
      <c r="G20" s="390"/>
      <c r="H20" s="391">
        <v>545385.34</v>
      </c>
      <c r="J20" s="75">
        <v>0</v>
      </c>
      <c r="K20" s="75">
        <v>0</v>
      </c>
      <c r="L20" s="394"/>
      <c r="M20" s="391">
        <v>0</v>
      </c>
      <c r="N20" s="142">
        <f>SUM(E20+J20)</f>
        <v>415.68</v>
      </c>
      <c r="O20" s="12"/>
      <c r="P20" s="12">
        <f>SUM(F20+K20)</f>
        <v>129.713</v>
      </c>
      <c r="Q20" s="12">
        <f t="shared" si="4"/>
        <v>545.393</v>
      </c>
      <c r="R20" s="393">
        <f>SUM(H20+M20)</f>
        <v>545385.34</v>
      </c>
      <c r="T20" s="85">
        <f>SUM(H20+M20)</f>
        <v>545385.34</v>
      </c>
    </row>
    <row r="21" spans="1:20" ht="12.75">
      <c r="A21" s="109">
        <v>61</v>
      </c>
      <c r="B21" t="s">
        <v>535</v>
      </c>
      <c r="E21" s="75">
        <v>10389.35</v>
      </c>
      <c r="F21" s="75">
        <v>-173.574</v>
      </c>
      <c r="G21" s="390"/>
      <c r="H21" s="391">
        <v>10114250</v>
      </c>
      <c r="J21" s="75">
        <v>0</v>
      </c>
      <c r="K21" s="75">
        <v>0</v>
      </c>
      <c r="L21" s="394"/>
      <c r="M21" s="391">
        <v>0</v>
      </c>
      <c r="N21" s="142">
        <f t="shared" si="0"/>
        <v>10389.35</v>
      </c>
      <c r="O21" s="12"/>
      <c r="P21" s="12">
        <f t="shared" si="3"/>
        <v>-173.574</v>
      </c>
      <c r="Q21" s="12">
        <f t="shared" si="4"/>
        <v>10215.776</v>
      </c>
      <c r="R21" s="393">
        <f t="shared" si="1"/>
        <v>10114250</v>
      </c>
      <c r="T21" s="85">
        <f t="shared" si="2"/>
        <v>10114250</v>
      </c>
    </row>
    <row r="22" spans="1:20" ht="12.75">
      <c r="A22" s="109">
        <v>62</v>
      </c>
      <c r="B22" t="s">
        <v>536</v>
      </c>
      <c r="E22" s="75">
        <v>0</v>
      </c>
      <c r="F22" s="75">
        <v>0</v>
      </c>
      <c r="G22" s="390"/>
      <c r="H22" s="391">
        <v>0</v>
      </c>
      <c r="J22" s="75">
        <v>0</v>
      </c>
      <c r="K22" s="75">
        <v>0</v>
      </c>
      <c r="L22" s="394"/>
      <c r="M22" s="391">
        <v>0</v>
      </c>
      <c r="N22" s="142">
        <v>0</v>
      </c>
      <c r="O22" s="12"/>
      <c r="P22" s="12">
        <f t="shared" si="3"/>
        <v>0</v>
      </c>
      <c r="Q22" s="12">
        <f t="shared" si="4"/>
        <v>0</v>
      </c>
      <c r="R22" s="393">
        <f t="shared" si="1"/>
        <v>0</v>
      </c>
      <c r="T22" s="85"/>
    </row>
    <row r="23" spans="1:20" ht="12.75">
      <c r="A23" s="109">
        <v>63</v>
      </c>
      <c r="B23" t="s">
        <v>112</v>
      </c>
      <c r="E23" s="75">
        <v>1850</v>
      </c>
      <c r="F23" s="75">
        <v>-572.791</v>
      </c>
      <c r="G23" s="390"/>
      <c r="H23" s="391">
        <v>1276496.62</v>
      </c>
      <c r="J23" s="75">
        <v>0</v>
      </c>
      <c r="K23" s="75">
        <v>0</v>
      </c>
      <c r="L23" s="394"/>
      <c r="M23" s="391">
        <v>0</v>
      </c>
      <c r="N23" s="142">
        <f t="shared" si="0"/>
        <v>1850</v>
      </c>
      <c r="O23" s="12"/>
      <c r="P23" s="12">
        <f t="shared" si="3"/>
        <v>-572.791</v>
      </c>
      <c r="Q23" s="12">
        <f t="shared" si="4"/>
        <v>1277.2089999999998</v>
      </c>
      <c r="R23" s="393">
        <f>SUM(H23+M23)</f>
        <v>1276496.62</v>
      </c>
      <c r="T23" s="85">
        <f t="shared" si="2"/>
        <v>1276496.62</v>
      </c>
    </row>
    <row r="24" spans="1:20" ht="12.75">
      <c r="A24" s="109">
        <v>64</v>
      </c>
      <c r="B24" t="s">
        <v>537</v>
      </c>
      <c r="E24" s="75">
        <v>0</v>
      </c>
      <c r="F24" s="75">
        <v>2493.532</v>
      </c>
      <c r="G24" s="390"/>
      <c r="H24" s="391">
        <v>2493530.71</v>
      </c>
      <c r="J24" s="75">
        <v>400</v>
      </c>
      <c r="K24" s="75">
        <v>0</v>
      </c>
      <c r="L24" s="394"/>
      <c r="M24" s="391">
        <v>400000</v>
      </c>
      <c r="N24" s="142">
        <f t="shared" si="0"/>
        <v>400</v>
      </c>
      <c r="O24" s="12"/>
      <c r="P24" s="395">
        <f t="shared" si="3"/>
        <v>2493.532</v>
      </c>
      <c r="Q24" s="396">
        <f t="shared" si="4"/>
        <v>2893.532</v>
      </c>
      <c r="R24" s="393">
        <f>SUM(H24+M24)</f>
        <v>2893530.71</v>
      </c>
      <c r="T24" s="85">
        <f t="shared" si="2"/>
        <v>2893530.71</v>
      </c>
    </row>
    <row r="25" spans="1:20" ht="12.75">
      <c r="A25" s="397" t="s">
        <v>538</v>
      </c>
      <c r="B25" s="398"/>
      <c r="C25" s="399"/>
      <c r="D25" s="398"/>
      <c r="E25" s="400">
        <f>SUM(E5:E24)</f>
        <v>48298.551999999996</v>
      </c>
      <c r="F25" s="400">
        <f>SUM(F5:F24)</f>
        <v>1520.2889999999995</v>
      </c>
      <c r="G25" s="401"/>
      <c r="H25" s="402">
        <f>SUM(H5:H24)</f>
        <v>46689094.25</v>
      </c>
      <c r="I25" s="398"/>
      <c r="J25" s="400">
        <f>SUM(J5:J24)</f>
        <v>3414.648</v>
      </c>
      <c r="K25" s="400">
        <f>SUM(K5:K24)</f>
        <v>1679.1309999999999</v>
      </c>
      <c r="L25" s="400"/>
      <c r="M25" s="402">
        <f>SUM(M5:M24)</f>
        <v>5093775.58</v>
      </c>
      <c r="N25" s="400">
        <f t="shared" si="0"/>
        <v>51713.2</v>
      </c>
      <c r="O25" s="403"/>
      <c r="P25" s="107">
        <f t="shared" si="3"/>
        <v>3199.419999999999</v>
      </c>
      <c r="Q25" s="404">
        <f t="shared" si="4"/>
        <v>54912.619999999995</v>
      </c>
      <c r="R25" s="405">
        <f>SUM(R5:R24)</f>
        <v>51782869.83</v>
      </c>
      <c r="S25" s="21"/>
      <c r="T25" s="131"/>
    </row>
    <row r="26" spans="1:20" ht="12.75" hidden="1">
      <c r="A26" s="109"/>
      <c r="E26" s="124"/>
      <c r="F26" s="214"/>
      <c r="G26" s="406"/>
      <c r="H26" s="131"/>
      <c r="J26" s="407"/>
      <c r="K26" s="17"/>
      <c r="L26" s="142"/>
      <c r="M26" s="307" t="s">
        <v>539</v>
      </c>
      <c r="N26" s="100">
        <f>SUM(G25+L25)</f>
        <v>0</v>
      </c>
      <c r="R26" s="85"/>
      <c r="S26" s="68" t="s">
        <v>540</v>
      </c>
      <c r="T26" s="131"/>
    </row>
    <row r="27" spans="10:12" ht="12.75">
      <c r="J27" s="12"/>
      <c r="K27" s="12"/>
      <c r="L27" s="12"/>
    </row>
    <row r="28" ht="12.75">
      <c r="A28" s="408"/>
    </row>
    <row r="29" spans="1:20" ht="12.75" hidden="1">
      <c r="A29" s="408"/>
      <c r="F29" s="214"/>
      <c r="G29" s="409"/>
      <c r="K29" s="214"/>
      <c r="L29" s="410"/>
      <c r="R29" s="411"/>
      <c r="S29" s="21"/>
      <c r="T29" s="131"/>
    </row>
    <row r="30" spans="2:20" ht="12.75">
      <c r="B30" s="7"/>
      <c r="E30" s="412"/>
      <c r="F30" s="309"/>
      <c r="G30" s="390"/>
      <c r="H30" s="131"/>
      <c r="J30" s="412"/>
      <c r="K30" s="214"/>
      <c r="L30" s="309"/>
      <c r="N30" s="412"/>
      <c r="R30" s="131"/>
      <c r="T30" s="101"/>
    </row>
    <row r="31" spans="2:20" ht="12.75">
      <c r="B31" s="7"/>
      <c r="E31" s="412"/>
      <c r="F31" s="309"/>
      <c r="G31" s="390"/>
      <c r="H31" s="131"/>
      <c r="K31" s="214"/>
      <c r="L31" s="309"/>
      <c r="N31" s="412"/>
      <c r="R31" s="131"/>
      <c r="T31" s="131"/>
    </row>
    <row r="32" spans="2:20" ht="12.75">
      <c r="B32" s="7"/>
      <c r="E32" s="412"/>
      <c r="F32" s="309"/>
      <c r="G32" s="390"/>
      <c r="H32" s="131"/>
      <c r="K32" s="214"/>
      <c r="L32" s="309"/>
      <c r="N32" s="412"/>
      <c r="R32" s="131"/>
      <c r="T32" s="131"/>
    </row>
    <row r="33" spans="2:20" ht="12.75">
      <c r="B33" s="7"/>
      <c r="E33" s="412"/>
      <c r="F33" s="309"/>
      <c r="G33" s="390"/>
      <c r="H33" s="131"/>
      <c r="K33" s="214"/>
      <c r="L33" s="309"/>
      <c r="N33" s="412"/>
      <c r="R33" s="131"/>
      <c r="T33" s="131"/>
    </row>
    <row r="34" spans="2:20" ht="12.75">
      <c r="B34" s="7"/>
      <c r="E34" s="412"/>
      <c r="F34" s="309"/>
      <c r="G34" s="390"/>
      <c r="H34" s="131"/>
      <c r="K34" s="214"/>
      <c r="L34" s="309"/>
      <c r="N34" s="412"/>
      <c r="R34" s="131"/>
      <c r="T34" s="131"/>
    </row>
    <row r="35" spans="1:20" ht="12.75">
      <c r="A35" s="413"/>
      <c r="B35" s="351"/>
      <c r="C35" s="351"/>
      <c r="D35" s="351"/>
      <c r="E35" s="356"/>
      <c r="F35" s="323"/>
      <c r="G35" s="414"/>
      <c r="H35" s="180"/>
      <c r="I35" s="180"/>
      <c r="J35" s="180"/>
      <c r="K35" s="415"/>
      <c r="L35" s="415"/>
      <c r="M35" s="180"/>
      <c r="N35" s="180"/>
      <c r="O35" s="351"/>
      <c r="P35" s="351"/>
      <c r="Q35" s="351"/>
      <c r="R35" s="356"/>
      <c r="S35" s="21"/>
      <c r="T35" s="131"/>
    </row>
    <row r="36" spans="1:20" ht="12.75">
      <c r="A36" s="416" t="s">
        <v>541</v>
      </c>
      <c r="B36" s="417"/>
      <c r="C36" s="417"/>
      <c r="D36" s="418"/>
      <c r="E36" s="419">
        <f>SUM(E25+E35)</f>
        <v>48298.551999999996</v>
      </c>
      <c r="F36" s="419">
        <f>SUM(F25+F34)</f>
        <v>1520.2889999999995</v>
      </c>
      <c r="G36" s="420"/>
      <c r="H36" s="421">
        <f>SUM(H25+H35)</f>
        <v>46689094.25</v>
      </c>
      <c r="I36" s="418"/>
      <c r="J36" s="419">
        <f>SUM(J25)</f>
        <v>3414.648</v>
      </c>
      <c r="K36" s="422">
        <f>SUM(K25+K35)</f>
        <v>1679.1309999999999</v>
      </c>
      <c r="L36" s="423">
        <f>SUM(L25)</f>
        <v>0</v>
      </c>
      <c r="M36" s="424">
        <f>SUM(M25)</f>
        <v>5093775.58</v>
      </c>
      <c r="N36" s="419">
        <f>SUM(E36+J36)</f>
        <v>51713.2</v>
      </c>
      <c r="O36" s="418"/>
      <c r="P36" s="418"/>
      <c r="Q36" s="418"/>
      <c r="R36" s="425">
        <f>SUM(R25+R35)</f>
        <v>51782869.83</v>
      </c>
      <c r="T36" s="131"/>
    </row>
    <row r="37" spans="5:21" ht="12.75" hidden="1">
      <c r="E37" s="85"/>
      <c r="F37" s="214"/>
      <c r="G37" s="316"/>
      <c r="K37" s="214"/>
      <c r="M37" s="144" t="s">
        <v>542</v>
      </c>
      <c r="N37" s="426">
        <f>SUM(G36+L36)</f>
        <v>0</v>
      </c>
      <c r="T37" s="131"/>
      <c r="U37" s="316"/>
    </row>
    <row r="38" spans="6:20" ht="12.75">
      <c r="F38" s="7"/>
      <c r="G38" s="316"/>
      <c r="T38" s="131"/>
    </row>
    <row r="39" spans="1:20" ht="12.75">
      <c r="A39" s="427" t="s">
        <v>543</v>
      </c>
      <c r="G39" s="428"/>
      <c r="H39" s="131"/>
      <c r="L39" s="429"/>
      <c r="M39" s="131"/>
      <c r="T39" s="131"/>
    </row>
    <row r="40" spans="1:20" ht="12.75">
      <c r="A40" s="309" t="s">
        <v>544</v>
      </c>
      <c r="E40" s="128">
        <f>SUM(E25)</f>
        <v>48298.551999999996</v>
      </c>
      <c r="F40" s="12"/>
      <c r="G40" s="128"/>
      <c r="H40" s="12"/>
      <c r="I40" s="12"/>
      <c r="J40" s="128">
        <f>SUM(J25)</f>
        <v>3414.648</v>
      </c>
      <c r="K40" s="12"/>
      <c r="L40" s="128"/>
      <c r="M40" s="12"/>
      <c r="N40" s="128">
        <f>SUM(E40+J40)</f>
        <v>51713.2</v>
      </c>
      <c r="T40" s="131"/>
    </row>
    <row r="41" spans="1:20" ht="12.75">
      <c r="A41" s="309" t="s">
        <v>545</v>
      </c>
      <c r="B41" s="309"/>
      <c r="C41" s="309"/>
      <c r="D41" s="309"/>
      <c r="E41" s="75">
        <v>3803.068</v>
      </c>
      <c r="F41" s="142"/>
      <c r="G41" s="142"/>
      <c r="H41" s="142"/>
      <c r="I41" s="142"/>
      <c r="J41" s="75">
        <v>321.90000000000003</v>
      </c>
      <c r="K41" s="142"/>
      <c r="L41" s="142"/>
      <c r="M41" s="142"/>
      <c r="N41" s="75">
        <f>SUM(E41,J41)</f>
        <v>4124.968</v>
      </c>
      <c r="T41" s="131"/>
    </row>
    <row r="42" spans="1:20" ht="12.75" hidden="1">
      <c r="A42" s="309" t="s">
        <v>546</v>
      </c>
      <c r="B42" s="214"/>
      <c r="C42" s="214"/>
      <c r="D42" s="214"/>
      <c r="E42" s="75">
        <v>0</v>
      </c>
      <c r="F42" s="17"/>
      <c r="G42" s="142"/>
      <c r="H42" s="17"/>
      <c r="I42" s="17"/>
      <c r="J42" s="75">
        <v>0</v>
      </c>
      <c r="K42" s="17"/>
      <c r="L42" s="142"/>
      <c r="M42" s="17"/>
      <c r="N42" s="75">
        <f>SUM(E42:M42)</f>
        <v>0</v>
      </c>
      <c r="O42" s="214"/>
      <c r="P42" s="214"/>
      <c r="Q42" s="214"/>
      <c r="T42" s="131"/>
    </row>
    <row r="43" spans="1:20" ht="12.75" hidden="1">
      <c r="A43" s="309" t="s">
        <v>547</v>
      </c>
      <c r="B43" s="309"/>
      <c r="C43" s="309"/>
      <c r="D43" s="309"/>
      <c r="E43" s="75">
        <v>0</v>
      </c>
      <c r="F43" s="142"/>
      <c r="G43" s="142"/>
      <c r="H43" s="142"/>
      <c r="I43" s="142"/>
      <c r="J43" s="75">
        <v>0</v>
      </c>
      <c r="K43" s="142"/>
      <c r="L43" s="142"/>
      <c r="M43" s="142"/>
      <c r="N43" s="75">
        <f>SUM(E43:L43)</f>
        <v>0</v>
      </c>
      <c r="O43" s="214"/>
      <c r="P43" s="214"/>
      <c r="Q43" s="214"/>
      <c r="T43" s="131"/>
    </row>
    <row r="44" spans="1:20" ht="12.75" hidden="1">
      <c r="A44" s="309" t="s">
        <v>546</v>
      </c>
      <c r="B44" s="214"/>
      <c r="C44" s="214"/>
      <c r="D44" s="214"/>
      <c r="E44" s="75">
        <v>0</v>
      </c>
      <c r="F44" s="17"/>
      <c r="G44" s="17"/>
      <c r="H44" s="17"/>
      <c r="I44" s="17"/>
      <c r="J44" s="75">
        <v>0</v>
      </c>
      <c r="K44" s="17"/>
      <c r="L44" s="17"/>
      <c r="M44" s="17"/>
      <c r="N44" s="75">
        <f aca="true" t="shared" si="5" ref="N44:N55">SUM(E44:J44)</f>
        <v>0</v>
      </c>
      <c r="T44" s="131"/>
    </row>
    <row r="45" spans="1:20" ht="12.75" hidden="1">
      <c r="A45" s="309" t="s">
        <v>546</v>
      </c>
      <c r="B45" s="214"/>
      <c r="C45" s="214"/>
      <c r="D45" s="214"/>
      <c r="E45" s="75">
        <v>0</v>
      </c>
      <c r="F45" s="17"/>
      <c r="G45" s="17"/>
      <c r="H45" s="17"/>
      <c r="I45" s="17"/>
      <c r="J45" s="75">
        <v>0</v>
      </c>
      <c r="K45" s="17"/>
      <c r="L45" s="17"/>
      <c r="M45" s="17"/>
      <c r="N45" s="142">
        <f t="shared" si="5"/>
        <v>0</v>
      </c>
      <c r="T45" s="131"/>
    </row>
    <row r="46" spans="1:14" ht="12.75">
      <c r="A46" s="309" t="s">
        <v>548</v>
      </c>
      <c r="B46" s="214"/>
      <c r="C46" s="214"/>
      <c r="D46" s="214"/>
      <c r="E46" s="75">
        <v>-127.19500000000001</v>
      </c>
      <c r="F46" s="75"/>
      <c r="G46" s="75"/>
      <c r="H46" s="75"/>
      <c r="I46" s="75"/>
      <c r="J46" s="75">
        <v>1384.491</v>
      </c>
      <c r="K46" s="75"/>
      <c r="L46" s="75"/>
      <c r="M46" s="75"/>
      <c r="N46" s="75">
        <f t="shared" si="5"/>
        <v>1257.296</v>
      </c>
    </row>
    <row r="47" spans="1:14" ht="12.75">
      <c r="A47" s="309" t="s">
        <v>549</v>
      </c>
      <c r="B47" s="214"/>
      <c r="C47" s="214"/>
      <c r="D47" s="214"/>
      <c r="E47" s="75">
        <v>1242.627</v>
      </c>
      <c r="F47" s="75"/>
      <c r="G47" s="75"/>
      <c r="H47" s="75"/>
      <c r="I47" s="75"/>
      <c r="J47" s="75">
        <v>0</v>
      </c>
      <c r="K47" s="75"/>
      <c r="L47" s="75"/>
      <c r="M47" s="75"/>
      <c r="N47" s="75">
        <f t="shared" si="5"/>
        <v>1242.627</v>
      </c>
    </row>
    <row r="48" spans="1:14" ht="12.75">
      <c r="A48" s="309" t="s">
        <v>550</v>
      </c>
      <c r="B48" s="214"/>
      <c r="C48" s="214"/>
      <c r="D48" s="214"/>
      <c r="E48" s="75">
        <v>-165.267</v>
      </c>
      <c r="F48" s="75"/>
      <c r="G48" s="75"/>
      <c r="H48" s="75"/>
      <c r="I48" s="75"/>
      <c r="J48" s="75">
        <v>1247.217</v>
      </c>
      <c r="K48" s="75"/>
      <c r="L48" s="75"/>
      <c r="M48" s="75"/>
      <c r="N48" s="75">
        <f t="shared" si="5"/>
        <v>1081.95</v>
      </c>
    </row>
    <row r="49" spans="1:14" ht="12.75">
      <c r="A49" s="309" t="s">
        <v>551</v>
      </c>
      <c r="B49" s="214"/>
      <c r="C49" s="214"/>
      <c r="D49" s="214"/>
      <c r="E49" s="75">
        <v>-2301.667</v>
      </c>
      <c r="F49" s="75"/>
      <c r="G49" s="75"/>
      <c r="H49" s="75"/>
      <c r="I49" s="75"/>
      <c r="J49" s="75">
        <v>-129.051</v>
      </c>
      <c r="K49" s="75"/>
      <c r="L49" s="75"/>
      <c r="M49" s="75"/>
      <c r="N49" s="75">
        <f t="shared" si="5"/>
        <v>-2430.718</v>
      </c>
    </row>
    <row r="50" spans="1:14" ht="12.75">
      <c r="A50" s="309" t="s">
        <v>552</v>
      </c>
      <c r="B50" s="214"/>
      <c r="C50" s="214"/>
      <c r="D50" s="214"/>
      <c r="E50" s="75">
        <v>311.40000000000003</v>
      </c>
      <c r="F50" s="75"/>
      <c r="G50" s="75"/>
      <c r="H50" s="75"/>
      <c r="I50" s="75"/>
      <c r="J50" s="75">
        <v>300</v>
      </c>
      <c r="K50" s="75"/>
      <c r="L50" s="75"/>
      <c r="M50" s="75"/>
      <c r="N50" s="75">
        <f t="shared" si="5"/>
        <v>611.4000000000001</v>
      </c>
    </row>
    <row r="51" spans="1:14" ht="12.75">
      <c r="A51" s="309" t="s">
        <v>553</v>
      </c>
      <c r="B51" s="214"/>
      <c r="C51" s="214"/>
      <c r="D51" s="214"/>
      <c r="E51" s="75">
        <v>-1242.677</v>
      </c>
      <c r="F51" s="75"/>
      <c r="G51" s="75"/>
      <c r="H51" s="75"/>
      <c r="I51" s="75"/>
      <c r="J51" s="75">
        <v>-1445.426</v>
      </c>
      <c r="K51" s="75"/>
      <c r="L51" s="75"/>
      <c r="M51" s="75"/>
      <c r="N51" s="75">
        <f t="shared" si="5"/>
        <v>-2688.103</v>
      </c>
    </row>
    <row r="52" spans="1:14" ht="12.75">
      <c r="A52" s="309"/>
      <c r="B52" s="214"/>
      <c r="C52" s="214"/>
      <c r="D52" s="214"/>
      <c r="E52" s="75"/>
      <c r="F52" s="17"/>
      <c r="G52" s="17"/>
      <c r="H52" s="17"/>
      <c r="I52" s="17"/>
      <c r="J52" s="75"/>
      <c r="K52" s="17"/>
      <c r="L52" s="17"/>
      <c r="M52" s="17"/>
      <c r="N52" s="75"/>
    </row>
    <row r="53" spans="1:14" ht="4.5" customHeight="1">
      <c r="A53" s="309"/>
      <c r="B53" s="214"/>
      <c r="C53" s="214"/>
      <c r="D53" s="214"/>
      <c r="E53" s="76"/>
      <c r="F53" s="214"/>
      <c r="G53" s="214"/>
      <c r="H53" s="214"/>
      <c r="I53" s="214"/>
      <c r="J53" s="76"/>
      <c r="K53" s="214"/>
      <c r="L53" s="214"/>
      <c r="M53" s="214"/>
      <c r="N53" s="76"/>
    </row>
    <row r="54" spans="1:14" ht="12.75" hidden="1">
      <c r="A54" s="309"/>
      <c r="B54" s="214"/>
      <c r="C54" s="214"/>
      <c r="D54" s="214"/>
      <c r="E54" s="76"/>
      <c r="F54" s="214"/>
      <c r="G54" s="214"/>
      <c r="H54" s="214"/>
      <c r="I54" s="214"/>
      <c r="J54" s="76"/>
      <c r="K54" s="214"/>
      <c r="L54" s="214"/>
      <c r="M54" s="214"/>
      <c r="N54" s="76">
        <f t="shared" si="5"/>
        <v>0</v>
      </c>
    </row>
    <row r="55" spans="1:14" ht="12.75" hidden="1">
      <c r="A55" s="7"/>
      <c r="C55" s="21"/>
      <c r="N55" s="131">
        <f t="shared" si="5"/>
        <v>0</v>
      </c>
    </row>
    <row r="56" spans="1:20" ht="12.75">
      <c r="A56" s="430" t="s">
        <v>554</v>
      </c>
      <c r="B56" s="431"/>
      <c r="C56" s="431"/>
      <c r="D56" s="431"/>
      <c r="E56" s="432">
        <f>SUM(E40:E55)</f>
        <v>49818.84099999999</v>
      </c>
      <c r="F56" s="433"/>
      <c r="G56" s="433"/>
      <c r="H56" s="433"/>
      <c r="I56" s="433"/>
      <c r="J56" s="432">
        <f>SUM(J40:J54)</f>
        <v>5093.779</v>
      </c>
      <c r="K56" s="433"/>
      <c r="L56" s="433"/>
      <c r="M56" s="433"/>
      <c r="N56" s="434">
        <f>SUM(N40:N55)</f>
        <v>54912.619999999995</v>
      </c>
      <c r="O56" s="435"/>
      <c r="P56" s="435"/>
      <c r="Q56" s="435"/>
      <c r="T56" s="131"/>
    </row>
    <row r="57" spans="1:20" ht="12.75">
      <c r="A57" s="436"/>
      <c r="B57" s="214"/>
      <c r="C57" s="214"/>
      <c r="D57" s="214"/>
      <c r="E57" s="437"/>
      <c r="F57" s="214"/>
      <c r="G57" s="390"/>
      <c r="H57" s="19"/>
      <c r="I57" s="214"/>
      <c r="J57" s="124"/>
      <c r="K57" s="214"/>
      <c r="L57" s="392"/>
      <c r="M57" s="19"/>
      <c r="N57" s="124"/>
      <c r="O57" s="214"/>
      <c r="P57" s="214"/>
      <c r="Q57" s="214"/>
      <c r="T57" s="131"/>
    </row>
    <row r="58" spans="7:20" ht="12.75">
      <c r="G58" s="316"/>
      <c r="M58" s="112"/>
      <c r="O58" s="131"/>
      <c r="P58" s="131"/>
      <c r="Q58" s="131"/>
      <c r="T58" s="131"/>
    </row>
    <row r="59" spans="1:20" ht="12.75">
      <c r="A59" t="s">
        <v>555</v>
      </c>
      <c r="G59" s="316"/>
      <c r="I59" t="s">
        <v>556</v>
      </c>
      <c r="J59" s="131" t="s">
        <v>557</v>
      </c>
      <c r="K59" s="131"/>
      <c r="L59" s="429"/>
      <c r="M59" s="131"/>
      <c r="T59" s="131"/>
    </row>
    <row r="60" spans="1:20" ht="12.75">
      <c r="A60" t="s">
        <v>558</v>
      </c>
      <c r="G60" s="316"/>
      <c r="H60" s="112" t="s">
        <v>559</v>
      </c>
      <c r="J60" s="412"/>
      <c r="K60" s="131"/>
      <c r="T60" s="131"/>
    </row>
    <row r="61" spans="7:20" ht="12.75">
      <c r="G61" s="316"/>
      <c r="T61" s="131"/>
    </row>
    <row r="62" spans="7:20" ht="12.75">
      <c r="G62" s="316"/>
      <c r="K62" s="316"/>
      <c r="T62" s="131"/>
    </row>
    <row r="63" spans="7:20" ht="12.75">
      <c r="G63" s="316"/>
      <c r="T63" s="131"/>
    </row>
    <row r="64" spans="7:20" ht="12.75">
      <c r="G64" s="316"/>
      <c r="T64" s="131"/>
    </row>
    <row r="65" spans="7:20" ht="12.75">
      <c r="G65" s="316"/>
      <c r="T65" s="131"/>
    </row>
    <row r="66" spans="7:20" ht="12.75">
      <c r="G66" s="316"/>
      <c r="T66" s="131"/>
    </row>
    <row r="67" spans="7:20" ht="12.75">
      <c r="G67" s="316"/>
      <c r="T67" s="131"/>
    </row>
    <row r="68" spans="7:20" ht="12.75">
      <c r="G68" s="316"/>
      <c r="T68" s="131"/>
    </row>
    <row r="69" spans="7:20" ht="12.75">
      <c r="G69" s="428"/>
      <c r="H69" s="131"/>
      <c r="L69" s="429"/>
      <c r="M69" s="131"/>
      <c r="T69" s="131"/>
    </row>
    <row r="70" spans="8:20" ht="12.75">
      <c r="H70" s="112"/>
      <c r="I70" s="131"/>
      <c r="T70" s="131"/>
    </row>
    <row r="71" spans="6:20" ht="12.75">
      <c r="F71" s="112"/>
      <c r="H71" s="429"/>
      <c r="I71" s="131"/>
      <c r="T71" s="131"/>
    </row>
    <row r="72" spans="7:20" ht="12.75">
      <c r="G72" s="316"/>
      <c r="T72" s="131"/>
    </row>
    <row r="73" spans="7:20" ht="12.75">
      <c r="G73" s="316"/>
      <c r="T73" s="131"/>
    </row>
    <row r="74" spans="7:20" ht="12.75">
      <c r="G74" s="316"/>
      <c r="T74" s="131"/>
    </row>
    <row r="75" spans="7:20" ht="12.75">
      <c r="G75" s="316"/>
      <c r="T75" s="131"/>
    </row>
    <row r="76" spans="7:20" ht="12.75">
      <c r="G76" s="316"/>
      <c r="T76" s="131"/>
    </row>
    <row r="77" spans="7:20" ht="12.75">
      <c r="G77" s="316"/>
      <c r="T77" s="131"/>
    </row>
    <row r="78" spans="7:20" ht="12.75">
      <c r="G78" s="316"/>
      <c r="T78" s="131"/>
    </row>
    <row r="79" spans="7:20" ht="12.75">
      <c r="G79" s="428"/>
      <c r="H79" s="131"/>
      <c r="L79" s="429"/>
      <c r="M79" s="131"/>
      <c r="T79" s="131"/>
    </row>
    <row r="80" spans="7:20" ht="12.75">
      <c r="G80" s="428"/>
      <c r="H80" s="131"/>
      <c r="L80" s="429"/>
      <c r="M80" s="131"/>
      <c r="T80" s="131"/>
    </row>
    <row r="81" spans="7:20" ht="12.75">
      <c r="G81" s="428"/>
      <c r="H81" s="131"/>
      <c r="L81" s="429"/>
      <c r="M81" s="131"/>
      <c r="T81" s="131"/>
    </row>
  </sheetData>
  <sheetProtection selectLockedCells="1" selectUnlockedCells="1"/>
  <printOptions/>
  <pageMargins left="0.75" right="0.75" top="0.5902777777777778" bottom="0.5118055555555555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3:G65"/>
  <sheetViews>
    <sheetView workbookViewId="0" topLeftCell="A25">
      <selection activeCell="E53" sqref="E53"/>
    </sheetView>
  </sheetViews>
  <sheetFormatPr defaultColWidth="9.140625" defaultRowHeight="12.75"/>
  <cols>
    <col min="3" max="3" width="19.421875" style="0" customWidth="1"/>
    <col min="4" max="4" width="0.71875" style="0" customWidth="1"/>
    <col min="5" max="5" width="8.140625" style="0" customWidth="1"/>
    <col min="7" max="7" width="16.140625" style="0" customWidth="1"/>
  </cols>
  <sheetData>
    <row r="3" spans="2:3" ht="12.75">
      <c r="B3" s="5" t="s">
        <v>560</v>
      </c>
      <c r="C3" s="5"/>
    </row>
    <row r="4" ht="12.75">
      <c r="B4" t="s">
        <v>561</v>
      </c>
    </row>
    <row r="7" spans="1:2" ht="12.75">
      <c r="A7" s="438" t="s">
        <v>562</v>
      </c>
      <c r="B7" s="7"/>
    </row>
    <row r="9" spans="1:7" ht="12.75">
      <c r="A9" s="7" t="s">
        <v>563</v>
      </c>
      <c r="B9" s="7"/>
      <c r="C9" s="7"/>
      <c r="D9" s="7"/>
      <c r="E9" s="412"/>
      <c r="F9" s="7"/>
      <c r="G9" s="439">
        <v>3915262.13</v>
      </c>
    </row>
    <row r="10" spans="2:7" ht="12.75">
      <c r="B10" t="s">
        <v>564</v>
      </c>
      <c r="C10" t="s">
        <v>565</v>
      </c>
      <c r="E10" s="131"/>
      <c r="G10" s="131">
        <v>1082681.7</v>
      </c>
    </row>
    <row r="11" spans="3:7" ht="12.75">
      <c r="C11" t="s">
        <v>566</v>
      </c>
      <c r="E11" s="131"/>
      <c r="G11" s="131">
        <v>32033.34</v>
      </c>
    </row>
    <row r="12" spans="3:7" ht="12.75">
      <c r="C12" t="s">
        <v>567</v>
      </c>
      <c r="E12" s="131"/>
      <c r="G12" s="131">
        <v>0</v>
      </c>
    </row>
    <row r="13" spans="3:7" ht="12.75">
      <c r="C13" t="s">
        <v>568</v>
      </c>
      <c r="E13" s="131"/>
      <c r="G13" s="131">
        <v>50239.36</v>
      </c>
    </row>
    <row r="14" spans="3:7" ht="12.75">
      <c r="C14" t="s">
        <v>569</v>
      </c>
      <c r="E14" s="131"/>
      <c r="G14" s="131">
        <v>1045000</v>
      </c>
    </row>
    <row r="15" spans="5:7" ht="12.75">
      <c r="E15" s="131"/>
      <c r="G15" s="131"/>
    </row>
    <row r="16" spans="2:7" ht="12.75">
      <c r="B16" t="s">
        <v>570</v>
      </c>
      <c r="C16" t="s">
        <v>571</v>
      </c>
      <c r="E16" s="131"/>
      <c r="G16" s="131">
        <v>0</v>
      </c>
    </row>
    <row r="17" spans="3:7" ht="12.75">
      <c r="C17" t="s">
        <v>572</v>
      </c>
      <c r="E17" s="131"/>
      <c r="G17" s="131">
        <v>-4564</v>
      </c>
    </row>
    <row r="18" spans="3:7" ht="12.75">
      <c r="C18" t="s">
        <v>573</v>
      </c>
      <c r="E18" s="131"/>
      <c r="G18" s="131">
        <v>-4217000</v>
      </c>
    </row>
    <row r="19" spans="3:7" ht="12.75">
      <c r="C19" t="s">
        <v>569</v>
      </c>
      <c r="E19" s="131"/>
      <c r="G19" s="131">
        <v>-1045000</v>
      </c>
    </row>
    <row r="20" spans="5:7" ht="12.75">
      <c r="E20" s="131"/>
      <c r="G20" s="131"/>
    </row>
    <row r="21" spans="1:7" ht="12.75">
      <c r="A21" s="7" t="s">
        <v>574</v>
      </c>
      <c r="B21" s="7"/>
      <c r="C21" s="7"/>
      <c r="D21" s="7"/>
      <c r="E21" s="412"/>
      <c r="F21" s="7"/>
      <c r="G21" s="412">
        <f>SUM(G9:G20)</f>
        <v>858652.5300000003</v>
      </c>
    </row>
    <row r="22" spans="5:7" ht="12.75">
      <c r="E22" s="131"/>
      <c r="G22" s="131"/>
    </row>
    <row r="23" spans="5:7" ht="12.75">
      <c r="E23" s="131"/>
      <c r="G23" s="131"/>
    </row>
    <row r="24" spans="5:7" ht="12.75">
      <c r="E24" s="131"/>
      <c r="G24" s="131"/>
    </row>
    <row r="25" spans="5:7" ht="12.75">
      <c r="E25" s="131"/>
      <c r="G25" s="131"/>
    </row>
    <row r="26" spans="1:7" ht="12.75">
      <c r="A26" s="69" t="s">
        <v>575</v>
      </c>
      <c r="B26" s="69"/>
      <c r="G26" s="131"/>
    </row>
    <row r="28" spans="1:7" ht="12.75">
      <c r="A28" s="7" t="s">
        <v>576</v>
      </c>
      <c r="B28" s="7"/>
      <c r="C28" s="7"/>
      <c r="D28" s="7"/>
      <c r="E28" s="7"/>
      <c r="F28" s="7"/>
      <c r="G28" s="412">
        <v>54301.9</v>
      </c>
    </row>
    <row r="29" spans="2:7" ht="12.75">
      <c r="B29" t="s">
        <v>577</v>
      </c>
      <c r="C29" t="s">
        <v>578</v>
      </c>
      <c r="F29" s="141"/>
      <c r="G29" s="219">
        <v>119472</v>
      </c>
    </row>
    <row r="30" spans="3:7" ht="12.75">
      <c r="C30" t="s">
        <v>565</v>
      </c>
      <c r="F30" s="141"/>
      <c r="G30" s="219">
        <v>100500</v>
      </c>
    </row>
    <row r="31" spans="3:7" ht="12.75">
      <c r="C31" t="s">
        <v>579</v>
      </c>
      <c r="F31" s="141"/>
      <c r="G31" s="219">
        <v>482.24</v>
      </c>
    </row>
    <row r="32" spans="6:7" ht="12.75">
      <c r="F32" s="141"/>
      <c r="G32" s="219"/>
    </row>
    <row r="33" spans="2:7" ht="12.75">
      <c r="B33" t="s">
        <v>570</v>
      </c>
      <c r="C33" t="s">
        <v>580</v>
      </c>
      <c r="F33" s="141"/>
      <c r="G33" s="219">
        <v>-63904</v>
      </c>
    </row>
    <row r="34" spans="3:7" ht="12.75">
      <c r="C34" t="s">
        <v>581</v>
      </c>
      <c r="F34" s="141"/>
      <c r="G34" s="219">
        <v>-11250</v>
      </c>
    </row>
    <row r="35" spans="3:7" ht="12.75">
      <c r="C35" t="s">
        <v>230</v>
      </c>
      <c r="F35" s="141"/>
      <c r="G35" s="219">
        <v>-5699</v>
      </c>
    </row>
    <row r="36" spans="3:7" ht="12.75">
      <c r="C36" t="s">
        <v>582</v>
      </c>
      <c r="F36" s="141"/>
      <c r="G36" s="219">
        <v>0</v>
      </c>
    </row>
    <row r="37" spans="3:7" ht="12.75">
      <c r="C37" t="s">
        <v>583</v>
      </c>
      <c r="F37" s="141"/>
      <c r="G37" s="219">
        <v>0</v>
      </c>
    </row>
    <row r="38" spans="3:7" ht="12.75">
      <c r="C38" t="s">
        <v>584</v>
      </c>
      <c r="F38" s="141"/>
      <c r="G38" s="219">
        <v>-3730</v>
      </c>
    </row>
    <row r="39" spans="3:7" ht="12.75">
      <c r="C39" t="s">
        <v>585</v>
      </c>
      <c r="F39" s="141"/>
      <c r="G39" s="219">
        <v>-25988</v>
      </c>
    </row>
    <row r="40" spans="3:7" ht="12.75">
      <c r="C40" t="s">
        <v>586</v>
      </c>
      <c r="F40" s="141"/>
      <c r="G40" s="219">
        <v>-2500</v>
      </c>
    </row>
    <row r="41" spans="3:7" ht="12.75">
      <c r="C41" t="s">
        <v>587</v>
      </c>
      <c r="F41" s="141"/>
      <c r="G41" s="219">
        <v>-30386.4</v>
      </c>
    </row>
    <row r="42" spans="3:7" ht="12.75">
      <c r="C42" t="s">
        <v>588</v>
      </c>
      <c r="F42" s="141"/>
      <c r="G42" s="219">
        <v>-120000</v>
      </c>
    </row>
    <row r="43" spans="3:7" ht="12.75">
      <c r="C43" t="s">
        <v>589</v>
      </c>
      <c r="F43" s="141"/>
      <c r="G43" s="219">
        <v>-1552</v>
      </c>
    </row>
    <row r="44" spans="3:7" ht="12.75">
      <c r="C44" t="s">
        <v>590</v>
      </c>
      <c r="F44" s="141"/>
      <c r="G44" s="219">
        <v>-4000</v>
      </c>
    </row>
    <row r="45" spans="6:7" ht="12.75">
      <c r="F45" s="141"/>
      <c r="G45" s="219"/>
    </row>
    <row r="46" spans="1:7" ht="12.75">
      <c r="A46" s="7" t="s">
        <v>574</v>
      </c>
      <c r="B46" s="7"/>
      <c r="C46" s="7"/>
      <c r="D46" s="7"/>
      <c r="E46" s="7"/>
      <c r="F46" s="7"/>
      <c r="G46" s="412">
        <f>SUM(G28:G45)</f>
        <v>5746.739999999998</v>
      </c>
    </row>
    <row r="47" ht="12.75">
      <c r="G47" s="131"/>
    </row>
    <row r="48" spans="1:7" ht="12.75">
      <c r="A48" t="s">
        <v>591</v>
      </c>
      <c r="G48" s="131"/>
    </row>
    <row r="49" ht="12.75">
      <c r="G49" s="131"/>
    </row>
    <row r="50" spans="1:7" ht="12.75">
      <c r="A50" s="69"/>
      <c r="G50" s="131"/>
    </row>
    <row r="51" ht="12.75">
      <c r="G51" s="131"/>
    </row>
    <row r="55" spans="1:7" ht="12.75">
      <c r="A55" s="7"/>
      <c r="B55" s="7"/>
      <c r="C55" s="7"/>
      <c r="D55" s="7"/>
      <c r="E55" s="7"/>
      <c r="F55" s="7"/>
      <c r="G55" s="412"/>
    </row>
    <row r="56" ht="12.75">
      <c r="G56" s="131"/>
    </row>
    <row r="57" ht="12.75">
      <c r="G57" s="131"/>
    </row>
    <row r="58" ht="12.75">
      <c r="G58" s="131"/>
    </row>
    <row r="59" ht="12.75">
      <c r="G59" s="131"/>
    </row>
    <row r="60" ht="12.75">
      <c r="G60" s="131"/>
    </row>
    <row r="61" spans="1:7" ht="12.75">
      <c r="A61" s="7"/>
      <c r="B61" s="7"/>
      <c r="C61" s="7"/>
      <c r="D61" s="7"/>
      <c r="E61" s="7"/>
      <c r="F61" s="7"/>
      <c r="G61" s="412"/>
    </row>
    <row r="62" ht="12.75">
      <c r="G62" s="131"/>
    </row>
    <row r="63" ht="12.75">
      <c r="G63" s="131"/>
    </row>
    <row r="64" ht="12.75">
      <c r="G64" s="131"/>
    </row>
    <row r="65" ht="12.75">
      <c r="G65" s="131"/>
    </row>
  </sheetData>
  <sheetProtection selectLockedCells="1" selectUnlockedCells="1"/>
  <printOptions/>
  <pageMargins left="0.7479166666666667" right="0.3298611111111111" top="0.7798611111111111" bottom="0.6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0">
      <selection activeCell="F42" sqref="F42"/>
    </sheetView>
  </sheetViews>
  <sheetFormatPr defaultColWidth="9.140625" defaultRowHeight="12.75"/>
  <cols>
    <col min="4" max="4" width="19.57421875" style="0" customWidth="1"/>
    <col min="6" max="6" width="15.7109375" style="0" customWidth="1"/>
  </cols>
  <sheetData>
    <row r="1" spans="1:8" ht="12.75">
      <c r="A1" s="47"/>
      <c r="B1" s="47"/>
      <c r="C1" s="47"/>
      <c r="D1" s="435"/>
      <c r="E1" s="47"/>
      <c r="F1" s="435"/>
      <c r="G1" s="47"/>
      <c r="H1" s="47"/>
    </row>
    <row r="2" spans="1:8" ht="12.75">
      <c r="A2" s="440" t="s">
        <v>592</v>
      </c>
      <c r="B2" s="440"/>
      <c r="C2" s="440"/>
      <c r="D2" s="441"/>
      <c r="E2" s="47"/>
      <c r="F2" s="435"/>
      <c r="G2" s="47"/>
      <c r="H2" s="47"/>
    </row>
    <row r="3" spans="1:8" ht="12.75">
      <c r="A3" s="47"/>
      <c r="B3" s="47"/>
      <c r="C3" s="47"/>
      <c r="D3" s="435"/>
      <c r="E3" s="47"/>
      <c r="F3" s="47"/>
      <c r="G3" s="47"/>
      <c r="H3" s="47"/>
    </row>
    <row r="4" spans="1:8" ht="12.75">
      <c r="A4" s="47" t="s">
        <v>593</v>
      </c>
      <c r="B4" s="47"/>
      <c r="C4" s="47"/>
      <c r="D4" s="435">
        <v>11533763.87</v>
      </c>
      <c r="E4" s="47"/>
      <c r="F4" s="47"/>
      <c r="G4" s="47"/>
      <c r="H4" s="47"/>
    </row>
    <row r="5" spans="1:8" ht="12.75">
      <c r="A5" s="47" t="s">
        <v>594</v>
      </c>
      <c r="B5" s="47"/>
      <c r="C5" s="47"/>
      <c r="D5" s="435">
        <v>123332.66</v>
      </c>
      <c r="E5" s="47"/>
      <c r="F5" s="47"/>
      <c r="G5" s="47"/>
      <c r="H5" s="47"/>
    </row>
    <row r="6" spans="1:8" ht="12.75">
      <c r="A6" s="442" t="s">
        <v>595</v>
      </c>
      <c r="B6" s="443"/>
      <c r="C6" s="443"/>
      <c r="D6" s="444">
        <v>649831.06</v>
      </c>
      <c r="E6" s="47"/>
      <c r="F6" s="435"/>
      <c r="G6" s="47"/>
      <c r="H6" s="47"/>
    </row>
    <row r="7" spans="1:8" ht="15" customHeight="1">
      <c r="A7" s="47"/>
      <c r="B7" s="47"/>
      <c r="C7" s="47"/>
      <c r="D7" s="47"/>
      <c r="E7" s="47"/>
      <c r="F7" s="47"/>
      <c r="G7" s="47"/>
      <c r="H7" s="47"/>
    </row>
    <row r="8" spans="1:8" ht="12.75">
      <c r="A8" s="227" t="s">
        <v>596</v>
      </c>
      <c r="B8" s="227"/>
      <c r="C8" s="227"/>
      <c r="D8" s="445">
        <f>SUM(D4:D7)</f>
        <v>12306927.59</v>
      </c>
      <c r="E8" s="302"/>
      <c r="F8" s="435"/>
      <c r="G8" s="47"/>
      <c r="H8" s="47"/>
    </row>
    <row r="9" spans="1:8" ht="12.75">
      <c r="A9" s="47"/>
      <c r="B9" s="47"/>
      <c r="C9" s="47"/>
      <c r="D9" s="435"/>
      <c r="E9" s="302"/>
      <c r="F9" s="435"/>
      <c r="G9" s="47"/>
      <c r="H9" s="47"/>
    </row>
    <row r="10" spans="1:8" ht="12.75">
      <c r="A10" s="47"/>
      <c r="B10" s="47"/>
      <c r="C10" s="47"/>
      <c r="D10" s="435"/>
      <c r="E10" s="302"/>
      <c r="F10" s="435"/>
      <c r="G10" s="47"/>
      <c r="H10" s="47"/>
    </row>
    <row r="11" spans="1:8" ht="12.75">
      <c r="A11" s="47" t="s">
        <v>597</v>
      </c>
      <c r="B11" s="47"/>
      <c r="C11" s="47"/>
      <c r="D11" s="435">
        <v>858652.53</v>
      </c>
      <c r="E11" s="302"/>
      <c r="F11" s="435"/>
      <c r="G11" s="47"/>
      <c r="H11" s="47"/>
    </row>
    <row r="12" spans="1:8" ht="12.75">
      <c r="A12" s="443" t="s">
        <v>575</v>
      </c>
      <c r="B12" s="443"/>
      <c r="C12" s="443"/>
      <c r="D12" s="446">
        <v>5746.74</v>
      </c>
      <c r="E12" s="47"/>
      <c r="F12" s="47"/>
      <c r="G12" s="47"/>
      <c r="H12" s="47"/>
    </row>
    <row r="13" spans="1:8" ht="12.75">
      <c r="A13" s="227"/>
      <c r="B13" s="47"/>
      <c r="C13" s="47"/>
      <c r="D13" s="445"/>
      <c r="E13" s="302"/>
      <c r="F13" s="435"/>
      <c r="G13" s="47"/>
      <c r="H13" s="47"/>
    </row>
    <row r="14" spans="1:8" ht="14.25" customHeight="1">
      <c r="A14" s="227" t="s">
        <v>598</v>
      </c>
      <c r="B14" s="227"/>
      <c r="C14" s="227"/>
      <c r="D14" s="445">
        <f>SUM(D11:D13)</f>
        <v>864399.27</v>
      </c>
      <c r="E14" s="47"/>
      <c r="F14" s="47"/>
      <c r="G14" s="47"/>
      <c r="H14" s="47"/>
    </row>
    <row r="15" spans="1:8" ht="12.75">
      <c r="A15" s="227"/>
      <c r="B15" s="47"/>
      <c r="C15" s="229"/>
      <c r="D15" s="445"/>
      <c r="E15" s="229"/>
      <c r="F15" s="435"/>
      <c r="G15" s="47"/>
      <c r="H15" s="47"/>
    </row>
    <row r="16" spans="1:10" ht="12.75">
      <c r="A16" s="227" t="s">
        <v>599</v>
      </c>
      <c r="B16" s="227"/>
      <c r="C16" s="227"/>
      <c r="D16" s="445">
        <v>771580.88</v>
      </c>
      <c r="E16" s="47"/>
      <c r="F16" s="447" t="s">
        <v>600</v>
      </c>
      <c r="G16" s="229" t="s">
        <v>601</v>
      </c>
      <c r="H16" s="229"/>
      <c r="I16" s="21"/>
      <c r="J16" s="21"/>
    </row>
    <row r="17" spans="1:10" ht="12.75">
      <c r="A17" s="227"/>
      <c r="B17" s="227"/>
      <c r="C17" s="227"/>
      <c r="D17" s="445"/>
      <c r="E17" s="47"/>
      <c r="F17" s="447"/>
      <c r="G17" s="229" t="s">
        <v>602</v>
      </c>
      <c r="H17" s="229"/>
      <c r="I17" s="21"/>
      <c r="J17" s="21"/>
    </row>
    <row r="18" spans="1:8" ht="12.75">
      <c r="A18" s="448"/>
      <c r="B18" s="47"/>
      <c r="C18" s="47"/>
      <c r="D18" s="435"/>
      <c r="E18" s="47"/>
      <c r="F18" s="435"/>
      <c r="G18" s="47"/>
      <c r="H18" s="227"/>
    </row>
    <row r="19" spans="1:8" ht="12.75">
      <c r="A19" s="227" t="s">
        <v>603</v>
      </c>
      <c r="B19" s="227"/>
      <c r="C19" s="227"/>
      <c r="D19" s="445"/>
      <c r="E19" s="47"/>
      <c r="F19" s="435"/>
      <c r="G19" s="47"/>
      <c r="H19" s="47"/>
    </row>
    <row r="20" spans="1:8" ht="12.75">
      <c r="A20" s="337" t="s">
        <v>604</v>
      </c>
      <c r="B20" s="337"/>
      <c r="C20" s="337"/>
      <c r="D20" s="449">
        <v>492626.18</v>
      </c>
      <c r="E20" s="47"/>
      <c r="F20" s="435"/>
      <c r="G20" s="47"/>
      <c r="H20" s="47"/>
    </row>
    <row r="21" spans="1:8" ht="12.75">
      <c r="A21" s="337" t="s">
        <v>605</v>
      </c>
      <c r="B21" s="337"/>
      <c r="C21" s="337"/>
      <c r="D21" s="449">
        <v>323729.10000000003</v>
      </c>
      <c r="E21" s="47"/>
      <c r="F21" s="435"/>
      <c r="G21" s="47"/>
      <c r="H21" s="47"/>
    </row>
    <row r="22" spans="1:8" ht="12.75">
      <c r="A22" s="442" t="s">
        <v>606</v>
      </c>
      <c r="B22" s="442"/>
      <c r="C22" s="442"/>
      <c r="D22" s="444">
        <v>953727.82</v>
      </c>
      <c r="E22" s="47"/>
      <c r="F22" s="435"/>
      <c r="G22" s="47"/>
      <c r="H22" s="47"/>
    </row>
    <row r="23" spans="1:8" ht="12.75">
      <c r="A23" s="337"/>
      <c r="B23" s="337"/>
      <c r="C23" s="337"/>
      <c r="D23" s="449"/>
      <c r="E23" s="47"/>
      <c r="F23" s="435"/>
      <c r="G23" s="47"/>
      <c r="H23" s="47"/>
    </row>
    <row r="24" spans="1:8" ht="12.75">
      <c r="A24" s="337" t="s">
        <v>505</v>
      </c>
      <c r="B24" s="337"/>
      <c r="C24" s="337"/>
      <c r="D24" s="445">
        <f>SUM(D20:D22)</f>
        <v>1770083.0999999999</v>
      </c>
      <c r="E24" s="227"/>
      <c r="F24" s="445"/>
      <c r="G24" s="227"/>
      <c r="H24" s="229"/>
    </row>
    <row r="25" spans="1:8" ht="12.75">
      <c r="A25" s="337"/>
      <c r="B25" s="337"/>
      <c r="C25" s="337"/>
      <c r="D25" s="449"/>
      <c r="E25" s="227"/>
      <c r="F25" s="445"/>
      <c r="G25" s="227"/>
      <c r="H25" s="229"/>
    </row>
    <row r="26" spans="1:8" ht="12.75">
      <c r="A26" s="47"/>
      <c r="B26" s="229"/>
      <c r="C26" s="47"/>
      <c r="D26" s="435"/>
      <c r="E26" s="47"/>
      <c r="F26" s="435"/>
      <c r="G26" s="47"/>
      <c r="H26" s="229"/>
    </row>
    <row r="27" spans="1:11" ht="12.75">
      <c r="A27" s="448" t="s">
        <v>607</v>
      </c>
      <c r="B27" s="48"/>
      <c r="C27" s="48"/>
      <c r="D27" s="48"/>
      <c r="E27" s="48"/>
      <c r="F27" s="450"/>
      <c r="G27" s="48"/>
      <c r="H27" s="229"/>
      <c r="K27" s="21"/>
    </row>
    <row r="28" spans="1:8" ht="12.75">
      <c r="A28" s="47"/>
      <c r="B28" s="229"/>
      <c r="C28" s="47"/>
      <c r="D28" s="47"/>
      <c r="E28" s="47"/>
      <c r="F28" s="435"/>
      <c r="G28" s="47"/>
      <c r="H28" s="229"/>
    </row>
    <row r="29" spans="1:8" ht="12.75">
      <c r="A29" s="47" t="s">
        <v>608</v>
      </c>
      <c r="B29" s="47"/>
      <c r="C29" s="47"/>
      <c r="D29" s="451"/>
      <c r="E29" s="216"/>
      <c r="F29" s="452">
        <v>12306927.59</v>
      </c>
      <c r="G29" s="47"/>
      <c r="H29" s="47"/>
    </row>
    <row r="30" spans="1:8" ht="12.75">
      <c r="A30" s="47" t="s">
        <v>609</v>
      </c>
      <c r="B30" s="47"/>
      <c r="C30" s="47"/>
      <c r="D30" s="435"/>
      <c r="E30" s="47"/>
      <c r="F30" s="446">
        <v>-3124204.75</v>
      </c>
      <c r="G30" s="47"/>
      <c r="H30" s="229"/>
    </row>
    <row r="31" spans="1:8" ht="12.75">
      <c r="A31" s="47"/>
      <c r="B31" s="47"/>
      <c r="C31" s="47"/>
      <c r="D31" s="435"/>
      <c r="E31" s="47"/>
      <c r="F31" s="435"/>
      <c r="G31" s="47"/>
      <c r="H31" s="229"/>
    </row>
    <row r="32" spans="1:8" ht="12.75">
      <c r="A32" s="47" t="s">
        <v>610</v>
      </c>
      <c r="B32" s="47"/>
      <c r="C32" s="47"/>
      <c r="D32" s="435"/>
      <c r="E32" s="47"/>
      <c r="F32" s="435">
        <f>SUM(F29:F31)</f>
        <v>9182722.84</v>
      </c>
      <c r="G32" s="47"/>
      <c r="H32" s="229"/>
    </row>
    <row r="33" spans="1:8" ht="12.75">
      <c r="A33" s="47"/>
      <c r="B33" s="47"/>
      <c r="C33" s="47"/>
      <c r="D33" s="435"/>
      <c r="E33" s="47"/>
      <c r="F33" s="435"/>
      <c r="G33" s="47"/>
      <c r="H33" s="229"/>
    </row>
    <row r="34" spans="1:8" ht="12.75">
      <c r="A34" s="47" t="s">
        <v>611</v>
      </c>
      <c r="B34" s="47"/>
      <c r="C34" s="47"/>
      <c r="D34" s="47"/>
      <c r="E34" s="47"/>
      <c r="F34" s="435"/>
      <c r="G34" s="47"/>
      <c r="H34" s="229"/>
    </row>
    <row r="35" spans="1:9" ht="12.75">
      <c r="A35" s="47"/>
      <c r="B35" s="227"/>
      <c r="C35" s="47"/>
      <c r="D35" s="445"/>
      <c r="E35" s="49"/>
      <c r="F35" s="435"/>
      <c r="G35" s="51"/>
      <c r="H35" s="229"/>
      <c r="I35" s="47"/>
    </row>
    <row r="36" spans="1:8" ht="12.75">
      <c r="A36" s="47"/>
      <c r="B36" s="47"/>
      <c r="C36" s="47"/>
      <c r="D36" s="216"/>
      <c r="E36" s="47"/>
      <c r="F36" s="435"/>
      <c r="G36" s="47"/>
      <c r="H36" s="229"/>
    </row>
    <row r="37" spans="1:8" ht="12.75">
      <c r="A37" s="47"/>
      <c r="B37" s="47"/>
      <c r="C37" s="47"/>
      <c r="D37" s="47"/>
      <c r="E37" s="47"/>
      <c r="F37" s="435"/>
      <c r="G37" s="47"/>
      <c r="H37" s="229"/>
    </row>
    <row r="38" spans="1:9" ht="12.75">
      <c r="A38" s="47"/>
      <c r="B38" s="227"/>
      <c r="C38" s="47"/>
      <c r="D38" s="445"/>
      <c r="E38" s="49"/>
      <c r="F38" s="435"/>
      <c r="G38" s="47"/>
      <c r="H38" s="229"/>
      <c r="I38" s="47"/>
    </row>
    <row r="39" spans="1:8" ht="12.75">
      <c r="A39" s="47"/>
      <c r="B39" s="47"/>
      <c r="C39" s="47"/>
      <c r="D39" s="451"/>
      <c r="E39" s="216"/>
      <c r="F39" s="435"/>
      <c r="G39" s="47"/>
      <c r="H39" s="229"/>
    </row>
    <row r="40" spans="1:8" ht="12.75">
      <c r="A40" s="47"/>
      <c r="B40" s="47"/>
      <c r="C40" s="47"/>
      <c r="D40" s="47"/>
      <c r="E40" s="47"/>
      <c r="F40" s="435"/>
      <c r="G40" s="47"/>
      <c r="H40" s="229"/>
    </row>
    <row r="41" spans="1:8" s="21" customFormat="1" ht="12.75">
      <c r="A41" s="229"/>
      <c r="B41" s="229"/>
      <c r="C41" s="229"/>
      <c r="D41" s="303"/>
      <c r="E41" s="229"/>
      <c r="F41" s="447"/>
      <c r="G41" s="229"/>
      <c r="H41" s="453"/>
    </row>
    <row r="42" spans="1:8" s="21" customFormat="1" ht="12.75">
      <c r="A42" s="229"/>
      <c r="B42" s="229"/>
      <c r="C42" s="229"/>
      <c r="D42" s="447"/>
      <c r="E42" s="229"/>
      <c r="F42" s="447"/>
      <c r="G42" s="229"/>
      <c r="H42" s="453"/>
    </row>
    <row r="43" spans="1:8" s="21" customFormat="1" ht="12.75">
      <c r="A43" s="229"/>
      <c r="B43" s="229"/>
      <c r="C43" s="229"/>
      <c r="D43" s="447"/>
      <c r="E43" s="229"/>
      <c r="F43" s="447"/>
      <c r="G43" s="229"/>
      <c r="H43" s="453"/>
    </row>
    <row r="44" spans="1:8" s="21" customFormat="1" ht="12.75">
      <c r="A44" s="229"/>
      <c r="B44" s="229"/>
      <c r="C44" s="229"/>
      <c r="D44" s="229"/>
      <c r="E44" s="229"/>
      <c r="F44" s="447"/>
      <c r="G44" s="229"/>
      <c r="H44" s="453"/>
    </row>
    <row r="45" spans="1:8" ht="12.75">
      <c r="A45" s="47"/>
      <c r="B45" s="47"/>
      <c r="C45" s="47"/>
      <c r="D45" s="229"/>
      <c r="E45" s="47"/>
      <c r="F45" s="435"/>
      <c r="G45" s="47"/>
      <c r="H45" s="229"/>
    </row>
    <row r="46" spans="1:8" ht="12.75">
      <c r="A46" s="47"/>
      <c r="B46" s="47"/>
      <c r="C46" s="47"/>
      <c r="D46" s="435"/>
      <c r="E46" s="47"/>
      <c r="F46" s="435"/>
      <c r="G46" s="47"/>
      <c r="H46" s="229"/>
    </row>
    <row r="47" spans="1:8" ht="12.75">
      <c r="A47" s="47"/>
      <c r="B47" s="47"/>
      <c r="C47" s="47"/>
      <c r="D47" s="47"/>
      <c r="E47" s="47"/>
      <c r="F47" s="435"/>
      <c r="G47" s="47"/>
      <c r="H47" s="229"/>
    </row>
    <row r="48" spans="1:8" ht="12.75">
      <c r="A48" s="47"/>
      <c r="B48" s="47"/>
      <c r="C48" s="47"/>
      <c r="D48" s="47"/>
      <c r="E48" s="47"/>
      <c r="F48" s="435"/>
      <c r="G48" s="47"/>
      <c r="H48" s="229"/>
    </row>
    <row r="49" spans="1:8" ht="12.75">
      <c r="A49" s="47"/>
      <c r="B49" s="47"/>
      <c r="C49" s="47"/>
      <c r="D49" s="47"/>
      <c r="E49" s="47"/>
      <c r="F49" s="435"/>
      <c r="G49" s="51"/>
      <c r="H49" s="229"/>
    </row>
    <row r="50" spans="1:9" ht="12.75">
      <c r="A50" s="47"/>
      <c r="B50" s="227"/>
      <c r="C50" s="47"/>
      <c r="D50" s="445"/>
      <c r="E50" s="49"/>
      <c r="F50" s="435"/>
      <c r="G50" s="47"/>
      <c r="H50" s="229"/>
      <c r="I50" s="47"/>
    </row>
    <row r="51" spans="1:8" ht="12.75">
      <c r="A51" s="47"/>
      <c r="B51" s="47"/>
      <c r="C51" s="47"/>
      <c r="D51" s="447"/>
      <c r="E51" s="47"/>
      <c r="F51" s="435"/>
      <c r="G51" s="47"/>
      <c r="H51" s="229"/>
    </row>
    <row r="52" spans="1:8" ht="12.75">
      <c r="A52" s="47"/>
      <c r="B52" s="47"/>
      <c r="C52" s="47"/>
      <c r="D52" s="447"/>
      <c r="E52" s="47"/>
      <c r="F52" s="435"/>
      <c r="G52" s="47"/>
      <c r="H52" s="229"/>
    </row>
    <row r="53" spans="1:8" ht="12.75">
      <c r="A53" s="47"/>
      <c r="B53" s="47"/>
      <c r="C53" s="47"/>
      <c r="D53" s="447"/>
      <c r="E53" s="47"/>
      <c r="F53" s="435"/>
      <c r="G53" s="47"/>
      <c r="H53" s="229"/>
    </row>
    <row r="54" spans="1:8" ht="12.75">
      <c r="A54" s="47"/>
      <c r="B54" s="47"/>
      <c r="C54" s="47"/>
      <c r="D54" s="435"/>
      <c r="E54" s="47"/>
      <c r="F54" s="435"/>
      <c r="G54" s="47"/>
      <c r="H54" s="229"/>
    </row>
    <row r="55" spans="1:8" ht="12.75">
      <c r="A55" s="47"/>
      <c r="B55" s="47"/>
      <c r="C55" s="47"/>
      <c r="D55" s="435"/>
      <c r="E55" s="47"/>
      <c r="F55" s="435"/>
      <c r="G55" s="47"/>
      <c r="H55" s="229"/>
    </row>
    <row r="56" spans="1:8" ht="12.75">
      <c r="A56" s="47"/>
      <c r="B56" s="47"/>
      <c r="C56" s="47"/>
      <c r="D56" s="47"/>
      <c r="E56" s="47"/>
      <c r="F56" s="435"/>
      <c r="G56" s="47"/>
      <c r="H56" s="229"/>
    </row>
    <row r="57" spans="1:8" ht="12.75">
      <c r="A57" s="47"/>
      <c r="B57" s="47"/>
      <c r="C57" s="47"/>
      <c r="D57" s="47"/>
      <c r="E57" s="47"/>
      <c r="F57" s="435"/>
      <c r="G57" s="47"/>
      <c r="H57" s="229"/>
    </row>
    <row r="58" spans="1:8" ht="12.75">
      <c r="A58" s="47"/>
      <c r="B58" s="47"/>
      <c r="C58" s="47"/>
      <c r="D58" s="47"/>
      <c r="E58" s="47"/>
      <c r="F58" s="435"/>
      <c r="G58" s="47"/>
      <c r="H58" s="229"/>
    </row>
    <row r="59" spans="1:8" ht="12.75">
      <c r="A59" s="47"/>
      <c r="B59" s="47"/>
      <c r="C59" s="47"/>
      <c r="D59" s="47"/>
      <c r="E59" s="47"/>
      <c r="F59" s="435"/>
      <c r="G59" s="47"/>
      <c r="H59" s="229"/>
    </row>
    <row r="60" spans="1:8" ht="12.75">
      <c r="A60" s="47"/>
      <c r="B60" s="47"/>
      <c r="C60" s="47"/>
      <c r="D60" s="435"/>
      <c r="E60" s="47"/>
      <c r="F60" s="435"/>
      <c r="G60" s="47"/>
      <c r="H60" s="229"/>
    </row>
    <row r="61" spans="1:8" ht="12.75">
      <c r="A61" s="47"/>
      <c r="B61" s="47"/>
      <c r="C61" s="47"/>
      <c r="D61" s="47"/>
      <c r="E61" s="47"/>
      <c r="F61" s="435"/>
      <c r="G61" s="47"/>
      <c r="H61" s="229"/>
    </row>
    <row r="62" spans="1:8" ht="12.75">
      <c r="A62" s="47"/>
      <c r="B62" s="47"/>
      <c r="C62" s="47"/>
      <c r="D62" s="47"/>
      <c r="E62" s="47"/>
      <c r="F62" s="435"/>
      <c r="G62" s="47"/>
      <c r="H62" s="229"/>
    </row>
    <row r="63" spans="1:8" ht="12.75">
      <c r="A63" s="47"/>
      <c r="B63" s="47"/>
      <c r="C63" s="47"/>
      <c r="D63" s="47"/>
      <c r="E63" s="47"/>
      <c r="F63" s="435"/>
      <c r="G63" s="47"/>
      <c r="H63" s="229"/>
    </row>
    <row r="64" spans="1:8" ht="12.75">
      <c r="A64" s="47"/>
      <c r="B64" s="47"/>
      <c r="C64" s="47"/>
      <c r="D64" s="47"/>
      <c r="E64" s="47"/>
      <c r="F64" s="435"/>
      <c r="G64" s="47"/>
      <c r="H64" s="229"/>
    </row>
    <row r="65" spans="1:8" ht="12.75">
      <c r="A65" s="47"/>
      <c r="B65" s="47"/>
      <c r="C65" s="47"/>
      <c r="D65" s="47"/>
      <c r="E65" s="47"/>
      <c r="F65" s="435"/>
      <c r="G65" s="47"/>
      <c r="H65" s="229"/>
    </row>
    <row r="66" spans="1:8" ht="12.75">
      <c r="A66" s="47"/>
      <c r="B66" s="47"/>
      <c r="C66" s="47"/>
      <c r="D66" s="47"/>
      <c r="E66" s="47"/>
      <c r="F66" s="435"/>
      <c r="G66" s="47"/>
      <c r="H66" s="229"/>
    </row>
    <row r="67" spans="1:8" ht="12.75">
      <c r="A67" s="47"/>
      <c r="B67" s="47"/>
      <c r="C67" s="47"/>
      <c r="D67" s="47"/>
      <c r="E67" s="47"/>
      <c r="F67" s="435"/>
      <c r="G67" s="47"/>
      <c r="H67" s="229"/>
    </row>
    <row r="68" spans="1:8" ht="12.75">
      <c r="A68" s="47"/>
      <c r="B68" s="47"/>
      <c r="C68" s="47"/>
      <c r="D68" s="47"/>
      <c r="E68" s="47"/>
      <c r="F68" s="435"/>
      <c r="G68" s="47"/>
      <c r="H68" s="229"/>
    </row>
    <row r="69" spans="1:9" ht="12.75">
      <c r="A69" s="47"/>
      <c r="B69" s="227"/>
      <c r="C69" s="47"/>
      <c r="D69" s="435"/>
      <c r="E69" s="47"/>
      <c r="F69" s="445"/>
      <c r="G69" s="47"/>
      <c r="H69" s="227"/>
      <c r="I69" s="47"/>
    </row>
    <row r="70" spans="1:8" ht="12.75">
      <c r="A70" s="47"/>
      <c r="B70" s="229"/>
      <c r="C70" s="47"/>
      <c r="D70" s="435"/>
      <c r="E70" s="47"/>
      <c r="F70" s="435"/>
      <c r="G70" s="47"/>
      <c r="H70" s="229"/>
    </row>
    <row r="71" spans="1:8" ht="12.75">
      <c r="A71" s="47"/>
      <c r="B71" s="47"/>
      <c r="C71" s="47"/>
      <c r="D71" s="47"/>
      <c r="E71" s="47"/>
      <c r="F71" s="435"/>
      <c r="G71" s="47"/>
      <c r="H71" s="229"/>
    </row>
    <row r="72" spans="1:8" ht="12.75">
      <c r="A72" s="47"/>
      <c r="B72" s="47"/>
      <c r="C72" s="47"/>
      <c r="D72" s="47"/>
      <c r="E72" s="47"/>
      <c r="F72" s="435"/>
      <c r="G72" s="47"/>
      <c r="H72" s="229"/>
    </row>
    <row r="73" spans="1:8" ht="12.75">
      <c r="A73" s="47"/>
      <c r="B73" s="47"/>
      <c r="C73" s="47"/>
      <c r="D73" s="435"/>
      <c r="E73" s="47"/>
      <c r="F73" s="445"/>
      <c r="G73" s="47"/>
      <c r="H73" s="47"/>
    </row>
    <row r="74" spans="1:8" ht="12.75">
      <c r="A74" s="47"/>
      <c r="B74" s="227"/>
      <c r="C74" s="47"/>
      <c r="D74" s="445"/>
      <c r="E74" s="283"/>
      <c r="F74" s="454"/>
      <c r="G74" s="47"/>
      <c r="H74" s="227"/>
    </row>
    <row r="75" spans="1:9" ht="12.75">
      <c r="A75" s="47"/>
      <c r="B75" s="227"/>
      <c r="C75" s="47"/>
      <c r="D75" s="445"/>
      <c r="E75" s="47"/>
      <c r="F75" s="445"/>
      <c r="G75" s="47"/>
      <c r="H75" s="302"/>
      <c r="I75" s="47"/>
    </row>
    <row r="76" spans="1:8" ht="12.75">
      <c r="A76" s="47"/>
      <c r="B76" s="229"/>
      <c r="C76" s="47"/>
      <c r="D76" s="451"/>
      <c r="E76" s="229"/>
      <c r="F76" s="435"/>
      <c r="G76" s="47"/>
      <c r="H76" s="47"/>
    </row>
    <row r="77" spans="1:8" ht="12.75">
      <c r="A77" s="47"/>
      <c r="B77" s="47"/>
      <c r="C77" s="47"/>
      <c r="D77" s="451"/>
      <c r="E77" s="229"/>
      <c r="F77" s="435"/>
      <c r="G77" s="47"/>
      <c r="H77" s="47"/>
    </row>
    <row r="78" spans="1:8" ht="12.75">
      <c r="A78" s="47"/>
      <c r="B78" s="47"/>
      <c r="C78" s="47"/>
      <c r="D78" s="435"/>
      <c r="E78" s="47"/>
      <c r="F78" s="435"/>
      <c r="G78" s="47"/>
      <c r="H78" s="47"/>
    </row>
    <row r="79" spans="1:8" ht="12.75">
      <c r="A79" s="47"/>
      <c r="B79" s="47"/>
      <c r="C79" s="47"/>
      <c r="D79" s="435"/>
      <c r="E79" s="47"/>
      <c r="F79" s="435"/>
      <c r="G79" s="47"/>
      <c r="H79" s="47"/>
    </row>
    <row r="80" spans="1:8" ht="12.75">
      <c r="A80" s="47"/>
      <c r="B80" s="47"/>
      <c r="C80" s="47"/>
      <c r="D80" s="435"/>
      <c r="E80" s="47"/>
      <c r="F80" s="435"/>
      <c r="G80" s="47"/>
      <c r="H80" s="47"/>
    </row>
    <row r="81" spans="1:8" ht="12.75">
      <c r="A81" s="47"/>
      <c r="B81" s="47"/>
      <c r="C81" s="47"/>
      <c r="D81" s="47"/>
      <c r="E81" s="47"/>
      <c r="F81" s="47"/>
      <c r="G81" s="47"/>
      <c r="H81" s="47"/>
    </row>
    <row r="82" spans="1:8" ht="12.75">
      <c r="A82" s="47"/>
      <c r="B82" s="47"/>
      <c r="C82" s="47"/>
      <c r="D82" s="47"/>
      <c r="E82" s="47"/>
      <c r="F82" s="47"/>
      <c r="G82" s="47"/>
      <c r="H82" s="47"/>
    </row>
    <row r="83" spans="1:8" ht="12.75">
      <c r="A83" s="47"/>
      <c r="B83" s="47"/>
      <c r="C83" s="47"/>
      <c r="D83" s="47"/>
      <c r="E83" s="47"/>
      <c r="F83" s="47"/>
      <c r="G83" s="47"/>
      <c r="H83" s="47"/>
    </row>
    <row r="84" spans="1:8" ht="12.75">
      <c r="A84" s="47"/>
      <c r="B84" s="47"/>
      <c r="C84" s="47"/>
      <c r="D84" s="47"/>
      <c r="E84" s="47"/>
      <c r="F84" s="47"/>
      <c r="G84" s="47"/>
      <c r="H84" s="47"/>
    </row>
    <row r="85" spans="1:8" ht="12.75">
      <c r="A85" s="47"/>
      <c r="B85" s="47"/>
      <c r="C85" s="47"/>
      <c r="D85" s="47"/>
      <c r="E85" s="47"/>
      <c r="F85" s="47"/>
      <c r="G85" s="47"/>
      <c r="H85" s="47"/>
    </row>
    <row r="86" spans="1:8" ht="12.75">
      <c r="A86" s="47"/>
      <c r="B86" s="47"/>
      <c r="C86" s="47"/>
      <c r="D86" s="47"/>
      <c r="E86" s="47"/>
      <c r="F86" s="47"/>
      <c r="G86" s="47"/>
      <c r="H86" s="47"/>
    </row>
    <row r="87" spans="1:8" ht="12.75">
      <c r="A87" s="47"/>
      <c r="B87" s="47"/>
      <c r="C87" s="47"/>
      <c r="D87" s="47"/>
      <c r="E87" s="47"/>
      <c r="F87" s="47"/>
      <c r="G87" s="47"/>
      <c r="H87" s="47"/>
    </row>
    <row r="88" spans="1:8" ht="12.75">
      <c r="A88" s="47"/>
      <c r="B88" s="47"/>
      <c r="C88" s="47"/>
      <c r="D88" s="47"/>
      <c r="E88" s="47"/>
      <c r="F88" s="47"/>
      <c r="G88" s="47"/>
      <c r="H88" s="47"/>
    </row>
    <row r="89" spans="1:8" ht="12.75">
      <c r="A89" s="47"/>
      <c r="B89" s="47"/>
      <c r="C89" s="47"/>
      <c r="D89" s="47"/>
      <c r="E89" s="47"/>
      <c r="F89" s="47"/>
      <c r="G89" s="47"/>
      <c r="H89" s="47"/>
    </row>
    <row r="90" spans="1:8" ht="12.75">
      <c r="A90" s="47"/>
      <c r="B90" s="47"/>
      <c r="C90" s="47"/>
      <c r="D90" s="47"/>
      <c r="E90" s="47"/>
      <c r="F90" s="47"/>
      <c r="G90" s="47"/>
      <c r="H90" s="47"/>
    </row>
    <row r="91" spans="1:8" ht="12.75">
      <c r="A91" s="47"/>
      <c r="B91" s="47"/>
      <c r="C91" s="47"/>
      <c r="D91" s="47"/>
      <c r="E91" s="47"/>
      <c r="F91" s="47"/>
      <c r="G91" s="47"/>
      <c r="H91" s="47"/>
    </row>
    <row r="92" spans="1:8" ht="12.75">
      <c r="A92" s="47"/>
      <c r="B92" s="47"/>
      <c r="C92" s="47"/>
      <c r="D92" s="47"/>
      <c r="E92" s="47"/>
      <c r="F92" s="47"/>
      <c r="G92" s="47"/>
      <c r="H92" s="47"/>
    </row>
    <row r="93" spans="1:8" ht="12.75">
      <c r="A93" s="47"/>
      <c r="B93" s="47"/>
      <c r="C93" s="47"/>
      <c r="D93" s="47"/>
      <c r="E93" s="47"/>
      <c r="F93" s="47"/>
      <c r="G93" s="47"/>
      <c r="H93" s="47"/>
    </row>
    <row r="94" spans="1:8" ht="12.75">
      <c r="A94" s="47"/>
      <c r="B94" s="47"/>
      <c r="C94" s="47"/>
      <c r="D94" s="47"/>
      <c r="E94" s="47"/>
      <c r="F94" s="47"/>
      <c r="G94" s="47"/>
      <c r="H94" s="47"/>
    </row>
    <row r="95" spans="1:8" ht="12.75">
      <c r="A95" s="47"/>
      <c r="B95" s="47"/>
      <c r="C95" s="47"/>
      <c r="D95" s="47"/>
      <c r="E95" s="47"/>
      <c r="F95" s="47"/>
      <c r="G95" s="47"/>
      <c r="H95" s="47"/>
    </row>
    <row r="96" spans="1:8" ht="12.75">
      <c r="A96" s="47"/>
      <c r="B96" s="47"/>
      <c r="C96" s="47"/>
      <c r="D96" s="47"/>
      <c r="E96" s="47"/>
      <c r="F96" s="47"/>
      <c r="G96" s="47"/>
      <c r="H96" s="47"/>
    </row>
    <row r="97" spans="1:8" ht="12.75">
      <c r="A97" s="47"/>
      <c r="B97" s="47"/>
      <c r="C97" s="47"/>
      <c r="D97" s="47"/>
      <c r="E97" s="47"/>
      <c r="F97" s="47"/>
      <c r="G97" s="47"/>
      <c r="H97" s="47"/>
    </row>
    <row r="98" spans="1:8" ht="12.75">
      <c r="A98" s="47"/>
      <c r="B98" s="47"/>
      <c r="C98" s="47"/>
      <c r="D98" s="47"/>
      <c r="E98" s="47"/>
      <c r="F98" s="47"/>
      <c r="G98" s="47"/>
      <c r="H98" s="47"/>
    </row>
    <row r="99" spans="1:8" ht="12.75">
      <c r="A99" s="47"/>
      <c r="B99" s="47"/>
      <c r="C99" s="47"/>
      <c r="D99" s="47"/>
      <c r="E99" s="47"/>
      <c r="F99" s="47"/>
      <c r="G99" s="47"/>
      <c r="H99" s="47"/>
    </row>
    <row r="100" spans="1:8" ht="12.75">
      <c r="A100" s="47"/>
      <c r="B100" s="47"/>
      <c r="C100" s="47"/>
      <c r="D100" s="47"/>
      <c r="E100" s="47"/>
      <c r="F100" s="47"/>
      <c r="G100" s="47"/>
      <c r="H100" s="47"/>
    </row>
    <row r="101" spans="1:8" ht="12.75">
      <c r="A101" s="47"/>
      <c r="B101" s="47"/>
      <c r="C101" s="47"/>
      <c r="D101" s="47"/>
      <c r="E101" s="47"/>
      <c r="F101" s="47"/>
      <c r="G101" s="47"/>
      <c r="H101" s="47"/>
    </row>
    <row r="102" spans="1:8" ht="12.75">
      <c r="A102" s="47"/>
      <c r="B102" s="47"/>
      <c r="C102" s="47"/>
      <c r="D102" s="47"/>
      <c r="E102" s="47"/>
      <c r="F102" s="47"/>
      <c r="G102" s="47"/>
      <c r="H102" s="47"/>
    </row>
    <row r="103" spans="1:8" ht="12.75">
      <c r="A103" s="47"/>
      <c r="B103" s="47"/>
      <c r="C103" s="47"/>
      <c r="D103" s="47"/>
      <c r="E103" s="47"/>
      <c r="F103" s="47"/>
      <c r="G103" s="47"/>
      <c r="H103" s="47"/>
    </row>
    <row r="104" spans="1:8" ht="12.75">
      <c r="A104" s="47"/>
      <c r="B104" s="47"/>
      <c r="C104" s="47"/>
      <c r="D104" s="47"/>
      <c r="E104" s="47"/>
      <c r="F104" s="47"/>
      <c r="G104" s="47"/>
      <c r="H104" s="47"/>
    </row>
    <row r="105" spans="1:8" ht="12.75">
      <c r="A105" s="47"/>
      <c r="B105" s="47"/>
      <c r="C105" s="47"/>
      <c r="D105" s="47"/>
      <c r="E105" s="47"/>
      <c r="F105" s="47"/>
      <c r="G105" s="47"/>
      <c r="H105" s="47"/>
    </row>
    <row r="106" spans="1:8" ht="12.75">
      <c r="A106" s="47"/>
      <c r="B106" s="47"/>
      <c r="C106" s="47"/>
      <c r="D106" s="47"/>
      <c r="E106" s="47"/>
      <c r="F106" s="47"/>
      <c r="G106" s="47"/>
      <c r="H106" s="47"/>
    </row>
    <row r="107" spans="1:8" ht="12.75">
      <c r="A107" s="47"/>
      <c r="B107" s="47"/>
      <c r="C107" s="47"/>
      <c r="D107" s="47"/>
      <c r="E107" s="47"/>
      <c r="F107" s="47"/>
      <c r="G107" s="47"/>
      <c r="H107" s="47"/>
    </row>
    <row r="108" spans="1:8" ht="12.75">
      <c r="A108" s="47"/>
      <c r="B108" s="47"/>
      <c r="C108" s="47"/>
      <c r="D108" s="47"/>
      <c r="E108" s="47"/>
      <c r="F108" s="47"/>
      <c r="G108" s="47"/>
      <c r="H108" s="47"/>
    </row>
    <row r="109" spans="1:8" ht="12.75">
      <c r="A109" s="47"/>
      <c r="B109" s="47"/>
      <c r="C109" s="47"/>
      <c r="D109" s="47"/>
      <c r="E109" s="47"/>
      <c r="F109" s="47"/>
      <c r="G109" s="47"/>
      <c r="H109" s="47"/>
    </row>
    <row r="110" spans="1:8" ht="12.75">
      <c r="A110" s="47"/>
      <c r="B110" s="47"/>
      <c r="C110" s="47"/>
      <c r="D110" s="47"/>
      <c r="E110" s="47"/>
      <c r="F110" s="47"/>
      <c r="G110" s="47"/>
      <c r="H110" s="47"/>
    </row>
    <row r="111" spans="1:8" ht="12.75">
      <c r="A111" s="47"/>
      <c r="B111" s="47"/>
      <c r="C111" s="47"/>
      <c r="D111" s="47"/>
      <c r="E111" s="47"/>
      <c r="F111" s="47"/>
      <c r="G111" s="47"/>
      <c r="H111" s="47"/>
    </row>
    <row r="112" spans="1:8" ht="12.75">
      <c r="A112" s="47"/>
      <c r="B112" s="47"/>
      <c r="C112" s="47"/>
      <c r="D112" s="47"/>
      <c r="E112" s="47"/>
      <c r="F112" s="47"/>
      <c r="G112" s="47"/>
      <c r="H112" s="47"/>
    </row>
    <row r="113" spans="1:8" ht="12.75">
      <c r="A113" s="47"/>
      <c r="B113" s="47"/>
      <c r="C113" s="47"/>
      <c r="D113" s="47"/>
      <c r="E113" s="47"/>
      <c r="F113" s="47"/>
      <c r="G113" s="47"/>
      <c r="H113" s="47"/>
    </row>
    <row r="114" spans="1:8" ht="12.75">
      <c r="A114" s="47"/>
      <c r="B114" s="47"/>
      <c r="C114" s="47"/>
      <c r="D114" s="47"/>
      <c r="E114" s="47"/>
      <c r="F114" s="47"/>
      <c r="G114" s="47"/>
      <c r="H114" s="47"/>
    </row>
    <row r="115" spans="1:8" ht="12.75">
      <c r="A115" s="47"/>
      <c r="B115" s="47"/>
      <c r="C115" s="47"/>
      <c r="D115" s="47"/>
      <c r="E115" s="47"/>
      <c r="F115" s="47"/>
      <c r="G115" s="47"/>
      <c r="H115" s="47"/>
    </row>
    <row r="116" spans="1:8" ht="12.75">
      <c r="A116" s="47"/>
      <c r="B116" s="47"/>
      <c r="C116" s="47"/>
      <c r="D116" s="47"/>
      <c r="E116" s="47"/>
      <c r="F116" s="47"/>
      <c r="G116" s="47"/>
      <c r="H116" s="47"/>
    </row>
    <row r="117" spans="1:8" ht="12.75">
      <c r="A117" s="47"/>
      <c r="B117" s="47"/>
      <c r="C117" s="47"/>
      <c r="D117" s="47"/>
      <c r="E117" s="47"/>
      <c r="F117" s="47"/>
      <c r="G117" s="47"/>
      <c r="H117" s="47"/>
    </row>
    <row r="118" spans="1:8" ht="12.75">
      <c r="A118" s="47"/>
      <c r="B118" s="47"/>
      <c r="C118" s="47"/>
      <c r="D118" s="47"/>
      <c r="E118" s="47"/>
      <c r="F118" s="47"/>
      <c r="G118" s="47"/>
      <c r="H118" s="47"/>
    </row>
    <row r="119" spans="1:8" ht="12.75">
      <c r="A119" s="47"/>
      <c r="B119" s="47"/>
      <c r="C119" s="47"/>
      <c r="D119" s="47"/>
      <c r="E119" s="47"/>
      <c r="F119" s="47"/>
      <c r="G119" s="47"/>
      <c r="H119" s="47"/>
    </row>
    <row r="120" spans="1:8" ht="12.75">
      <c r="A120" s="47"/>
      <c r="B120" s="47"/>
      <c r="C120" s="47"/>
      <c r="D120" s="47"/>
      <c r="E120" s="47"/>
      <c r="F120" s="47"/>
      <c r="G120" s="47"/>
      <c r="H120" s="47"/>
    </row>
    <row r="121" spans="1:8" ht="12.75">
      <c r="A121" s="47"/>
      <c r="B121" s="47"/>
      <c r="C121" s="47"/>
      <c r="D121" s="47"/>
      <c r="E121" s="47"/>
      <c r="F121" s="47"/>
      <c r="G121" s="47"/>
      <c r="H121" s="47"/>
    </row>
    <row r="122" spans="1:8" ht="12.75">
      <c r="A122" s="47"/>
      <c r="B122" s="47"/>
      <c r="C122" s="47"/>
      <c r="D122" s="47"/>
      <c r="E122" s="47"/>
      <c r="F122" s="47"/>
      <c r="G122" s="47"/>
      <c r="H122" s="47"/>
    </row>
    <row r="123" spans="1:8" ht="12.75">
      <c r="A123" s="47"/>
      <c r="B123" s="47"/>
      <c r="C123" s="47"/>
      <c r="D123" s="47"/>
      <c r="E123" s="47"/>
      <c r="F123" s="47"/>
      <c r="G123" s="47"/>
      <c r="H123" s="47"/>
    </row>
    <row r="124" spans="1:8" ht="12.75">
      <c r="A124" s="47"/>
      <c r="B124" s="47"/>
      <c r="C124" s="47"/>
      <c r="D124" s="47"/>
      <c r="E124" s="47"/>
      <c r="F124" s="47"/>
      <c r="G124" s="47"/>
      <c r="H124" s="47"/>
    </row>
    <row r="125" spans="1:8" ht="12.75">
      <c r="A125" s="47"/>
      <c r="B125" s="47"/>
      <c r="C125" s="47"/>
      <c r="D125" s="47"/>
      <c r="E125" s="47"/>
      <c r="F125" s="47"/>
      <c r="G125" s="47"/>
      <c r="H125" s="47"/>
    </row>
    <row r="126" spans="1:8" ht="12.75">
      <c r="A126" s="47"/>
      <c r="B126" s="47"/>
      <c r="C126" s="47"/>
      <c r="D126" s="47"/>
      <c r="E126" s="47"/>
      <c r="F126" s="47"/>
      <c r="G126" s="47"/>
      <c r="H126" s="47"/>
    </row>
    <row r="127" spans="1:8" ht="12.75">
      <c r="A127" s="47"/>
      <c r="B127" s="47"/>
      <c r="C127" s="47"/>
      <c r="D127" s="47"/>
      <c r="E127" s="47"/>
      <c r="F127" s="47"/>
      <c r="G127" s="47"/>
      <c r="H127" s="47"/>
    </row>
    <row r="128" spans="1:8" ht="12.75">
      <c r="A128" s="47"/>
      <c r="B128" s="47"/>
      <c r="C128" s="47"/>
      <c r="D128" s="47"/>
      <c r="E128" s="47"/>
      <c r="F128" s="47"/>
      <c r="G128" s="47"/>
      <c r="H128" s="47"/>
    </row>
    <row r="129" spans="1:8" ht="12.75">
      <c r="A129" s="47"/>
      <c r="B129" s="47"/>
      <c r="C129" s="47"/>
      <c r="D129" s="47"/>
      <c r="E129" s="47"/>
      <c r="F129" s="47"/>
      <c r="G129" s="47"/>
      <c r="H129" s="47"/>
    </row>
    <row r="130" spans="1:8" ht="12.75">
      <c r="A130" s="47"/>
      <c r="B130" s="47"/>
      <c r="C130" s="47"/>
      <c r="D130" s="47"/>
      <c r="E130" s="47"/>
      <c r="F130" s="47"/>
      <c r="G130" s="47"/>
      <c r="H130" s="47"/>
    </row>
    <row r="131" spans="1:8" ht="12.75">
      <c r="A131" s="47"/>
      <c r="B131" s="47"/>
      <c r="C131" s="47"/>
      <c r="D131" s="47"/>
      <c r="E131" s="47"/>
      <c r="F131" s="47"/>
      <c r="G131" s="47"/>
      <c r="H131" s="47"/>
    </row>
    <row r="132" spans="1:8" ht="12.75">
      <c r="A132" s="47"/>
      <c r="B132" s="47"/>
      <c r="C132" s="47"/>
      <c r="D132" s="47"/>
      <c r="E132" s="47"/>
      <c r="F132" s="47"/>
      <c r="G132" s="47"/>
      <c r="H132" s="47"/>
    </row>
    <row r="133" spans="1:8" ht="12.75">
      <c r="A133" s="47"/>
      <c r="B133" s="47"/>
      <c r="C133" s="47"/>
      <c r="D133" s="47"/>
      <c r="E133" s="47"/>
      <c r="F133" s="47"/>
      <c r="G133" s="47"/>
      <c r="H133" s="47"/>
    </row>
    <row r="134" spans="1:8" ht="12.75">
      <c r="A134" s="47"/>
      <c r="B134" s="47"/>
      <c r="C134" s="47"/>
      <c r="D134" s="47"/>
      <c r="E134" s="47"/>
      <c r="F134" s="47"/>
      <c r="G134" s="47"/>
      <c r="H134" s="47"/>
    </row>
    <row r="135" spans="1:8" ht="12.75">
      <c r="A135" s="47"/>
      <c r="B135" s="47"/>
      <c r="C135" s="47"/>
      <c r="D135" s="47"/>
      <c r="E135" s="47"/>
      <c r="F135" s="47"/>
      <c r="G135" s="47"/>
      <c r="H135" s="47"/>
    </row>
    <row r="136" spans="1:8" ht="12.75">
      <c r="A136" s="47"/>
      <c r="B136" s="47"/>
      <c r="C136" s="47"/>
      <c r="D136" s="47"/>
      <c r="E136" s="47"/>
      <c r="F136" s="47"/>
      <c r="G136" s="47"/>
      <c r="H136" s="47"/>
    </row>
    <row r="137" spans="1:8" ht="12.75">
      <c r="A137" s="47"/>
      <c r="B137" s="47"/>
      <c r="C137" s="47"/>
      <c r="D137" s="47"/>
      <c r="E137" s="47"/>
      <c r="F137" s="47"/>
      <c r="G137" s="47"/>
      <c r="H137" s="47"/>
    </row>
    <row r="138" spans="1:8" ht="12.75">
      <c r="A138" s="47"/>
      <c r="B138" s="47"/>
      <c r="C138" s="47"/>
      <c r="D138" s="47"/>
      <c r="E138" s="47"/>
      <c r="F138" s="47"/>
      <c r="G138" s="47"/>
      <c r="H138" s="47"/>
    </row>
    <row r="139" spans="1:8" ht="12.75">
      <c r="A139" s="47"/>
      <c r="B139" s="47"/>
      <c r="C139" s="47"/>
      <c r="D139" s="47"/>
      <c r="E139" s="47"/>
      <c r="F139" s="47"/>
      <c r="G139" s="47"/>
      <c r="H139" s="47"/>
    </row>
    <row r="140" spans="1:8" ht="12.75">
      <c r="A140" s="47"/>
      <c r="B140" s="47"/>
      <c r="C140" s="47"/>
      <c r="D140" s="47"/>
      <c r="E140" s="47"/>
      <c r="F140" s="47"/>
      <c r="G140" s="47"/>
      <c r="H140" s="47"/>
    </row>
    <row r="141" spans="1:8" ht="12.75">
      <c r="A141" s="47"/>
      <c r="B141" s="47"/>
      <c r="C141" s="47"/>
      <c r="D141" s="47"/>
      <c r="E141" s="47"/>
      <c r="F141" s="47"/>
      <c r="G141" s="47"/>
      <c r="H141" s="47"/>
    </row>
    <row r="142" spans="1:8" ht="12.75">
      <c r="A142" s="47"/>
      <c r="B142" s="47"/>
      <c r="C142" s="47"/>
      <c r="D142" s="47"/>
      <c r="E142" s="47"/>
      <c r="F142" s="47"/>
      <c r="G142" s="47"/>
      <c r="H142" s="47"/>
    </row>
    <row r="143" spans="1:8" ht="12.75">
      <c r="A143" s="47"/>
      <c r="B143" s="47"/>
      <c r="C143" s="47"/>
      <c r="D143" s="47"/>
      <c r="E143" s="47"/>
      <c r="F143" s="47"/>
      <c r="G143" s="47"/>
      <c r="H143" s="47"/>
    </row>
    <row r="144" spans="1:8" ht="12.75">
      <c r="A144" s="47"/>
      <c r="B144" s="47"/>
      <c r="C144" s="47"/>
      <c r="D144" s="47"/>
      <c r="E144" s="47"/>
      <c r="F144" s="47"/>
      <c r="G144" s="47"/>
      <c r="H144" s="47"/>
    </row>
    <row r="145" spans="1:8" ht="12.75">
      <c r="A145" s="47"/>
      <c r="B145" s="47"/>
      <c r="C145" s="47"/>
      <c r="D145" s="47"/>
      <c r="E145" s="47"/>
      <c r="F145" s="47"/>
      <c r="G145" s="47"/>
      <c r="H145" s="47"/>
    </row>
    <row r="146" spans="1:8" ht="12.75">
      <c r="A146" s="47"/>
      <c r="B146" s="47"/>
      <c r="C146" s="47"/>
      <c r="D146" s="47"/>
      <c r="E146" s="47"/>
      <c r="F146" s="47"/>
      <c r="G146" s="47"/>
      <c r="H146" s="47"/>
    </row>
    <row r="147" spans="1:8" ht="12.75">
      <c r="A147" s="47"/>
      <c r="B147" s="47"/>
      <c r="C147" s="47"/>
      <c r="D147" s="47"/>
      <c r="E147" s="47"/>
      <c r="F147" s="47"/>
      <c r="G147" s="47"/>
      <c r="H147" s="47"/>
    </row>
    <row r="148" spans="1:8" ht="12.75">
      <c r="A148" s="47"/>
      <c r="B148" s="47"/>
      <c r="C148" s="47"/>
      <c r="D148" s="47"/>
      <c r="E148" s="47"/>
      <c r="F148" s="47"/>
      <c r="G148" s="47"/>
      <c r="H148" s="47"/>
    </row>
    <row r="149" spans="1:8" ht="12.75">
      <c r="A149" s="47"/>
      <c r="B149" s="47"/>
      <c r="C149" s="47"/>
      <c r="D149" s="47"/>
      <c r="E149" s="47"/>
      <c r="F149" s="47"/>
      <c r="G149" s="47"/>
      <c r="H149" s="47"/>
    </row>
    <row r="150" spans="1:8" ht="12.75">
      <c r="A150" s="47"/>
      <c r="B150" s="47"/>
      <c r="C150" s="47"/>
      <c r="D150" s="47"/>
      <c r="E150" s="47"/>
      <c r="F150" s="47"/>
      <c r="G150" s="47"/>
      <c r="H150" s="47"/>
    </row>
    <row r="151" spans="1:8" ht="12.75">
      <c r="A151" s="47"/>
      <c r="B151" s="47"/>
      <c r="C151" s="47"/>
      <c r="D151" s="47"/>
      <c r="E151" s="47"/>
      <c r="F151" s="47"/>
      <c r="G151" s="47"/>
      <c r="H151" s="47"/>
    </row>
    <row r="152" spans="1:8" ht="12.75">
      <c r="A152" s="47"/>
      <c r="B152" s="47"/>
      <c r="C152" s="47"/>
      <c r="D152" s="47"/>
      <c r="E152" s="47"/>
      <c r="F152" s="47"/>
      <c r="G152" s="47"/>
      <c r="H152" s="47"/>
    </row>
    <row r="153" spans="1:8" ht="12.75">
      <c r="A153" s="47"/>
      <c r="B153" s="47"/>
      <c r="C153" s="47"/>
      <c r="D153" s="47"/>
      <c r="E153" s="47"/>
      <c r="F153" s="47"/>
      <c r="G153" s="47"/>
      <c r="H153" s="47"/>
    </row>
    <row r="154" spans="1:8" ht="12.75">
      <c r="A154" s="47"/>
      <c r="B154" s="47"/>
      <c r="C154" s="47"/>
      <c r="D154" s="47"/>
      <c r="E154" s="47"/>
      <c r="F154" s="47"/>
      <c r="G154" s="47"/>
      <c r="H154" s="47"/>
    </row>
    <row r="155" spans="1:8" ht="12.75">
      <c r="A155" s="47"/>
      <c r="B155" s="47"/>
      <c r="C155" s="47"/>
      <c r="D155" s="47"/>
      <c r="E155" s="47"/>
      <c r="F155" s="47"/>
      <c r="G155" s="47"/>
      <c r="H155" s="47"/>
    </row>
    <row r="156" spans="1:8" ht="12.75">
      <c r="A156" s="47"/>
      <c r="B156" s="47"/>
      <c r="C156" s="47"/>
      <c r="D156" s="47"/>
      <c r="E156" s="47"/>
      <c r="F156" s="47"/>
      <c r="G156" s="47"/>
      <c r="H156" s="47"/>
    </row>
    <row r="157" spans="1:8" ht="12.75">
      <c r="A157" s="47"/>
      <c r="B157" s="47"/>
      <c r="C157" s="47"/>
      <c r="D157" s="47"/>
      <c r="E157" s="47"/>
      <c r="F157" s="47"/>
      <c r="G157" s="47"/>
      <c r="H157" s="47"/>
    </row>
    <row r="158" spans="1:8" ht="12.75">
      <c r="A158" s="47"/>
      <c r="B158" s="47"/>
      <c r="C158" s="47"/>
      <c r="D158" s="47"/>
      <c r="E158" s="47"/>
      <c r="F158" s="47"/>
      <c r="G158" s="47"/>
      <c r="H158" s="47"/>
    </row>
    <row r="159" spans="1:8" ht="12.75">
      <c r="A159" s="47"/>
      <c r="B159" s="47"/>
      <c r="C159" s="47"/>
      <c r="D159" s="47"/>
      <c r="E159" s="47"/>
      <c r="F159" s="47"/>
      <c r="G159" s="47"/>
      <c r="H159" s="47"/>
    </row>
    <row r="160" spans="1:8" ht="12.75">
      <c r="A160" s="47"/>
      <c r="B160" s="47"/>
      <c r="C160" s="47"/>
      <c r="D160" s="47"/>
      <c r="E160" s="47"/>
      <c r="F160" s="47"/>
      <c r="G160" s="47"/>
      <c r="H160" s="47"/>
    </row>
    <row r="161" spans="1:8" ht="12.75">
      <c r="A161" s="47"/>
      <c r="B161" s="47"/>
      <c r="C161" s="47"/>
      <c r="D161" s="47"/>
      <c r="E161" s="47"/>
      <c r="F161" s="47"/>
      <c r="G161" s="47"/>
      <c r="H161" s="47"/>
    </row>
    <row r="162" spans="1:8" ht="12.75">
      <c r="A162" s="47"/>
      <c r="B162" s="47"/>
      <c r="C162" s="47"/>
      <c r="D162" s="47"/>
      <c r="E162" s="47"/>
      <c r="F162" s="47"/>
      <c r="G162" s="47"/>
      <c r="H162" s="47"/>
    </row>
  </sheetData>
  <sheetProtection selectLockedCells="1" selectUnlockedCells="1"/>
  <printOptions/>
  <pageMargins left="0.39375" right="0.39375" top="0.5118055555555555" bottom="0.5118055555555555" header="0.5118055555555555" footer="0.5118055555555555"/>
  <pageSetup horizontalDpi="300" verticalDpi="300" orientation="landscape" paperSize="9" scale="95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9.140625" defaultRowHeight="12.75"/>
  <cols>
    <col min="2" max="4" width="10.7109375" style="0" customWidth="1"/>
    <col min="5" max="5" width="16.28125" style="0" customWidth="1"/>
    <col min="6" max="6" width="0" style="0" hidden="1" customWidth="1"/>
    <col min="7" max="7" width="10.7109375" style="0" customWidth="1"/>
    <col min="8" max="8" width="11.8515625" style="0" customWidth="1"/>
    <col min="9" max="13" width="10.7109375" style="0" customWidth="1"/>
  </cols>
  <sheetData>
    <row r="2" spans="1:13" ht="12.75">
      <c r="A2" s="69" t="s">
        <v>612</v>
      </c>
      <c r="B2" s="85"/>
      <c r="C2" s="85"/>
      <c r="D2" s="85"/>
      <c r="E2" s="85"/>
      <c r="F2" s="85"/>
      <c r="G2" s="130"/>
      <c r="H2" s="85"/>
      <c r="I2" s="85"/>
      <c r="K2" s="85"/>
      <c r="L2" s="130"/>
      <c r="M2" s="21"/>
    </row>
    <row r="3" spans="1:13" ht="12.75">
      <c r="A3" s="21"/>
      <c r="B3" s="85"/>
      <c r="C3" s="85"/>
      <c r="D3" s="85"/>
      <c r="E3" s="85"/>
      <c r="F3" s="85"/>
      <c r="G3" s="130"/>
      <c r="H3" s="85"/>
      <c r="I3" s="85"/>
      <c r="K3" s="85"/>
      <c r="L3" s="130"/>
      <c r="M3" s="21"/>
    </row>
    <row r="4" spans="1:13" ht="12.75">
      <c r="A4" s="455"/>
      <c r="B4" s="456"/>
      <c r="C4" s="456"/>
      <c r="D4" s="456" t="s">
        <v>613</v>
      </c>
      <c r="E4" s="456"/>
      <c r="F4" s="456"/>
      <c r="G4" s="457"/>
      <c r="H4" s="456"/>
      <c r="I4" s="456" t="s">
        <v>614</v>
      </c>
      <c r="J4" s="351"/>
      <c r="K4" s="456"/>
      <c r="L4" s="457"/>
      <c r="M4" s="21"/>
    </row>
    <row r="5" spans="1:13" ht="12.75">
      <c r="A5" s="458" t="s">
        <v>615</v>
      </c>
      <c r="B5" s="459" t="s">
        <v>616</v>
      </c>
      <c r="C5" s="459" t="s">
        <v>617</v>
      </c>
      <c r="D5" s="459" t="s">
        <v>618</v>
      </c>
      <c r="E5" s="460" t="s">
        <v>619</v>
      </c>
      <c r="F5" s="461"/>
      <c r="G5" s="462" t="s">
        <v>620</v>
      </c>
      <c r="H5" s="459" t="s">
        <v>621</v>
      </c>
      <c r="I5" s="463" t="s">
        <v>622</v>
      </c>
      <c r="J5" s="18" t="s">
        <v>622</v>
      </c>
      <c r="K5" s="459" t="s">
        <v>623</v>
      </c>
      <c r="L5" s="462" t="s">
        <v>624</v>
      </c>
      <c r="M5" s="21"/>
    </row>
    <row r="6" spans="1:13" ht="12.75">
      <c r="A6" s="464"/>
      <c r="B6" s="465" t="s">
        <v>625</v>
      </c>
      <c r="C6" s="465"/>
      <c r="D6" s="465"/>
      <c r="E6" s="466" t="s">
        <v>626</v>
      </c>
      <c r="F6" s="466"/>
      <c r="G6" s="467" t="s">
        <v>627</v>
      </c>
      <c r="H6" s="465" t="s">
        <v>628</v>
      </c>
      <c r="I6" s="468"/>
      <c r="J6" s="344" t="s">
        <v>629</v>
      </c>
      <c r="K6" s="465"/>
      <c r="L6" s="467" t="s">
        <v>627</v>
      </c>
      <c r="M6" s="21"/>
    </row>
    <row r="7" spans="1:13" ht="12.75">
      <c r="A7" s="469"/>
      <c r="B7" s="470"/>
      <c r="C7" s="470"/>
      <c r="D7" s="470"/>
      <c r="E7" s="471"/>
      <c r="F7" s="472"/>
      <c r="G7" s="473"/>
      <c r="H7" s="470"/>
      <c r="I7" s="474"/>
      <c r="K7" s="470"/>
      <c r="L7" s="473"/>
      <c r="M7" s="21"/>
    </row>
    <row r="8" spans="1:13" ht="12.75">
      <c r="A8" s="475" t="s">
        <v>630</v>
      </c>
      <c r="B8" s="470">
        <f>SUM(B10-B9)</f>
        <v>1285774.93</v>
      </c>
      <c r="C8" s="470">
        <f>SUM(C10-C9)</f>
        <v>373.47</v>
      </c>
      <c r="D8" s="470">
        <f>SUM(D10-D9)</f>
        <v>443669.59</v>
      </c>
      <c r="E8" s="471">
        <v>214552.2</v>
      </c>
      <c r="F8" s="472"/>
      <c r="G8" s="473">
        <f>SUM(B8:F8)</f>
        <v>1944370.19</v>
      </c>
      <c r="H8" s="470">
        <f>SUM(H10-H9)</f>
        <v>1878815.93</v>
      </c>
      <c r="I8" s="476">
        <v>38734</v>
      </c>
      <c r="J8" s="477">
        <v>38734</v>
      </c>
      <c r="K8" s="470">
        <f>SUM(K10-K9)</f>
        <v>65554.26000000001</v>
      </c>
      <c r="L8" s="473">
        <f>SUM(H8+K8)</f>
        <v>1944370.19</v>
      </c>
      <c r="M8" s="21"/>
    </row>
    <row r="9" spans="1:13" ht="12.75">
      <c r="A9" s="475" t="s">
        <v>631</v>
      </c>
      <c r="B9" s="470">
        <v>0</v>
      </c>
      <c r="C9" s="470">
        <v>0</v>
      </c>
      <c r="D9" s="470">
        <v>45000.99</v>
      </c>
      <c r="E9" s="471">
        <v>11992.11</v>
      </c>
      <c r="F9" s="472">
        <v>0</v>
      </c>
      <c r="G9" s="473">
        <f>SUM(B9:F9)</f>
        <v>56993.1</v>
      </c>
      <c r="H9" s="470">
        <v>3700.84</v>
      </c>
      <c r="I9" s="476">
        <v>1144.07</v>
      </c>
      <c r="J9" s="477">
        <v>648.26</v>
      </c>
      <c r="K9" s="470">
        <v>53292.26</v>
      </c>
      <c r="L9" s="473">
        <f>SUM(H9+K9)</f>
        <v>56993.100000000006</v>
      </c>
      <c r="M9" s="21"/>
    </row>
    <row r="10" spans="1:13" ht="12.75">
      <c r="A10" s="478" t="s">
        <v>632</v>
      </c>
      <c r="B10" s="479">
        <v>1285774.93</v>
      </c>
      <c r="C10" s="479">
        <v>373.47</v>
      </c>
      <c r="D10" s="479">
        <v>488670.58</v>
      </c>
      <c r="E10" s="480">
        <v>226544.31</v>
      </c>
      <c r="F10" s="481"/>
      <c r="G10" s="482">
        <f>SUM(B10:F10)</f>
        <v>2001363.29</v>
      </c>
      <c r="H10" s="479">
        <v>1882516.77</v>
      </c>
      <c r="I10" s="483" t="s">
        <v>633</v>
      </c>
      <c r="J10" s="484" t="s">
        <v>633</v>
      </c>
      <c r="K10" s="479">
        <v>118846.52</v>
      </c>
      <c r="L10" s="482">
        <f>SUM(H10+K10)</f>
        <v>2001363.29</v>
      </c>
      <c r="M10" s="21"/>
    </row>
    <row r="12" ht="12.75" hidden="1">
      <c r="A12" s="52" t="s">
        <v>634</v>
      </c>
    </row>
    <row r="13" ht="12.75" hidden="1">
      <c r="A13" s="68" t="s">
        <v>635</v>
      </c>
    </row>
    <row r="14" spans="1:13" ht="12.75" hidden="1">
      <c r="A14" s="21" t="s">
        <v>616</v>
      </c>
      <c r="B14" s="21" t="s">
        <v>636</v>
      </c>
      <c r="C14" s="21" t="s">
        <v>637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2.75" hidden="1">
      <c r="A15" s="21" t="s">
        <v>617</v>
      </c>
      <c r="B15" s="21" t="s">
        <v>636</v>
      </c>
      <c r="C15" s="21" t="s">
        <v>638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2.75" hidden="1">
      <c r="A16" s="21" t="s">
        <v>618</v>
      </c>
      <c r="B16" s="21" t="s">
        <v>636</v>
      </c>
      <c r="C16" s="21" t="s">
        <v>639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2.75" hidden="1">
      <c r="A17" s="21"/>
      <c r="B17" s="21"/>
      <c r="C17" s="21" t="s">
        <v>640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2.75" hidden="1">
      <c r="A18" s="21"/>
      <c r="B18" s="21" t="s">
        <v>641</v>
      </c>
      <c r="C18" s="21" t="s">
        <v>642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 hidden="1">
      <c r="A19" s="21" t="s">
        <v>643</v>
      </c>
      <c r="B19" s="21" t="s">
        <v>636</v>
      </c>
      <c r="C19" s="21" t="s">
        <v>644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3" ht="12.75" hidden="1">
      <c r="A20" s="21" t="s">
        <v>645</v>
      </c>
      <c r="C20" s="21" t="s">
        <v>646</v>
      </c>
    </row>
    <row r="21" spans="2:3" ht="12.75" hidden="1">
      <c r="B21" s="21" t="s">
        <v>647</v>
      </c>
      <c r="C21" s="21" t="s">
        <v>648</v>
      </c>
    </row>
    <row r="22" ht="12.75" hidden="1"/>
    <row r="23" ht="12.75" hidden="1">
      <c r="A23" s="68" t="s">
        <v>649</v>
      </c>
    </row>
    <row r="24" spans="1:12" ht="12.75" hidden="1">
      <c r="A24" s="21" t="s">
        <v>650</v>
      </c>
      <c r="B24" s="21"/>
      <c r="C24" s="21" t="s">
        <v>651</v>
      </c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2.75" hidden="1">
      <c r="A25" s="21" t="s">
        <v>652</v>
      </c>
      <c r="B25" s="21" t="s">
        <v>636</v>
      </c>
      <c r="C25" s="21" t="s">
        <v>653</v>
      </c>
      <c r="D25" s="21"/>
      <c r="E25" s="21"/>
      <c r="F25" s="21"/>
      <c r="G25" s="21"/>
      <c r="H25" s="21"/>
      <c r="I25" s="21"/>
      <c r="J25" s="21"/>
      <c r="K25" s="21"/>
      <c r="L25" s="21"/>
    </row>
    <row r="26" ht="12.75" hidden="1">
      <c r="C26" s="21" t="s">
        <v>654</v>
      </c>
    </row>
    <row r="27" spans="1:13" ht="12.75" hidden="1">
      <c r="A27" s="68"/>
      <c r="B27" s="21" t="s">
        <v>647</v>
      </c>
      <c r="C27" s="21" t="s">
        <v>655</v>
      </c>
      <c r="D27" s="68"/>
      <c r="E27" s="68"/>
      <c r="F27" s="68"/>
      <c r="G27" s="68"/>
      <c r="H27" s="68"/>
      <c r="I27" s="68"/>
      <c r="J27" s="68"/>
      <c r="K27" s="68"/>
      <c r="L27" s="68"/>
      <c r="M27" s="7"/>
    </row>
    <row r="28" ht="12.75" hidden="1"/>
    <row r="29" ht="12.75">
      <c r="A29" s="68" t="s">
        <v>656</v>
      </c>
    </row>
    <row r="30" spans="1:11" ht="12.75">
      <c r="A30" s="7"/>
      <c r="D30" s="21" t="s">
        <v>657</v>
      </c>
      <c r="E30" s="85">
        <v>437687317.83</v>
      </c>
      <c r="I30" s="18" t="s">
        <v>658</v>
      </c>
      <c r="J30" s="21" t="s">
        <v>659</v>
      </c>
      <c r="K30" s="85">
        <v>91754057.74</v>
      </c>
    </row>
    <row r="31" spans="4:11" ht="12.75">
      <c r="D31" s="21" t="s">
        <v>660</v>
      </c>
      <c r="E31" s="85">
        <v>398953313.49</v>
      </c>
      <c r="J31" s="21" t="s">
        <v>661</v>
      </c>
      <c r="K31" s="85">
        <v>114772962.08</v>
      </c>
    </row>
    <row r="32" spans="5:11" ht="12.75">
      <c r="E32" s="485">
        <f>SUM(E30-E31)</f>
        <v>38734004.339999974</v>
      </c>
      <c r="G32" s="21" t="s">
        <v>662</v>
      </c>
      <c r="K32" s="486">
        <f>SUM(K31-K30)</f>
        <v>23018904.340000004</v>
      </c>
    </row>
    <row r="33" spans="11:13" ht="12.75">
      <c r="K33" s="85">
        <v>15715100</v>
      </c>
      <c r="L33" s="114" t="s">
        <v>565</v>
      </c>
      <c r="M33" s="114"/>
    </row>
    <row r="34" spans="3:11" ht="12.75">
      <c r="C34" s="18"/>
      <c r="D34" s="21"/>
      <c r="E34" s="85"/>
      <c r="K34" s="485">
        <f>SUM(K32:K33)</f>
        <v>38734004.34</v>
      </c>
    </row>
    <row r="35" ht="12.75">
      <c r="A35" s="68" t="s">
        <v>663</v>
      </c>
    </row>
    <row r="36" spans="4:5" ht="12.75">
      <c r="D36" s="21" t="s">
        <v>664</v>
      </c>
      <c r="E36" s="487">
        <v>1144075.83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I24"/>
  <sheetViews>
    <sheetView workbookViewId="0" topLeftCell="A1">
      <selection activeCell="I10" sqref="I10"/>
    </sheetView>
  </sheetViews>
  <sheetFormatPr defaultColWidth="9.140625" defaultRowHeight="12.75"/>
  <cols>
    <col min="1" max="1" width="29.8515625" style="0" customWidth="1"/>
    <col min="2" max="2" width="14.00390625" style="0" customWidth="1"/>
    <col min="3" max="3" width="14.421875" style="0" customWidth="1"/>
    <col min="4" max="4" width="12.7109375" style="7" customWidth="1"/>
    <col min="5" max="5" width="15.421875" style="0" customWidth="1"/>
    <col min="6" max="6" width="13.140625" style="0" customWidth="1"/>
    <col min="7" max="7" width="12.28125" style="0" customWidth="1"/>
    <col min="8" max="8" width="11.421875" style="0" customWidth="1"/>
    <col min="9" max="9" width="13.00390625" style="0" customWidth="1"/>
  </cols>
  <sheetData>
    <row r="4" spans="1:2" ht="12.75">
      <c r="A4" s="408" t="s">
        <v>665</v>
      </c>
      <c r="B4" s="408"/>
    </row>
    <row r="6" spans="2:9" ht="12.75">
      <c r="B6" s="276" t="s">
        <v>666</v>
      </c>
      <c r="C6" s="257" t="s">
        <v>667</v>
      </c>
      <c r="D6" s="115" t="s">
        <v>668</v>
      </c>
      <c r="E6" s="257" t="s">
        <v>669</v>
      </c>
      <c r="F6" s="257" t="s">
        <v>670</v>
      </c>
      <c r="G6" s="257" t="s">
        <v>671</v>
      </c>
      <c r="H6" s="257" t="s">
        <v>672</v>
      </c>
      <c r="I6" s="257" t="s">
        <v>673</v>
      </c>
    </row>
    <row r="7" spans="3:8" ht="12.75">
      <c r="C7" s="257"/>
      <c r="D7" s="115"/>
      <c r="E7" s="257"/>
      <c r="F7" s="257"/>
      <c r="G7" s="257"/>
      <c r="H7" s="257"/>
    </row>
    <row r="8" spans="1:9" ht="12.75">
      <c r="A8" t="s">
        <v>674</v>
      </c>
      <c r="B8" s="219">
        <v>5251000</v>
      </c>
      <c r="C8" s="219">
        <v>-1756000</v>
      </c>
      <c r="D8" s="412">
        <v>-1756000</v>
      </c>
      <c r="E8" s="131">
        <v>-1739000</v>
      </c>
      <c r="I8">
        <v>0</v>
      </c>
    </row>
    <row r="9" spans="2:3" ht="12.75">
      <c r="B9" s="141"/>
      <c r="C9" s="141"/>
    </row>
    <row r="10" spans="1:9" ht="12.75">
      <c r="A10" t="s">
        <v>675</v>
      </c>
      <c r="B10" s="219">
        <v>8993906.27</v>
      </c>
      <c r="C10" s="219">
        <v>-404052</v>
      </c>
      <c r="D10" s="412">
        <v>-423456.9</v>
      </c>
      <c r="E10" s="131">
        <v>-420000</v>
      </c>
      <c r="F10" s="131">
        <v>-430000</v>
      </c>
      <c r="G10" s="131">
        <v>-440000</v>
      </c>
      <c r="H10" s="131">
        <v>-450000</v>
      </c>
      <c r="I10" s="131">
        <f>SUM(B10+C10+D10+E10+F10+G10+H10)</f>
        <v>6426397.369999999</v>
      </c>
    </row>
    <row r="11" spans="2:3" ht="12.75">
      <c r="B11" s="141"/>
      <c r="C11" s="141"/>
    </row>
    <row r="12" spans="1:9" ht="12.75">
      <c r="A12" t="s">
        <v>676</v>
      </c>
      <c r="B12" s="219">
        <v>466752</v>
      </c>
      <c r="C12" s="219">
        <v>851626</v>
      </c>
      <c r="D12" s="412">
        <v>-280000</v>
      </c>
      <c r="E12" s="131">
        <v>-280000</v>
      </c>
      <c r="F12" s="131">
        <v>-280000</v>
      </c>
      <c r="G12" s="131">
        <v>-280000</v>
      </c>
      <c r="H12" s="131">
        <v>-198378</v>
      </c>
      <c r="I12" s="112">
        <v>0</v>
      </c>
    </row>
    <row r="13" spans="2:3" ht="12.75">
      <c r="B13" s="141"/>
      <c r="C13" s="141"/>
    </row>
    <row r="14" spans="1:9" ht="12.75">
      <c r="A14" t="s">
        <v>677</v>
      </c>
      <c r="B14" s="219">
        <v>2000000</v>
      </c>
      <c r="C14" s="219">
        <v>-480000</v>
      </c>
      <c r="D14" s="412">
        <v>-480000</v>
      </c>
      <c r="E14" s="131">
        <v>-480000</v>
      </c>
      <c r="F14" s="131">
        <v>-480000</v>
      </c>
      <c r="G14" s="131">
        <v>-80000</v>
      </c>
      <c r="I14">
        <v>0</v>
      </c>
    </row>
    <row r="15" spans="2:3" ht="12.75">
      <c r="B15" s="141"/>
      <c r="C15" s="141"/>
    </row>
    <row r="16" spans="1:9" ht="12.75">
      <c r="A16" t="s">
        <v>677</v>
      </c>
      <c r="B16" s="219">
        <v>0</v>
      </c>
      <c r="C16" s="219">
        <v>500000</v>
      </c>
      <c r="I16">
        <v>0</v>
      </c>
    </row>
    <row r="17" spans="1:3" ht="12.75">
      <c r="A17" t="s">
        <v>678</v>
      </c>
      <c r="B17" s="219"/>
      <c r="C17" s="219">
        <v>-500000</v>
      </c>
    </row>
    <row r="18" spans="2:3" ht="12.75">
      <c r="B18" s="141"/>
      <c r="C18" s="141"/>
    </row>
    <row r="19" spans="1:9" ht="12.75">
      <c r="A19" t="s">
        <v>679</v>
      </c>
      <c r="B19" s="219">
        <v>727389</v>
      </c>
      <c r="C19" s="219">
        <v>-288000</v>
      </c>
      <c r="D19" s="412">
        <v>-288000</v>
      </c>
      <c r="E19" s="131">
        <v>151389</v>
      </c>
      <c r="F19" s="131"/>
      <c r="G19" s="131"/>
      <c r="H19" s="131"/>
      <c r="I19">
        <v>0</v>
      </c>
    </row>
    <row r="20" spans="2:3" ht="12.75">
      <c r="B20" s="141"/>
      <c r="C20" s="141"/>
    </row>
    <row r="21" spans="1:9" ht="12.75">
      <c r="A21" t="s">
        <v>680</v>
      </c>
      <c r="B21" s="219">
        <v>4217000</v>
      </c>
      <c r="C21" s="141">
        <v>0</v>
      </c>
      <c r="D21" s="412">
        <v>-4217000</v>
      </c>
      <c r="E21" s="131" t="s">
        <v>296</v>
      </c>
      <c r="I21">
        <v>0</v>
      </c>
    </row>
    <row r="22" spans="2:3" ht="12.75">
      <c r="B22" s="141"/>
      <c r="C22" s="141"/>
    </row>
    <row r="23" spans="1:9" ht="12.75">
      <c r="A23" s="7" t="s">
        <v>505</v>
      </c>
      <c r="B23" s="412">
        <f>SUM(B8:B22)</f>
        <v>21656047.27</v>
      </c>
      <c r="C23" s="412">
        <f>SUM(C8:C22)</f>
        <v>-2076426</v>
      </c>
      <c r="D23" s="412">
        <f>SUM(D8:D22)</f>
        <v>-7444456.9</v>
      </c>
      <c r="E23" s="412">
        <f>SUM(E8:E22)</f>
        <v>-2767611</v>
      </c>
      <c r="F23" s="412">
        <v>-1190000</v>
      </c>
      <c r="G23" s="412">
        <v>-800000</v>
      </c>
      <c r="H23" s="412">
        <v>-648378</v>
      </c>
      <c r="I23" s="412">
        <f>SUM(I6:I22)</f>
        <v>6426397.369999999</v>
      </c>
    </row>
    <row r="24" spans="2:3" ht="12.75">
      <c r="B24" s="141"/>
      <c r="C24" s="141"/>
    </row>
  </sheetData>
  <sheetProtection selectLockedCells="1" selectUnlockedCells="1"/>
  <printOptions/>
  <pageMargins left="0.4097222222222222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E34"/>
  <sheetViews>
    <sheetView tabSelected="1" workbookViewId="0" topLeftCell="A1">
      <selection activeCell="E9" sqref="E9"/>
    </sheetView>
  </sheetViews>
  <sheetFormatPr defaultColWidth="9.140625" defaultRowHeight="12.75"/>
  <cols>
    <col min="2" max="3" width="40.140625" style="0" customWidth="1"/>
    <col min="4" max="4" width="20.00390625" style="0" customWidth="1"/>
    <col min="5" max="5" width="18.28125" style="0" customWidth="1"/>
  </cols>
  <sheetData>
    <row r="2" spans="2:3" ht="12.75">
      <c r="B2" s="408"/>
      <c r="C2" s="408"/>
    </row>
    <row r="3" spans="2:4" ht="12.75">
      <c r="B3" s="488" t="s">
        <v>681</v>
      </c>
      <c r="C3" s="488"/>
      <c r="D3" s="271"/>
    </row>
    <row r="5" spans="3:5" ht="12.75">
      <c r="C5" t="s">
        <v>682</v>
      </c>
      <c r="D5" t="s">
        <v>683</v>
      </c>
      <c r="E5" s="257" t="s">
        <v>684</v>
      </c>
    </row>
    <row r="7" spans="2:5" ht="12.75">
      <c r="B7" s="489" t="s">
        <v>685</v>
      </c>
      <c r="C7" s="490">
        <v>18500000</v>
      </c>
      <c r="D7" s="490">
        <v>15477310.35</v>
      </c>
      <c r="E7" s="490">
        <f>SUM(C7-D7)</f>
        <v>3022689.6500000004</v>
      </c>
    </row>
    <row r="8" spans="2:5" ht="12.75">
      <c r="B8" s="489" t="s">
        <v>686</v>
      </c>
      <c r="C8" s="490">
        <v>110712</v>
      </c>
      <c r="D8" s="490">
        <v>52203.2</v>
      </c>
      <c r="E8" s="490">
        <f>SUM(C8-D8)</f>
        <v>58508.8</v>
      </c>
    </row>
    <row r="9" spans="2:5" ht="12.75">
      <c r="B9" s="489" t="s">
        <v>687</v>
      </c>
      <c r="C9" s="490">
        <v>95000</v>
      </c>
      <c r="D9" s="490">
        <v>51993.7</v>
      </c>
      <c r="E9" s="490">
        <f>SUM(C9-D9)</f>
        <v>43006.3</v>
      </c>
    </row>
    <row r="10" spans="3:5" ht="12.75">
      <c r="C10" s="131"/>
      <c r="D10" s="131"/>
      <c r="E10" s="131"/>
    </row>
    <row r="11" spans="3:5" ht="12.75">
      <c r="C11" s="131"/>
      <c r="D11" s="131"/>
      <c r="E11" s="131"/>
    </row>
    <row r="12" spans="2:5" ht="12.75">
      <c r="B12" s="491" t="s">
        <v>505</v>
      </c>
      <c r="C12" s="492">
        <f>SUM(C7:C11)</f>
        <v>18705712</v>
      </c>
      <c r="D12" s="492">
        <f>SUM(D7:D11)</f>
        <v>15581507.25</v>
      </c>
      <c r="E12" s="492">
        <f>SUM(E7:E11)</f>
        <v>3124204.7500000005</v>
      </c>
    </row>
    <row r="13" spans="3:5" ht="12.75">
      <c r="C13" s="131"/>
      <c r="D13" s="131"/>
      <c r="E13" s="131"/>
    </row>
    <row r="14" spans="3:5" ht="12.75">
      <c r="C14" s="131"/>
      <c r="D14" s="131"/>
      <c r="E14" s="131"/>
    </row>
    <row r="15" spans="3:5" ht="12.75">
      <c r="C15" s="131"/>
      <c r="D15" s="131"/>
      <c r="E15" s="131"/>
    </row>
    <row r="16" spans="2:5" ht="12.75">
      <c r="B16" s="488" t="s">
        <v>688</v>
      </c>
      <c r="C16" s="493"/>
      <c r="D16" s="494"/>
      <c r="E16" s="131"/>
    </row>
    <row r="17" spans="3:5" ht="12.75">
      <c r="C17" s="131"/>
      <c r="D17" s="131"/>
      <c r="E17" s="131"/>
    </row>
    <row r="18" spans="2:5" ht="12.75">
      <c r="B18" s="489" t="s">
        <v>689</v>
      </c>
      <c r="C18" s="490">
        <v>126000</v>
      </c>
      <c r="D18" s="490">
        <v>126000</v>
      </c>
      <c r="E18" s="490">
        <f>SUM(C18-D18)</f>
        <v>0</v>
      </c>
    </row>
    <row r="19" spans="2:5" ht="12.75">
      <c r="B19" s="489" t="s">
        <v>690</v>
      </c>
      <c r="C19" s="490">
        <v>89703</v>
      </c>
      <c r="D19" s="490">
        <v>89703</v>
      </c>
      <c r="E19" s="490">
        <f>SUM(C19-D19)</f>
        <v>0</v>
      </c>
    </row>
    <row r="20" spans="2:5" ht="12.75">
      <c r="B20" s="489" t="s">
        <v>689</v>
      </c>
      <c r="C20" s="490">
        <v>150000</v>
      </c>
      <c r="D20" s="490">
        <v>150000</v>
      </c>
      <c r="E20" s="490">
        <f>SUM(C20-D20)</f>
        <v>0</v>
      </c>
    </row>
    <row r="21" spans="2:5" ht="12.75">
      <c r="B21" s="489" t="s">
        <v>690</v>
      </c>
      <c r="C21" s="490">
        <v>200000</v>
      </c>
      <c r="D21" s="490">
        <v>200000</v>
      </c>
      <c r="E21" s="490">
        <f>SUM(C21-D21)</f>
        <v>0</v>
      </c>
    </row>
    <row r="22" spans="2:5" ht="12.75">
      <c r="B22" s="489" t="s">
        <v>691</v>
      </c>
      <c r="C22" s="490">
        <v>374500</v>
      </c>
      <c r="D22" s="490">
        <v>374500</v>
      </c>
      <c r="E22" s="490"/>
    </row>
    <row r="23" spans="3:5" ht="12.75">
      <c r="C23" s="131"/>
      <c r="D23" s="131"/>
      <c r="E23" s="131"/>
    </row>
    <row r="24" spans="2:5" ht="12.75">
      <c r="B24" s="491" t="s">
        <v>505</v>
      </c>
      <c r="C24" s="492">
        <f>SUM(C18:C23)</f>
        <v>940203</v>
      </c>
      <c r="D24" s="492">
        <f>SUM(D18:D23)</f>
        <v>940203</v>
      </c>
      <c r="E24" s="492">
        <f>SUM(E18:E23)</f>
        <v>0</v>
      </c>
    </row>
    <row r="25" spans="3:5" ht="12.75">
      <c r="C25" s="131"/>
      <c r="D25" s="131"/>
      <c r="E25" s="131"/>
    </row>
    <row r="26" spans="3:5" ht="12.75">
      <c r="C26" s="131"/>
      <c r="D26" s="131"/>
      <c r="E26" s="131"/>
    </row>
    <row r="27" spans="3:5" ht="12.75">
      <c r="C27" s="131"/>
      <c r="D27" s="131"/>
      <c r="E27" s="131"/>
    </row>
    <row r="28" spans="3:5" ht="12.75">
      <c r="C28" s="131"/>
      <c r="D28" s="131"/>
      <c r="E28" s="131"/>
    </row>
    <row r="29" spans="3:5" ht="12.75">
      <c r="C29" s="131"/>
      <c r="D29" s="131"/>
      <c r="E29" s="131"/>
    </row>
    <row r="30" spans="3:5" ht="12.75">
      <c r="C30" s="131"/>
      <c r="D30" s="131"/>
      <c r="E30" s="131"/>
    </row>
    <row r="31" spans="3:5" ht="12.75">
      <c r="C31" s="131"/>
      <c r="D31" s="131"/>
      <c r="E31" s="131"/>
    </row>
    <row r="32" spans="3:5" ht="12.75">
      <c r="C32" s="131"/>
      <c r="D32" s="131"/>
      <c r="E32" s="131"/>
    </row>
    <row r="33" spans="3:5" ht="12.75">
      <c r="C33" s="131"/>
      <c r="D33" s="131"/>
      <c r="E33" s="131"/>
    </row>
    <row r="34" spans="3:5" ht="12.75">
      <c r="C34" s="131"/>
      <c r="D34" s="131"/>
      <c r="E34" s="1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F64"/>
  <sheetViews>
    <sheetView workbookViewId="0" topLeftCell="A1">
      <selection activeCell="F34" sqref="F34"/>
    </sheetView>
  </sheetViews>
  <sheetFormatPr defaultColWidth="9.140625" defaultRowHeight="12.75"/>
  <cols>
    <col min="2" max="2" width="46.00390625" style="0" customWidth="1"/>
    <col min="3" max="3" width="20.8515625" style="0" customWidth="1"/>
    <col min="4" max="4" width="18.140625" style="0" customWidth="1"/>
    <col min="6" max="6" width="13.7109375" style="0" customWidth="1"/>
  </cols>
  <sheetData>
    <row r="2" spans="2:3" ht="12.75">
      <c r="B2" s="495" t="s">
        <v>692</v>
      </c>
      <c r="C2" s="495"/>
    </row>
    <row r="4" spans="2:4" ht="12.75">
      <c r="B4" s="496" t="s">
        <v>620</v>
      </c>
      <c r="C4" s="497">
        <v>38718</v>
      </c>
      <c r="D4" s="497">
        <v>39082</v>
      </c>
    </row>
    <row r="5" spans="2:4" ht="12.75">
      <c r="B5" s="498" t="s">
        <v>693</v>
      </c>
      <c r="C5" s="499">
        <v>657992.8</v>
      </c>
      <c r="D5" s="499">
        <v>632318.3</v>
      </c>
    </row>
    <row r="6" spans="2:4" ht="12.75">
      <c r="B6" s="498" t="s">
        <v>694</v>
      </c>
      <c r="C6" s="499">
        <v>305216701.22</v>
      </c>
      <c r="D6" s="499">
        <v>386783010.05</v>
      </c>
    </row>
    <row r="7" spans="2:4" ht="12.75">
      <c r="B7" s="498" t="s">
        <v>695</v>
      </c>
      <c r="C7" s="499">
        <v>96450014.98</v>
      </c>
      <c r="D7" s="499">
        <v>97847616.98</v>
      </c>
    </row>
    <row r="8" spans="2:4" ht="12.75">
      <c r="B8" s="498" t="s">
        <v>696</v>
      </c>
      <c r="C8" s="499">
        <v>10800</v>
      </c>
      <c r="D8" s="499">
        <v>10800</v>
      </c>
    </row>
    <row r="9" spans="2:4" ht="12.75">
      <c r="B9" s="498" t="s">
        <v>697</v>
      </c>
      <c r="C9" s="499">
        <v>189367718.72</v>
      </c>
      <c r="D9" s="499">
        <v>274723218.97</v>
      </c>
    </row>
    <row r="10" spans="2:4" ht="12.75">
      <c r="B10" s="498" t="s">
        <v>698</v>
      </c>
      <c r="C10" s="499">
        <v>4766882.65</v>
      </c>
      <c r="D10" s="499">
        <v>6086795.04</v>
      </c>
    </row>
    <row r="11" spans="2:4" ht="12.75">
      <c r="B11" s="498" t="s">
        <v>699</v>
      </c>
      <c r="C11" s="499">
        <v>4557082.67</v>
      </c>
      <c r="D11" s="499">
        <v>4955216.86</v>
      </c>
    </row>
    <row r="12" spans="2:6" ht="12.75">
      <c r="B12" s="498" t="s">
        <v>700</v>
      </c>
      <c r="C12" s="499">
        <v>10064202.2</v>
      </c>
      <c r="D12" s="499">
        <v>3159362.2</v>
      </c>
      <c r="F12" s="131"/>
    </row>
    <row r="13" spans="2:4" ht="12.75">
      <c r="B13" s="498" t="s">
        <v>701</v>
      </c>
      <c r="C13" s="499">
        <v>1236987.47</v>
      </c>
      <c r="D13" s="499">
        <v>1636987.47</v>
      </c>
    </row>
    <row r="14" spans="2:4" ht="12.75">
      <c r="B14" s="498" t="s">
        <v>702</v>
      </c>
      <c r="C14" s="499">
        <v>21193.5</v>
      </c>
      <c r="D14" s="499">
        <v>41390.12</v>
      </c>
    </row>
    <row r="15" spans="2:4" ht="12.75">
      <c r="B15" s="498" t="s">
        <v>703</v>
      </c>
      <c r="C15" s="499">
        <v>22886.24</v>
      </c>
      <c r="D15" s="499">
        <v>28498.86</v>
      </c>
    </row>
    <row r="16" spans="2:4" ht="12.75">
      <c r="B16" s="498" t="s">
        <v>704</v>
      </c>
      <c r="C16" s="499">
        <v>727778</v>
      </c>
      <c r="D16" s="499">
        <v>334987.04</v>
      </c>
    </row>
    <row r="17" spans="2:4" ht="12.75">
      <c r="B17" s="498" t="s">
        <v>705</v>
      </c>
      <c r="C17" s="499">
        <v>1012324.63</v>
      </c>
      <c r="D17" s="499">
        <v>980792.93</v>
      </c>
    </row>
    <row r="18" spans="2:4" ht="12.75">
      <c r="B18" s="498" t="s">
        <v>706</v>
      </c>
      <c r="C18" s="499">
        <v>2159214.5300000003</v>
      </c>
      <c r="D18" s="499">
        <v>2260864.7600000002</v>
      </c>
    </row>
    <row r="19" spans="2:4" ht="12.75">
      <c r="B19" s="498" t="s">
        <v>707</v>
      </c>
      <c r="C19" s="499">
        <v>211342</v>
      </c>
      <c r="D19" s="499">
        <v>197082</v>
      </c>
    </row>
    <row r="20" spans="2:4" ht="12.75">
      <c r="B20" s="498" t="s">
        <v>708</v>
      </c>
      <c r="C20" s="499">
        <v>122742</v>
      </c>
      <c r="D20" s="499">
        <v>56637</v>
      </c>
    </row>
    <row r="21" spans="2:4" ht="12.75">
      <c r="B21" s="498" t="s">
        <v>709</v>
      </c>
      <c r="C21" s="499">
        <v>76500</v>
      </c>
      <c r="D21" s="499">
        <v>96000</v>
      </c>
    </row>
    <row r="22" spans="2:4" ht="12.75">
      <c r="B22" s="498" t="s">
        <v>710</v>
      </c>
      <c r="C22" s="499">
        <v>76716753.14</v>
      </c>
      <c r="D22" s="499">
        <v>54294.2</v>
      </c>
    </row>
    <row r="23" spans="2:4" ht="12.75">
      <c r="B23" s="498" t="s">
        <v>711</v>
      </c>
      <c r="C23" s="499">
        <v>516</v>
      </c>
      <c r="D23" s="499">
        <v>516</v>
      </c>
    </row>
    <row r="24" spans="2:4" ht="12.75">
      <c r="B24" s="498" t="s">
        <v>712</v>
      </c>
      <c r="C24" s="499">
        <v>715020.54</v>
      </c>
      <c r="D24" s="499">
        <v>1770083.1</v>
      </c>
    </row>
    <row r="25" spans="2:4" ht="12.75">
      <c r="B25" s="498" t="s">
        <v>713</v>
      </c>
      <c r="C25" s="499">
        <v>949171.34</v>
      </c>
      <c r="D25" s="499">
        <v>771580.88</v>
      </c>
    </row>
    <row r="26" spans="2:4" ht="12.75">
      <c r="B26" s="498" t="s">
        <v>714</v>
      </c>
      <c r="C26" s="499">
        <v>9587872.94</v>
      </c>
      <c r="D26" s="499">
        <v>12306927.59</v>
      </c>
    </row>
    <row r="27" spans="2:4" ht="12.75">
      <c r="B27" s="498" t="s">
        <v>715</v>
      </c>
      <c r="C27" s="499">
        <v>3969564.03</v>
      </c>
      <c r="D27" s="499">
        <v>864399.27</v>
      </c>
    </row>
    <row r="28" spans="2:4" ht="12.75">
      <c r="B28" s="498" t="s">
        <v>716</v>
      </c>
      <c r="C28" s="499">
        <v>4217000</v>
      </c>
      <c r="D28" s="499">
        <v>0</v>
      </c>
    </row>
    <row r="29" spans="2:4" ht="12.75">
      <c r="B29" s="498" t="s">
        <v>717</v>
      </c>
      <c r="C29" s="499">
        <v>1569820.68</v>
      </c>
      <c r="D29" s="499">
        <v>492066.56</v>
      </c>
    </row>
    <row r="30" spans="2:4" ht="12.75">
      <c r="B30" s="500" t="s">
        <v>718</v>
      </c>
      <c r="C30" s="501">
        <v>0</v>
      </c>
      <c r="D30" s="501">
        <v>31204.1</v>
      </c>
    </row>
    <row r="31" spans="2:4" ht="12.75">
      <c r="B31" s="502" t="s">
        <v>719</v>
      </c>
      <c r="C31" s="503">
        <v>50749.8</v>
      </c>
      <c r="D31" s="503">
        <v>7368</v>
      </c>
    </row>
    <row r="32" spans="3:4" ht="12.75">
      <c r="C32" s="504"/>
      <c r="D32" s="504"/>
    </row>
    <row r="33" spans="2:4" ht="12.75">
      <c r="B33" s="505" t="s">
        <v>720</v>
      </c>
      <c r="C33" s="506">
        <f>SUM(C5+C6+C13+C14+C15+C16+C17+C18+C19+C20+C21+C22+C23+C24+C25+C26+C27+C28+C29+C31)</f>
        <v>409242130.86</v>
      </c>
      <c r="D33" s="506">
        <f>SUM(D5+D6+D13+D14+D15+D16+D17+D18+D19+D20+D21+D22+D23+D24+D25+D26+D27+D28+D29+D30+D31)</f>
        <v>409347008.2300001</v>
      </c>
    </row>
    <row r="34" spans="3:4" ht="12.75">
      <c r="C34" s="504"/>
      <c r="D34" s="504"/>
    </row>
    <row r="35" spans="3:4" ht="12.75">
      <c r="C35" s="504"/>
      <c r="D35" s="504"/>
    </row>
    <row r="36" spans="2:4" ht="12.75">
      <c r="B36" s="507" t="s">
        <v>721</v>
      </c>
      <c r="C36" s="497">
        <v>38718</v>
      </c>
      <c r="D36" s="497">
        <v>39082</v>
      </c>
    </row>
    <row r="37" spans="2:4" ht="12.75">
      <c r="B37" s="498" t="s">
        <v>722</v>
      </c>
      <c r="C37" s="499">
        <v>382331980.8</v>
      </c>
      <c r="D37" s="499">
        <v>384796545.97</v>
      </c>
    </row>
    <row r="38" spans="2:4" ht="12.75">
      <c r="B38" s="498" t="s">
        <v>723</v>
      </c>
      <c r="C38" s="499">
        <v>535605.29</v>
      </c>
      <c r="D38" s="499">
        <v>956616.42</v>
      </c>
    </row>
    <row r="39" spans="2:4" ht="12.75">
      <c r="B39" s="498" t="s">
        <v>724</v>
      </c>
      <c r="C39" s="499">
        <v>-55010</v>
      </c>
      <c r="D39" s="499">
        <v>-152891</v>
      </c>
    </row>
    <row r="40" spans="2:4" ht="12.75">
      <c r="B40" s="498" t="s">
        <v>725</v>
      </c>
      <c r="C40" s="499">
        <v>5615884.71</v>
      </c>
      <c r="D40" s="499">
        <v>1452465.83</v>
      </c>
    </row>
    <row r="41" spans="2:4" ht="12.75">
      <c r="B41" s="498" t="s">
        <v>726</v>
      </c>
      <c r="C41" s="499">
        <v>9030378</v>
      </c>
      <c r="D41" s="499">
        <v>2777378</v>
      </c>
    </row>
    <row r="42" spans="2:4" ht="12.75">
      <c r="B42" s="498" t="s">
        <v>727</v>
      </c>
      <c r="C42" s="499">
        <v>0</v>
      </c>
      <c r="D42" s="499">
        <v>411676.56</v>
      </c>
    </row>
    <row r="43" spans="2:4" ht="12.75">
      <c r="B43" s="498" t="s">
        <v>728</v>
      </c>
      <c r="C43" s="499">
        <v>-601349.66</v>
      </c>
      <c r="D43" s="499">
        <v>97771.84</v>
      </c>
    </row>
    <row r="44" spans="2:4" ht="12.75">
      <c r="B44" s="498" t="s">
        <v>729</v>
      </c>
      <c r="C44" s="499">
        <v>699121.5</v>
      </c>
      <c r="D44" s="499">
        <v>0</v>
      </c>
    </row>
    <row r="45" spans="2:4" ht="12.75">
      <c r="B45" s="498" t="s">
        <v>730</v>
      </c>
      <c r="C45" s="499">
        <v>-6773853.33</v>
      </c>
      <c r="D45" s="499">
        <v>-827341.78</v>
      </c>
    </row>
    <row r="46" spans="2:4" ht="12.75">
      <c r="B46" s="498" t="s">
        <v>731</v>
      </c>
      <c r="C46" s="499">
        <v>5082957.13</v>
      </c>
      <c r="D46" s="499">
        <v>5401236.1</v>
      </c>
    </row>
    <row r="47" spans="2:4" ht="12.75">
      <c r="B47" s="498" t="s">
        <v>732</v>
      </c>
      <c r="C47" s="499">
        <v>-792085.39</v>
      </c>
      <c r="D47" s="499">
        <v>-870330.16</v>
      </c>
    </row>
    <row r="48" spans="2:4" ht="12.75">
      <c r="B48" s="498" t="s">
        <v>733</v>
      </c>
      <c r="C48" s="499">
        <v>506162</v>
      </c>
      <c r="D48" s="499">
        <v>949590</v>
      </c>
    </row>
    <row r="49" spans="2:4" ht="12.75">
      <c r="B49" s="498" t="s">
        <v>734</v>
      </c>
      <c r="C49" s="499">
        <v>27034</v>
      </c>
      <c r="D49" s="499">
        <v>2185141.92</v>
      </c>
    </row>
    <row r="50" spans="2:4" ht="12.75">
      <c r="B50" s="498" t="s">
        <v>735</v>
      </c>
      <c r="C50" s="499">
        <v>145342.13</v>
      </c>
      <c r="D50" s="499">
        <v>54882.8</v>
      </c>
    </row>
    <row r="51" spans="2:4" ht="12.75">
      <c r="B51" s="498" t="s">
        <v>736</v>
      </c>
      <c r="C51" s="499">
        <v>488438</v>
      </c>
      <c r="D51" s="499">
        <v>122476.57</v>
      </c>
    </row>
    <row r="52" spans="2:4" ht="12.75">
      <c r="B52" s="498" t="s">
        <v>737</v>
      </c>
      <c r="C52" s="499">
        <v>31.9</v>
      </c>
      <c r="D52" s="499">
        <v>31.9</v>
      </c>
    </row>
    <row r="53" spans="2:4" ht="12.75">
      <c r="B53" s="498" t="s">
        <v>738</v>
      </c>
      <c r="C53" s="499">
        <v>197169</v>
      </c>
      <c r="D53" s="499">
        <v>212252</v>
      </c>
    </row>
    <row r="54" spans="2:4" ht="12.75">
      <c r="B54" s="498" t="s">
        <v>739</v>
      </c>
      <c r="C54" s="499">
        <v>192069</v>
      </c>
      <c r="D54" s="499">
        <v>233049</v>
      </c>
    </row>
    <row r="55" spans="2:4" ht="12.75">
      <c r="B55" s="498" t="s">
        <v>740</v>
      </c>
      <c r="C55" s="499">
        <v>575380</v>
      </c>
      <c r="D55" s="499">
        <v>0</v>
      </c>
    </row>
    <row r="56" spans="2:4" ht="12.75">
      <c r="B56" s="498" t="s">
        <v>741</v>
      </c>
      <c r="C56" s="499">
        <v>68120</v>
      </c>
      <c r="D56" s="499">
        <v>63582</v>
      </c>
    </row>
    <row r="57" spans="2:4" ht="12.75">
      <c r="B57" s="498" t="s">
        <v>742</v>
      </c>
      <c r="C57" s="499">
        <v>3170</v>
      </c>
      <c r="D57" s="499">
        <v>3170</v>
      </c>
    </row>
    <row r="58" spans="2:4" ht="12.75">
      <c r="B58" s="498" t="s">
        <v>743</v>
      </c>
      <c r="C58" s="499">
        <v>0</v>
      </c>
      <c r="D58" s="499">
        <v>347</v>
      </c>
    </row>
    <row r="59" spans="2:4" ht="12.75">
      <c r="B59" s="498" t="s">
        <v>744</v>
      </c>
      <c r="C59" s="499">
        <v>759190.87</v>
      </c>
      <c r="D59" s="499">
        <v>1278557.31</v>
      </c>
    </row>
    <row r="60" spans="2:4" ht="12.75">
      <c r="B60" s="498" t="s">
        <v>745</v>
      </c>
      <c r="C60" s="499">
        <v>10549243.27</v>
      </c>
      <c r="D60" s="499">
        <v>9357786.37</v>
      </c>
    </row>
    <row r="61" spans="2:4" ht="12.75">
      <c r="B61" s="498" t="s">
        <v>746</v>
      </c>
      <c r="C61" s="499">
        <v>14000</v>
      </c>
      <c r="D61" s="499">
        <v>14720</v>
      </c>
    </row>
    <row r="62" spans="2:4" ht="12.75">
      <c r="B62" s="502" t="s">
        <v>747</v>
      </c>
      <c r="C62" s="503">
        <v>643151.64</v>
      </c>
      <c r="D62" s="503">
        <v>828293.58</v>
      </c>
    </row>
    <row r="63" spans="3:4" ht="12.75">
      <c r="C63" s="504"/>
      <c r="D63" s="504"/>
    </row>
    <row r="64" spans="2:4" ht="12.75">
      <c r="B64" s="505" t="s">
        <v>748</v>
      </c>
      <c r="C64" s="506">
        <f>SUM(C37:C63)</f>
        <v>409242130.86</v>
      </c>
      <c r="D64" s="506">
        <f>SUM(D37:D63)</f>
        <v>409347008.23</v>
      </c>
    </row>
  </sheetData>
  <sheetProtection selectLockedCells="1" selectUnlockedCells="1"/>
  <printOptions/>
  <pageMargins left="0.2701388888888889" right="0.24027777777777778" top="0.30972222222222223" bottom="0.1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 Bodnárová</cp:lastModifiedBy>
  <cp:lastPrinted>2007-05-15T07:46:44Z</cp:lastPrinted>
  <cp:category/>
  <cp:version/>
  <cp:contentType/>
  <cp:contentStatus/>
</cp:coreProperties>
</file>