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mentář" sheetId="1" r:id="rId1"/>
    <sheet name="rozbory" sheetId="2" r:id="rId2"/>
    <sheet name="rekapi.výdaje" sheetId="3" r:id="rId3"/>
    <sheet name="fondy města" sheetId="4" r:id="rId4"/>
    <sheet name="Rozdělení zůstatku" sheetId="5" r:id="rId5"/>
    <sheet name="rozvaha město" sheetId="6" state="hidden" r:id="rId6"/>
    <sheet name="úvěry a půjčky" sheetId="7" r:id="rId7"/>
    <sheet name="fin.vypořádání" sheetId="8" r:id="rId8"/>
    <sheet name="rozvaha" sheetId="9" r:id="rId9"/>
    <sheet name="investiční výdaje" sheetId="10" r:id="rId10"/>
    <sheet name="přijaté dotace" sheetId="11" r:id="rId11"/>
    <sheet name="poskytnuté dot." sheetId="12" r:id="rId12"/>
    <sheet name="poskytnuté příspěvky" sheetId="13" r:id="rId13"/>
    <sheet name="pohledávky" sheetId="14" r:id="rId14"/>
    <sheet name="pohledávky rozpis" sheetId="15" r:id="rId15"/>
    <sheet name="rozpis" sheetId="16" r:id="rId16"/>
    <sheet name="plán HČ" sheetId="17" r:id="rId17"/>
    <sheet name="Hosp. PO,SRO" sheetId="18" r:id="rId18"/>
    <sheet name="s.r.o." sheetId="19" r:id="rId19"/>
    <sheet name="rozvahy PO" sheetId="20" r:id="rId20"/>
    <sheet name="výkaz zisku" sheetId="21" r:id="rId21"/>
    <sheet name="HV PO" sheetId="22" r:id="rId22"/>
    <sheet name="občané" sheetId="23" r:id="rId23"/>
  </sheets>
  <definedNames>
    <definedName name="_xlnm.Print_Area" localSheetId="1">'rozbory'!$A$1:$BD$1108</definedName>
  </definedNames>
  <calcPr fullCalcOnLoad="1"/>
</workbook>
</file>

<file path=xl/sharedStrings.xml><?xml version="1.0" encoding="utf-8"?>
<sst xmlns="http://schemas.openxmlformats.org/spreadsheetml/2006/main" count="2197" uniqueCount="1405">
  <si>
    <t>Závěrečný účet města Město Albrechtice za rok 2007</t>
  </si>
  <si>
    <t>předložen ke schválení na ZM dne 26.6.2008</t>
  </si>
  <si>
    <t>Rozbory hospodaření města Město Albrechtice</t>
  </si>
  <si>
    <t>peněžní fondy, finanční vypořádání, úvěry a půjčky, rozvaha</t>
  </si>
  <si>
    <t>Soupis pohledávek</t>
  </si>
  <si>
    <t xml:space="preserve">Informace o hospodářské činnosti města </t>
  </si>
  <si>
    <t xml:space="preserve">Hospodaření příspěvkových organizací založených městem </t>
  </si>
  <si>
    <t>a obchodních společností se 100% účastí města</t>
  </si>
  <si>
    <t>Zpráva o výsledku přezkoumání hospodaření obce Město Albrechtice</t>
  </si>
  <si>
    <t>za rok 2007</t>
  </si>
  <si>
    <t>Rozbor hospodaření města Město Albrechtice za rok 2007</t>
  </si>
  <si>
    <t>rozpočet v tis. Kč</t>
  </si>
  <si>
    <t>v Kč</t>
  </si>
  <si>
    <t>Běžné příjmy</t>
  </si>
  <si>
    <t>Schvál.</t>
  </si>
  <si>
    <t>úprava č.1</t>
  </si>
  <si>
    <t>úprava č.2</t>
  </si>
  <si>
    <t>úprava č.3</t>
  </si>
  <si>
    <t>úprava č.4</t>
  </si>
  <si>
    <t>úprava č.5</t>
  </si>
  <si>
    <t>úprava č.6</t>
  </si>
  <si>
    <t>úprava č.7</t>
  </si>
  <si>
    <t>rozpočet</t>
  </si>
  <si>
    <t>plnění</t>
  </si>
  <si>
    <t>ZM 14.12.06</t>
  </si>
  <si>
    <t>ZM 22.2.</t>
  </si>
  <si>
    <t>ZM 26.4.</t>
  </si>
  <si>
    <t>ZM 28.6.</t>
  </si>
  <si>
    <t>ZM 20.9.</t>
  </si>
  <si>
    <t>ZM 25.10.</t>
  </si>
  <si>
    <t>ZM 29.11.</t>
  </si>
  <si>
    <t>RM 27.12.</t>
  </si>
  <si>
    <t>celkem</t>
  </si>
  <si>
    <t>k 31.12.</t>
  </si>
  <si>
    <t>komentář</t>
  </si>
  <si>
    <t>Daňové příjmy  a kapitál.výnosy</t>
  </si>
  <si>
    <t>daň z příjmu FO  ze záv. činnosti</t>
  </si>
  <si>
    <t>daň z příjmu FO podnikající</t>
  </si>
  <si>
    <t>daň z příjmu FO srážková sazba</t>
  </si>
  <si>
    <t>daň z příjmu PO</t>
  </si>
  <si>
    <t>,</t>
  </si>
  <si>
    <t>daň z přidané hodnoty</t>
  </si>
  <si>
    <t>daň z nemovitosti</t>
  </si>
  <si>
    <t>daň z příjmů obce</t>
  </si>
  <si>
    <t xml:space="preserve">Vyšší plnění v této oblasti je hlavně u sdílených daní, které jsou městu přerozdělovány v souladu se zákonem 243/2000 Sb. z hrubého výnosu daně vybrané správcem. Výběr daní byl celorepublikově  </t>
  </si>
  <si>
    <t>vyšší oproti předpokladu.</t>
  </si>
  <si>
    <t>Poplatky a daně</t>
  </si>
  <si>
    <t>správní poplatky</t>
  </si>
  <si>
    <t>poplatek ze psů</t>
  </si>
  <si>
    <t>poplatek z veřejného prostranství</t>
  </si>
  <si>
    <t>poplatek z ubytovací kapacity</t>
  </si>
  <si>
    <t>poplatek za provozovaný VHP</t>
  </si>
  <si>
    <t>poplatek ze vstupného</t>
  </si>
  <si>
    <t>poplatek za lázeňský pobyt</t>
  </si>
  <si>
    <t>výtěžek z provozovaných VHP</t>
  </si>
  <si>
    <t>odvody za odnětí půdy</t>
  </si>
  <si>
    <t>komunální odpad</t>
  </si>
  <si>
    <t>Daňové příjmy - úhrnem</t>
  </si>
  <si>
    <t>stavební odbor</t>
  </si>
  <si>
    <t xml:space="preserve">stavební povolení, územní rozhodnutí </t>
  </si>
  <si>
    <t>matrika</t>
  </si>
  <si>
    <t>výkon matriční agendy, ověřování listin a podpisů, evid. obyvatel</t>
  </si>
  <si>
    <t>výpisy z KN</t>
  </si>
  <si>
    <t>výherní přístroje</t>
  </si>
  <si>
    <t xml:space="preserve">za VHP </t>
  </si>
  <si>
    <t>Nedańové příjmy -příjmy z vlastní činnosti</t>
  </si>
  <si>
    <t>psí útulek</t>
  </si>
  <si>
    <t>poplatky za umístění</t>
  </si>
  <si>
    <t>silnice, chodníky</t>
  </si>
  <si>
    <t>příjmy z přefakturace výdajů</t>
  </si>
  <si>
    <t>prodej parkovacích karet u DD</t>
  </si>
  <si>
    <t>vodní hospodářství</t>
  </si>
  <si>
    <t xml:space="preserve">příjmy za zhot.kanalizačních přípojek </t>
  </si>
  <si>
    <t>vzdělávání</t>
  </si>
  <si>
    <t>vratka z fin.vypořádání zákl.škola</t>
  </si>
  <si>
    <t>doplatek školného družina z dluhů</t>
  </si>
  <si>
    <t>kultura, sdělovací prostředky</t>
  </si>
  <si>
    <t>tržby za promítání v kině</t>
  </si>
  <si>
    <t>knihovna poplatky za půjčování</t>
  </si>
  <si>
    <t>poplatky, instalace TKR (z dluhů)</t>
  </si>
  <si>
    <t>příjmy ze vstupného - zámek kultura</t>
  </si>
  <si>
    <t>příspěvek INTERREG r.06- Lin.zámek</t>
  </si>
  <si>
    <t>tržba za vstupné na koncerty</t>
  </si>
  <si>
    <t>prodej železného šrotu ze zámku</t>
  </si>
  <si>
    <t>neinvestiční dar zámek</t>
  </si>
  <si>
    <t>náhrada škody - okapy - pojištovna</t>
  </si>
  <si>
    <t>ostatní zájmová činnost</t>
  </si>
  <si>
    <t>vratka grantu kynologové</t>
  </si>
  <si>
    <t>bydlení a komunál.sl.</t>
  </si>
  <si>
    <t>pronájem byty</t>
  </si>
  <si>
    <t>příjmy na služby v bytech</t>
  </si>
  <si>
    <t>přijaté pojistné náhrady</t>
  </si>
  <si>
    <t>poplatek žádosti na byt</t>
  </si>
  <si>
    <t>přijaté nekapit.příspěvky</t>
  </si>
  <si>
    <t>pronájem nebytových prostor(z dluhů)</t>
  </si>
  <si>
    <t>příjem - výběr na služby nebytové prostory</t>
  </si>
  <si>
    <t>pronájem pozemků z dluhů</t>
  </si>
  <si>
    <t>veřejné osvětlení - náhrada škody</t>
  </si>
  <si>
    <t>veřejné osvětlení - přefakturace el.energie</t>
  </si>
  <si>
    <t>ochrana životního prostředí</t>
  </si>
  <si>
    <t>příjmy za třídění odpadu Ekokom</t>
  </si>
  <si>
    <t>poplatek za uložení inertního odpadu ( z pohledávek)</t>
  </si>
  <si>
    <t>přijaté sakční platby - ochrana živ.prostr.</t>
  </si>
  <si>
    <t>za el.energii park ( z pohledávek)</t>
  </si>
  <si>
    <t>za vývoz papíru do sběrny</t>
  </si>
  <si>
    <t>sociální péče a pomoc</t>
  </si>
  <si>
    <t>pečovatelská služba - rozvoz obědů 07</t>
  </si>
  <si>
    <t>pečovatelská služba - rozvoz obědů 06</t>
  </si>
  <si>
    <t>prodej jídlonosičů</t>
  </si>
  <si>
    <t>pronájem auta</t>
  </si>
  <si>
    <t>bezpečnost a veřejný pořádek</t>
  </si>
  <si>
    <t>přijaté sankční platky ( KPP)</t>
  </si>
  <si>
    <t>exekuční náklady při vymáhání pokut</t>
  </si>
  <si>
    <t>dobrovolní hasiči</t>
  </si>
  <si>
    <t>přijaté neinvestiční dary</t>
  </si>
  <si>
    <t>st.správa,územní samospr.</t>
  </si>
  <si>
    <t>ostatní příjem-přestup.komise, telefony</t>
  </si>
  <si>
    <t>poplatek za svatby na zámku</t>
  </si>
  <si>
    <t>pronájem majetku</t>
  </si>
  <si>
    <t>prodej neivestičního majetku</t>
  </si>
  <si>
    <t>převod do fondu zaměstnanců</t>
  </si>
  <si>
    <t xml:space="preserve">přijaté sankční platby </t>
  </si>
  <si>
    <t>příjmy za upomínky</t>
  </si>
  <si>
    <t>ostatní nedaňové příjmy</t>
  </si>
  <si>
    <t>ostatní neurčené příjmy</t>
  </si>
  <si>
    <t>finanční operace</t>
  </si>
  <si>
    <t>příjmy z úroků</t>
  </si>
  <si>
    <t>příjmy z úroků sociální fond</t>
  </si>
  <si>
    <t>úroky z poskytných půjček FBV</t>
  </si>
  <si>
    <t>pojistná náhrada za škody z povodní</t>
  </si>
  <si>
    <t>přitajá DPH</t>
  </si>
  <si>
    <t>ostatní činnosti</t>
  </si>
  <si>
    <t>příjmy z finančního vypořádání Mikroregion Krnovsko</t>
  </si>
  <si>
    <t>vratka z depozitního účtu</t>
  </si>
  <si>
    <t>příjem do fondu zaměstnanců</t>
  </si>
  <si>
    <t>Přijaté  splátky půjček</t>
  </si>
  <si>
    <t>splátky půjček zaměstnanci</t>
  </si>
  <si>
    <t>splátky půjček od obyvatelů</t>
  </si>
  <si>
    <t>Přijaté dotace</t>
  </si>
  <si>
    <t xml:space="preserve">neinvestiční dotace ze všeob. pokladní správy </t>
  </si>
  <si>
    <t>dotace na zklidnění dopravy</t>
  </si>
  <si>
    <t>UZ 98064</t>
  </si>
  <si>
    <t>dotace na CZECHPOIT</t>
  </si>
  <si>
    <t>UZ 981116</t>
  </si>
  <si>
    <t>neinvestiční dotace z SR</t>
  </si>
  <si>
    <t>výkon státní správy</t>
  </si>
  <si>
    <t>sociální dávky</t>
  </si>
  <si>
    <t>UZ 13306</t>
  </si>
  <si>
    <t>školství</t>
  </si>
  <si>
    <t>1221,-- Kč na žáka</t>
  </si>
  <si>
    <t>nenvestiční přijaté dotace ze státních fondů</t>
  </si>
  <si>
    <t>dotace na lesy ze SZIF</t>
  </si>
  <si>
    <t>UZ 89447</t>
  </si>
  <si>
    <t>neinvestiční dotace od obcí</t>
  </si>
  <si>
    <t xml:space="preserve">příjmy ze školného </t>
  </si>
  <si>
    <t>neinvestiční přijaté dotace od krajů</t>
  </si>
  <si>
    <t>na výdaje pro jednotky JSDHO</t>
  </si>
  <si>
    <t>UZ 210</t>
  </si>
  <si>
    <t>dotace na lesy</t>
  </si>
  <si>
    <t>UZ 327</t>
  </si>
  <si>
    <t>Převody z vlastních fondů hospodářské činnosti</t>
  </si>
  <si>
    <t>Převod z hospodářské činnosti</t>
  </si>
  <si>
    <t>investiční přijaté tranfery z VPS státního rozpočtu</t>
  </si>
  <si>
    <t>dotace na rekonstrukci školy</t>
  </si>
  <si>
    <t>UZ 98662</t>
  </si>
  <si>
    <t>investiční přijaté transfery ze státních fondů</t>
  </si>
  <si>
    <t>doplatek dotace na kanalizaci KČ</t>
  </si>
  <si>
    <t>UZ  90578</t>
  </si>
  <si>
    <t>ostatní investiční transfery ze státního rozpočtu</t>
  </si>
  <si>
    <t>dotace na informativní měřiče rychlosti</t>
  </si>
  <si>
    <t>investiční přijaté dotace z krajů</t>
  </si>
  <si>
    <t>dotace na PD dokon.kanaliz.systému</t>
  </si>
  <si>
    <t>UZ 00326</t>
  </si>
  <si>
    <t>UZ 00328</t>
  </si>
  <si>
    <t>Neinvest. dotace ze SR - závazný finanční vztah - z těchto dotací podléhájí finančnímu vypořádání  dotace na sociální dávky.</t>
  </si>
  <si>
    <t xml:space="preserve">Vratky nevyčerpaných dotací při finančním vypořádání: </t>
  </si>
  <si>
    <t>dotace na CZECHPOINT</t>
  </si>
  <si>
    <t>dotace na sociální dávky</t>
  </si>
  <si>
    <t>dotace prevence kriminality</t>
  </si>
  <si>
    <t xml:space="preserve">Celkem běžné příjmy </t>
  </si>
  <si>
    <t>Kapitálové příjmy</t>
  </si>
  <si>
    <t>úprava</t>
  </si>
  <si>
    <t xml:space="preserve">úprava </t>
  </si>
  <si>
    <t xml:space="preserve">ZM 28.6.  </t>
  </si>
  <si>
    <t>prodej pozemků</t>
  </si>
  <si>
    <t>prodej bytů</t>
  </si>
  <si>
    <t>prodej investičního majetku</t>
  </si>
  <si>
    <t>prodej nebytových prostor</t>
  </si>
  <si>
    <t>přijaté dary na investice - koupaliště</t>
  </si>
  <si>
    <t>prodej auta - rozvoz obědů</t>
  </si>
  <si>
    <t>Celkem kapitálové příjmy</t>
  </si>
  <si>
    <t>Příjmy úhrnem</t>
  </si>
  <si>
    <t>Financování</t>
  </si>
  <si>
    <t>Návrh</t>
  </si>
  <si>
    <t>ZM 14.12.</t>
  </si>
  <si>
    <t>převod zůstatku ze  roku 2006</t>
  </si>
  <si>
    <t>Celkem financování</t>
  </si>
  <si>
    <t>Celkem příjmy + financování</t>
  </si>
  <si>
    <t xml:space="preserve">Běžné výdaje </t>
  </si>
  <si>
    <t>Funkční členění</t>
  </si>
  <si>
    <t>ZM 20.2.</t>
  </si>
  <si>
    <t>zeměd. a lesní hosp.</t>
  </si>
  <si>
    <t>pozem.</t>
  </si>
  <si>
    <t xml:space="preserve">nájemné </t>
  </si>
  <si>
    <t>revize, studie, posudky,</t>
  </si>
  <si>
    <t>nákup služeb</t>
  </si>
  <si>
    <t>nákup kolků</t>
  </si>
  <si>
    <t>platby daní a poplatků</t>
  </si>
  <si>
    <t>spotřeba materiálu</t>
  </si>
  <si>
    <t>elektrická energie</t>
  </si>
  <si>
    <t>opravy a údržování</t>
  </si>
  <si>
    <t>lesnictví</t>
  </si>
  <si>
    <t>převod dotace do hosp.činnosti</t>
  </si>
  <si>
    <t>průmysl,obch.,služby</t>
  </si>
  <si>
    <t>hraniční přechod</t>
  </si>
  <si>
    <t>nákup ostatních služeb</t>
  </si>
  <si>
    <t>ostatní</t>
  </si>
  <si>
    <t>zhotovení propagačního materiálu</t>
  </si>
  <si>
    <t>doprava</t>
  </si>
  <si>
    <t>komunikace</t>
  </si>
  <si>
    <t>zimní údržba - nákup služeb,materiál</t>
  </si>
  <si>
    <t>zimní údržba -  údržování, služby</t>
  </si>
  <si>
    <t>nákup materiálu</t>
  </si>
  <si>
    <t>neinvestiční příspěvky  I/57</t>
  </si>
  <si>
    <t>nákup služeb - čištění ulic</t>
  </si>
  <si>
    <t>zpomalovací pruhy( z dotace)</t>
  </si>
  <si>
    <t>autobusové zastávky, chodníky</t>
  </si>
  <si>
    <t>spotřeba elektrické energie</t>
  </si>
  <si>
    <t>chodníky - posyp - sůl</t>
  </si>
  <si>
    <t>opravy a udržování - chodníky</t>
  </si>
  <si>
    <t>nákup služeb - chodníky</t>
  </si>
  <si>
    <t>nákup par.karet</t>
  </si>
  <si>
    <t>dopravní obslužnost</t>
  </si>
  <si>
    <t>pojištění</t>
  </si>
  <si>
    <t>vodní hosp.</t>
  </si>
  <si>
    <t>vodárna</t>
  </si>
  <si>
    <t>elektrická energie -vrty po povodni</t>
  </si>
  <si>
    <t>kanalizace a ČOV</t>
  </si>
  <si>
    <t>vodní toky</t>
  </si>
  <si>
    <t>Předškolní zařízení</t>
  </si>
  <si>
    <t>pojištění budovy</t>
  </si>
  <si>
    <t>pohoštění, občerstvení</t>
  </si>
  <si>
    <t>příspěvek na provoz</t>
  </si>
  <si>
    <t>věcné dary</t>
  </si>
  <si>
    <t>doplatek příspěvku rok 2006</t>
  </si>
  <si>
    <t>Základní škola</t>
  </si>
  <si>
    <t>neinvestiční příspěvek zřízeným PO</t>
  </si>
  <si>
    <t>Základní umělecké školy</t>
  </si>
  <si>
    <t>příspěvek- Grant</t>
  </si>
  <si>
    <t>Střední školy</t>
  </si>
  <si>
    <t>příspěvek Almanach</t>
  </si>
  <si>
    <t>kultura, knihovna, kabel.televize</t>
  </si>
  <si>
    <t>Budova kina</t>
  </si>
  <si>
    <t>spotřeba vody</t>
  </si>
  <si>
    <t>revize, posudky</t>
  </si>
  <si>
    <t>spotřeba plynu</t>
  </si>
  <si>
    <t>mzdové výdaje - úklid</t>
  </si>
  <si>
    <t>sociální a zdravotní pojištění</t>
  </si>
  <si>
    <t>Knihovna</t>
  </si>
  <si>
    <t>mzdové náklady</t>
  </si>
  <si>
    <t>sociální pojištění</t>
  </si>
  <si>
    <t>zdravotní pojištění</t>
  </si>
  <si>
    <t>časopisy,knihy</t>
  </si>
  <si>
    <t xml:space="preserve">nákup DDHM </t>
  </si>
  <si>
    <t>materiál</t>
  </si>
  <si>
    <t>teplá voda</t>
  </si>
  <si>
    <t>nákup tepla</t>
  </si>
  <si>
    <t>spotřeba el. energie</t>
  </si>
  <si>
    <t>služby pošt</t>
  </si>
  <si>
    <t>služby telekomunikací</t>
  </si>
  <si>
    <t>cestovné</t>
  </si>
  <si>
    <t>neinvestiční příspěvek Okresní knihovna</t>
  </si>
  <si>
    <t>Ostatní kultura, videoklub</t>
  </si>
  <si>
    <t>mzdové náklady/úklid sálu Hynčice/</t>
  </si>
  <si>
    <t>spotřeba materiálu Hynčice</t>
  </si>
  <si>
    <t>koncerty ( služby,mzdové výdaje, věcné dary)</t>
  </si>
  <si>
    <t>koncerty - materiál</t>
  </si>
  <si>
    <t>kronika - mzda, materiál.školení</t>
  </si>
  <si>
    <t xml:space="preserve">kladení věnců, </t>
  </si>
  <si>
    <t>kulturní činnosti -věcné dary (ples SOU)</t>
  </si>
  <si>
    <t>kulturní činnosti -plakáty na ván.jarmark náměstí</t>
  </si>
  <si>
    <t>ostatní kult.akce - vánoční jarmark nám.  (služby)</t>
  </si>
  <si>
    <t>věcné dary - vánoční jarmark náměstí</t>
  </si>
  <si>
    <t>Zámek Linhartovy</t>
  </si>
  <si>
    <t>mzdové výdaje</t>
  </si>
  <si>
    <t>nákup DDHM</t>
  </si>
  <si>
    <t>posudky,konzultace</t>
  </si>
  <si>
    <t>telefonní hovory a popl.</t>
  </si>
  <si>
    <t>nákup vody</t>
  </si>
  <si>
    <t xml:space="preserve">opravy a údržování </t>
  </si>
  <si>
    <t>Linhartovské kulturní léto</t>
  </si>
  <si>
    <t>poplatky OSA</t>
  </si>
  <si>
    <t>ostatní mzdové výdaje</t>
  </si>
  <si>
    <t>nákup drobného dlouhodobého majetku</t>
  </si>
  <si>
    <t>pohoštění</t>
  </si>
  <si>
    <t>Park u zámku</t>
  </si>
  <si>
    <t>nákup služeb  - park sekání</t>
  </si>
  <si>
    <t>nákup PHM</t>
  </si>
  <si>
    <t>nákup ochranných prostředků</t>
  </si>
  <si>
    <t>nákup sekačky</t>
  </si>
  <si>
    <t>Ostatní památky, církev</t>
  </si>
  <si>
    <t>neinvestiční dotace církvím /GRANT/</t>
  </si>
  <si>
    <t>pojištění sloupu na náměstí</t>
  </si>
  <si>
    <t>Kabelová televize</t>
  </si>
  <si>
    <t>nákup služeb - stravování</t>
  </si>
  <si>
    <t>Zpravodaj města</t>
  </si>
  <si>
    <t>tisk zpravodaje</t>
  </si>
  <si>
    <t>školení</t>
  </si>
  <si>
    <t>SPOZ</t>
  </si>
  <si>
    <t>ošatné</t>
  </si>
  <si>
    <t>finanční dary - vítání občánků</t>
  </si>
  <si>
    <t>Dechový soubor Slezanka</t>
  </si>
  <si>
    <t>příspěvek - GRANT</t>
  </si>
  <si>
    <t>tělovýchova a zajm.čin.</t>
  </si>
  <si>
    <t>Tělovýchova</t>
  </si>
  <si>
    <t>GRANTY</t>
  </si>
  <si>
    <t xml:space="preserve">z toho: FK AVIZO M.Al-ce      </t>
  </si>
  <si>
    <t xml:space="preserve"> </t>
  </si>
  <si>
    <t xml:space="preserve">           Tatran Hynčice</t>
  </si>
  <si>
    <t xml:space="preserve">           TJ Město Albrechtice</t>
  </si>
  <si>
    <t xml:space="preserve">           FK Štít Albrechtic</t>
  </si>
  <si>
    <t>věcné dary z výtěžku na sportovní činnost</t>
  </si>
  <si>
    <t>nákup služeb z výtěžku</t>
  </si>
  <si>
    <t>Využití volného času dětí a mládeže</t>
  </si>
  <si>
    <t>GRANT- SRPŠ</t>
  </si>
  <si>
    <t>GRANT  výtvarný obor - p- Hrubý</t>
  </si>
  <si>
    <t>GRANT - Ranč Solný potok</t>
  </si>
  <si>
    <t>GRANT - Občanské sdružení základní škola</t>
  </si>
  <si>
    <t>GRANT - p. Hazuchová</t>
  </si>
  <si>
    <t>GRANT - volejbal</t>
  </si>
  <si>
    <t>GRANT - Kynologové 064</t>
  </si>
  <si>
    <t>GRANT - Kynologové 030</t>
  </si>
  <si>
    <t>houpačky na dětské hřiště</t>
  </si>
  <si>
    <t>Koupaliště</t>
  </si>
  <si>
    <t>převod do hosp.činnosti</t>
  </si>
  <si>
    <t>Bytové hospodářství</t>
  </si>
  <si>
    <t>revize, posudky, konzultace</t>
  </si>
  <si>
    <t xml:space="preserve">poskytnuté neinvestiční příspěvky- VS </t>
  </si>
  <si>
    <t>platy daní a poplatků</t>
  </si>
  <si>
    <t>Nebytové prostory</t>
  </si>
  <si>
    <t>nákup  služeb</t>
  </si>
  <si>
    <t>znalecký posudek</t>
  </si>
  <si>
    <t>Dům s byty pro důchodce</t>
  </si>
  <si>
    <t>spotřeba materiálu (cedule označení domu)</t>
  </si>
  <si>
    <t>znalecké posudky nemovitostí pro změnu zást.smlouv.</t>
  </si>
  <si>
    <t>Společný fond Lázeňská 2</t>
  </si>
  <si>
    <t>nákup ostatních služeb - za vedení fondu</t>
  </si>
  <si>
    <t>Pohřebnictví</t>
  </si>
  <si>
    <t>neinvestiční příspěvky - pohřby</t>
  </si>
  <si>
    <t>Veřejné osvětlení</t>
  </si>
  <si>
    <t>Mezinárodní spolupráce /návštěva Italie/</t>
  </si>
  <si>
    <t xml:space="preserve">pohoštění </t>
  </si>
  <si>
    <t xml:space="preserve">věcné dary </t>
  </si>
  <si>
    <t>Hodiny na kostele</t>
  </si>
  <si>
    <t>spotřeba el.energie</t>
  </si>
  <si>
    <t>Ostatní činnost</t>
  </si>
  <si>
    <t>pronájem pozemku chata Anna</t>
  </si>
  <si>
    <t>životní prostředí</t>
  </si>
  <si>
    <t>Vývoz komunálního odpadu</t>
  </si>
  <si>
    <t>vývoz TKO z popelnic</t>
  </si>
  <si>
    <t>likvidace černých skládek</t>
  </si>
  <si>
    <t>nákup kontejnerů na plasty</t>
  </si>
  <si>
    <t>vývoz plastů ze zvonů a od občanů</t>
  </si>
  <si>
    <t>vývoz velkoobjemového odpadu</t>
  </si>
  <si>
    <t>vývoz skla ze zvonů</t>
  </si>
  <si>
    <t>vývoz papíru z kontejneru</t>
  </si>
  <si>
    <t>Vývoz kontjeneru chatoviště</t>
  </si>
  <si>
    <t>vývoz z chatovišť</t>
  </si>
  <si>
    <t>pronájem kontejneru</t>
  </si>
  <si>
    <t>přemístění kontejneru Česká Ves</t>
  </si>
  <si>
    <t>Sběrný dvůr</t>
  </si>
  <si>
    <t>Veřejná zeleň, prostranství</t>
  </si>
  <si>
    <t>mzdové náklady OON</t>
  </si>
  <si>
    <t>opravy a udržování</t>
  </si>
  <si>
    <t>vývoz košů a uklid zastávek</t>
  </si>
  <si>
    <t>údržba biokoridoru</t>
  </si>
  <si>
    <t>nákup odpadkových košů</t>
  </si>
  <si>
    <t>Veřejná zeleň - park B.Smetany</t>
  </si>
  <si>
    <t>nákup služeb/sekání, vývoz kontejneru,ořez stromů/</t>
  </si>
  <si>
    <t>Vánoční výzdoba</t>
  </si>
  <si>
    <t>Ostatní činnosti k ochraně přírody - povodeň</t>
  </si>
  <si>
    <t>spotřeba  materiálu</t>
  </si>
  <si>
    <t>občerstvení, pohoštění</t>
  </si>
  <si>
    <t>dávky sociální péče- příspěvek na živobytí</t>
  </si>
  <si>
    <t>dávky sociální péče - doplatek na bydlení</t>
  </si>
  <si>
    <t>dávky sociálné - minořádná okamžitá pomoc</t>
  </si>
  <si>
    <t>dávky sociálné péče příspěvek na zvláštní pomůcky</t>
  </si>
  <si>
    <t>dávky sociální péče péče o osobu blízkou</t>
  </si>
  <si>
    <t>ostatní dávky sociální pomoci</t>
  </si>
  <si>
    <t xml:space="preserve">Dávky sociální péče jsou hrazeny z dotace státního rozpočtu. Přidělená částka ve výši 6 325 980,-  Kč nebyla dočerpána a zůstatek ve výši 201 594,-  Kč </t>
  </si>
  <si>
    <t>byl vrácen do státního rozpočtu při finančním vypořádání. V průběhu roku vráceno z vrácených přeplatků 10 051,- Kč.</t>
  </si>
  <si>
    <t>V lednu vráceny nepřevzaté sociální dávky ve výši 550.- Kč, tato částka byla zahrnuta do finančního vypořádání.</t>
  </si>
  <si>
    <t>sociální věci</t>
  </si>
  <si>
    <t>Ostatní služby a činnosti</t>
  </si>
  <si>
    <t>poskytnutí příspěvku Svaz postižených</t>
  </si>
  <si>
    <t>Pečovatelská služba starým občanům</t>
  </si>
  <si>
    <t>ostatní materiál</t>
  </si>
  <si>
    <t>spotřeba PHM</t>
  </si>
  <si>
    <t>neinvestiční dotace Help-in</t>
  </si>
  <si>
    <t>neinvestiční dotace Charita</t>
  </si>
  <si>
    <t>neinvestiční dotace Help-in -obědy</t>
  </si>
  <si>
    <t>opravy a údržování ( auto)</t>
  </si>
  <si>
    <t xml:space="preserve">Péče o důchodce </t>
  </si>
  <si>
    <t>grant Klub důchodců</t>
  </si>
  <si>
    <t>civilní ochrana</t>
  </si>
  <si>
    <t>ostatní správa v oblasti pro krizové stavy</t>
  </si>
  <si>
    <t>nákup služeb ( povodeň)</t>
  </si>
  <si>
    <t>bezpečnost a pořádek</t>
  </si>
  <si>
    <t>GRANT - IPA Město Albrechtice</t>
  </si>
  <si>
    <t>požární ochrana</t>
  </si>
  <si>
    <t>mzdové výdaje pohotovosti z dotace</t>
  </si>
  <si>
    <t>refundace mzdy</t>
  </si>
  <si>
    <t>refundace mzdy z dotace</t>
  </si>
  <si>
    <t>pojištění z refundace mzdy</t>
  </si>
  <si>
    <t>pojištění z refundace mzdy z dotace</t>
  </si>
  <si>
    <t>ochranné prostředky</t>
  </si>
  <si>
    <t>nákup DDHM z dotace</t>
  </si>
  <si>
    <t>materiál z dotace</t>
  </si>
  <si>
    <t>spotřeba energie</t>
  </si>
  <si>
    <t>spotřeba PHM z dotace</t>
  </si>
  <si>
    <t>platby daní, poplatků (STK)</t>
  </si>
  <si>
    <t xml:space="preserve">GRANT - mladí hasiči </t>
  </si>
  <si>
    <t>činnost místní správy</t>
  </si>
  <si>
    <t>Zastupitelské orgány</t>
  </si>
  <si>
    <t>odměny - mzdové výdaje</t>
  </si>
  <si>
    <t>tisk, knihy, časopisy, publikace</t>
  </si>
  <si>
    <t>nákup služeb, stravování</t>
  </si>
  <si>
    <t>telefonní hovory</t>
  </si>
  <si>
    <t>odměny zastupitelstvo  - členové</t>
  </si>
  <si>
    <t>rada obce - odměny</t>
  </si>
  <si>
    <t>komise, výbory - odměny</t>
  </si>
  <si>
    <t>školení, semináře</t>
  </si>
  <si>
    <t>poplatky za konference</t>
  </si>
  <si>
    <r>
      <t xml:space="preserve">Správní činnosti </t>
    </r>
    <r>
      <rPr>
        <sz val="10"/>
        <rFont val="Arial"/>
        <family val="2"/>
      </rPr>
      <t>/MěÚ/</t>
    </r>
  </si>
  <si>
    <t>ostatní osobní náklady / dohody/</t>
  </si>
  <si>
    <t xml:space="preserve">zákonné pojištění </t>
  </si>
  <si>
    <t>časopisy, knihy, tisk</t>
  </si>
  <si>
    <t>nákup materiálu /kancelářské potřeby, čistící prost./</t>
  </si>
  <si>
    <t>doplnění lékarničky</t>
  </si>
  <si>
    <t>poštovné</t>
  </si>
  <si>
    <t>poštovné odeslání soc.dávek</t>
  </si>
  <si>
    <t>služby telekomunikací + internet</t>
  </si>
  <si>
    <t>pojištění majetku</t>
  </si>
  <si>
    <t xml:space="preserve"> konzultace, právní služby, audity</t>
  </si>
  <si>
    <t>školení, vzdělávání</t>
  </si>
  <si>
    <t>programové vybavení</t>
  </si>
  <si>
    <t>neinvestiční dotace / Svaz měst/</t>
  </si>
  <si>
    <t>neinvestiční transfery / DSO - Praděd, Mikroregion/</t>
  </si>
  <si>
    <t>neinvestiční transfer Euroregion</t>
  </si>
  <si>
    <t xml:space="preserve">ostatní nákupy </t>
  </si>
  <si>
    <t>ostatní neinvestiční transfery obyv.z FZ</t>
  </si>
  <si>
    <t>poskytnuté půjčky z FZ</t>
  </si>
  <si>
    <t>finační dary z FZ</t>
  </si>
  <si>
    <t>příspěvek z FZ na stravování</t>
  </si>
  <si>
    <t>ostatní náklady - příděl do FZ za 12/06</t>
  </si>
  <si>
    <t>Humánitární pomoc</t>
  </si>
  <si>
    <t>neinvestiční dotace obecně pros.společ.</t>
  </si>
  <si>
    <t>poplatky za vedení bankovních účtů a bank.operace</t>
  </si>
  <si>
    <t>daň placená obcí</t>
  </si>
  <si>
    <t>úroky z úvěru na kanalizaci a ČOV</t>
  </si>
  <si>
    <t>úroky z úvěru na stavbu bytů pro důchodce</t>
  </si>
  <si>
    <t>úroky z úvěru na opravu zámku</t>
  </si>
  <si>
    <t>úroky z úvěru na velkou kanalizaci</t>
  </si>
  <si>
    <t>úroky z půjčky na kanalizaci KČ</t>
  </si>
  <si>
    <t>platba daní - DPH</t>
  </si>
  <si>
    <t>příděly do fondu zaměstnatnců ( pol. 5342)</t>
  </si>
  <si>
    <t>ostatní činnost</t>
  </si>
  <si>
    <t>finanční vypořádání za rok 2006</t>
  </si>
  <si>
    <t>poskytnuté neinvestiční příspěvky</t>
  </si>
  <si>
    <t>převody do hospodářské činnosti</t>
  </si>
  <si>
    <t>finanční dary obyvatelstvu</t>
  </si>
  <si>
    <t>ostatní výdaje- rezerva</t>
  </si>
  <si>
    <t>Běžné výdaje celkem</t>
  </si>
  <si>
    <t>Kapitálové výdaje</t>
  </si>
  <si>
    <t>v tis. Kč</t>
  </si>
  <si>
    <t>funkční členění</t>
  </si>
  <si>
    <t>zemědělství a lesní hosp.</t>
  </si>
  <si>
    <t>nákup pozemků</t>
  </si>
  <si>
    <t>průmysl. staveb., obchod, služby</t>
  </si>
  <si>
    <t>hraniční přechod Linhartovy</t>
  </si>
  <si>
    <t>projektová dokumentace rek.komunikace</t>
  </si>
  <si>
    <t>výstavba chodníků</t>
  </si>
  <si>
    <t>výstava nových autobusových zastávek</t>
  </si>
  <si>
    <t>PD chodník Hašlerova, Nerudova -doplatek</t>
  </si>
  <si>
    <t>komunikace Tyršova</t>
  </si>
  <si>
    <t>informativní měřiče rychlostí</t>
  </si>
  <si>
    <t>Vodárna</t>
  </si>
  <si>
    <t>prodloužení vodovodu na Celní ulici</t>
  </si>
  <si>
    <t>průzkumný vrt na vodu</t>
  </si>
  <si>
    <t>PD vodovod Linhartovy</t>
  </si>
  <si>
    <t>PD vodovod - inženýrská činnost, geologický průzkum</t>
  </si>
  <si>
    <t xml:space="preserve">Kanalizace </t>
  </si>
  <si>
    <t>velká kanalizace - ost. Investiční transfery</t>
  </si>
  <si>
    <t>projektová dokumentace - dostavba kan.systému</t>
  </si>
  <si>
    <t>vzdělání</t>
  </si>
  <si>
    <t>investiční výdaje MŠ M.Al-ce</t>
  </si>
  <si>
    <t>investiční výdaje ZŠ Město Albrechtice</t>
  </si>
  <si>
    <t>rekonstrukce budovy, střechy ZŠ</t>
  </si>
  <si>
    <t>kultura, církve, sděl. prostředky</t>
  </si>
  <si>
    <t>kabelová televize - rozšíření rozvodů, nákup modemů - soubor</t>
  </si>
  <si>
    <t>tělovýchova a zájm. činnost</t>
  </si>
  <si>
    <t>dětské hřiště, koupaliště</t>
  </si>
  <si>
    <t>koupaliště - atrakce deštník</t>
  </si>
  <si>
    <t>bydlení a komunál. služby</t>
  </si>
  <si>
    <t>PD ČSA 22 rekonstrukce domu</t>
  </si>
  <si>
    <t>dostavba 6 bytů v domě Nemocniční 6</t>
  </si>
  <si>
    <t>Nakládání s majetkem</t>
  </si>
  <si>
    <t>nákup telekom.věží</t>
  </si>
  <si>
    <t>investiční výdaje</t>
  </si>
  <si>
    <t>investiční výdaje-rozšíření hřbitova,rekonstrukce smut.síně</t>
  </si>
  <si>
    <t>Parky</t>
  </si>
  <si>
    <t>projekt alej Kaštanka</t>
  </si>
  <si>
    <t>PD - park B.Smetany</t>
  </si>
  <si>
    <t>PD - aktualizace park Linhartovy</t>
  </si>
  <si>
    <t>PD Sběrný dvůr</t>
  </si>
  <si>
    <t>požární ochrana a integrov.systém</t>
  </si>
  <si>
    <t>PD na opravu topení</t>
  </si>
  <si>
    <t xml:space="preserve">výměna oken </t>
  </si>
  <si>
    <t>státní správa a územní samospráva</t>
  </si>
  <si>
    <t>Ostatní činnosti</t>
  </si>
  <si>
    <t>majetkové podíly - příplatek do s.r.o.</t>
  </si>
  <si>
    <t>rezerva na investiční výdaje</t>
  </si>
  <si>
    <t>Kapitálové výdaje úhrnem</t>
  </si>
  <si>
    <t>Výdaje celkem:</t>
  </si>
  <si>
    <t>Kapitálové výdaje celkem</t>
  </si>
  <si>
    <t>Celkem:</t>
  </si>
  <si>
    <t>splátky půjčky SFŽP - kanalizace a ČOV</t>
  </si>
  <si>
    <t>splátky úvěru ČMHB - byty pro důchodce</t>
  </si>
  <si>
    <t>splátka úvěru na zámek v Linhartově</t>
  </si>
  <si>
    <t>splátka úvěru na kanalizace</t>
  </si>
  <si>
    <t>splátka půjčky SFŽP na kanalizaci ul. Karla Čapka</t>
  </si>
  <si>
    <t>Celkem výdaje +financování</t>
  </si>
  <si>
    <t>R e k a p i t u l a c e   výdajů - rok 2007</t>
  </si>
  <si>
    <t>schválený</t>
  </si>
  <si>
    <t>upravený</t>
  </si>
  <si>
    <t>k  31.12.</t>
  </si>
  <si>
    <t>Běžný R 2007</t>
  </si>
  <si>
    <t>úprava R</t>
  </si>
  <si>
    <t>plnění k 31.12.</t>
  </si>
  <si>
    <t>Kapitál. R 2007</t>
  </si>
  <si>
    <t>R celkem 2007</t>
  </si>
  <si>
    <t>plnění celkem</t>
  </si>
  <si>
    <t>zeměděl. a lesní hosp.</t>
  </si>
  <si>
    <t>průmysl,staveb.obchod,služby</t>
  </si>
  <si>
    <t>vodní hospod.</t>
  </si>
  <si>
    <t>vzdělávání (ZŠ,MŠ, )</t>
  </si>
  <si>
    <t>základní umělecké školy</t>
  </si>
  <si>
    <t>kultura,církve a sděl.pr.</t>
  </si>
  <si>
    <t>tělovýchova a záj.činn.</t>
  </si>
  <si>
    <t>zdravotnictví</t>
  </si>
  <si>
    <t>bydlení, komun.služby a úz.roz.</t>
  </si>
  <si>
    <t>dávky a podpory v soc.zabezp.</t>
  </si>
  <si>
    <t>sociální věci (důch+peč.služ)</t>
  </si>
  <si>
    <t>bezpečnost a veř.pořádek</t>
  </si>
  <si>
    <t xml:space="preserve">požární ochrana a integr. </t>
  </si>
  <si>
    <t>státní spr. a územ.samospr.</t>
  </si>
  <si>
    <t>humanitární pomoc, mezin.spol.</t>
  </si>
  <si>
    <t>ostatní výdaje</t>
  </si>
  <si>
    <t xml:space="preserve">Celkem výdaje </t>
  </si>
  <si>
    <t>úprava bez fondů</t>
  </si>
  <si>
    <t>výdaje fondy</t>
  </si>
  <si>
    <t>Výdaje úhrnem</t>
  </si>
  <si>
    <t>úprava ZM</t>
  </si>
  <si>
    <t>Rozpočet</t>
  </si>
  <si>
    <t>schválený  ZM 14.12.06</t>
  </si>
  <si>
    <t>úprava ZM 20.2.</t>
  </si>
  <si>
    <t xml:space="preserve">úprava ZM </t>
  </si>
  <si>
    <t xml:space="preserve">úpreava ZM </t>
  </si>
  <si>
    <t>úprava ZM 26.4.</t>
  </si>
  <si>
    <t>úprava ZM 28.6.</t>
  </si>
  <si>
    <t>úprava ZM 20.9.</t>
  </si>
  <si>
    <t>úprava ZM 25.10.</t>
  </si>
  <si>
    <t>úprava ZM 29.11.</t>
  </si>
  <si>
    <t>úprava RM 27.12.</t>
  </si>
  <si>
    <t>Rozpočet výdaje úhrnem</t>
  </si>
  <si>
    <t>V Městě Albrechticích 2.4.2008</t>
  </si>
  <si>
    <t xml:space="preserve">        Bodnárová Alena</t>
  </si>
  <si>
    <t>Bodnárová Alena</t>
  </si>
  <si>
    <t>Zpracovala: Bodnárová A.</t>
  </si>
  <si>
    <t xml:space="preserve">             vedoucí odboru finančního a plánovacího</t>
  </si>
  <si>
    <t>Penežní fondy města</t>
  </si>
  <si>
    <t>pohyb peněžních prostředků</t>
  </si>
  <si>
    <r>
      <t xml:space="preserve">Fond bytové výstavby </t>
    </r>
    <r>
      <rPr>
        <b/>
        <sz val="10"/>
        <rFont val="Arial"/>
        <family val="2"/>
      </rPr>
      <t>/ poskytování půjček občanům/</t>
    </r>
  </si>
  <si>
    <t>Zůstatek k 1.1.2007</t>
  </si>
  <si>
    <t>příjmy :</t>
  </si>
  <si>
    <t>splátky půjček</t>
  </si>
  <si>
    <t>úroky z půjček</t>
  </si>
  <si>
    <t>úroky</t>
  </si>
  <si>
    <t>převody mezi účty</t>
  </si>
  <si>
    <t>výdaje:</t>
  </si>
  <si>
    <t>poskytnutí úvěru</t>
  </si>
  <si>
    <t>poplatky bance</t>
  </si>
  <si>
    <t>Zůstatek k 31.12.2007</t>
  </si>
  <si>
    <t>Sociální fond- fond zaměstnanců</t>
  </si>
  <si>
    <t>Zůstatek k 1.1. 2007</t>
  </si>
  <si>
    <t>příjmy:</t>
  </si>
  <si>
    <t>příspěvky 2% z mezd</t>
  </si>
  <si>
    <t xml:space="preserve">úroky </t>
  </si>
  <si>
    <t>příspěvek na stravné</t>
  </si>
  <si>
    <t>ošatné obřady</t>
  </si>
  <si>
    <t>masáže, rehabilitace</t>
  </si>
  <si>
    <t>sociální výpomoc</t>
  </si>
  <si>
    <t>kulturní představení</t>
  </si>
  <si>
    <t>dary - výročí pracovní,životní,</t>
  </si>
  <si>
    <t>pronájem tělocvičny, fitness</t>
  </si>
  <si>
    <t>nákup vitamínových balíčků</t>
  </si>
  <si>
    <t>poskytnuté půjčky /5 smluv/</t>
  </si>
  <si>
    <t>poplatky za vedení účtu</t>
  </si>
  <si>
    <t>manipulační popl. stravenky</t>
  </si>
  <si>
    <t>rekreace dětí</t>
  </si>
  <si>
    <t>Tvorba a čerpání fondu se řídí samostatnou směrnici.</t>
  </si>
  <si>
    <t>Zůstatky na bankovních účtech - k 31.12.2007</t>
  </si>
  <si>
    <t>Komerční banka a.s.</t>
  </si>
  <si>
    <t>HB a.s.</t>
  </si>
  <si>
    <t>ČSOB a.s.</t>
  </si>
  <si>
    <t>Základní běžný účet</t>
  </si>
  <si>
    <t>Fond bytové výstavby</t>
  </si>
  <si>
    <t>Sociální fond</t>
  </si>
  <si>
    <t>Účelové fondy celkem</t>
  </si>
  <si>
    <t>Depozitní účet</t>
  </si>
  <si>
    <t>cizí prostředky</t>
  </si>
  <si>
    <t>převedené zaúčtované mzdy za prosinec</t>
  </si>
  <si>
    <t>peněžní prostředky klientů, kde je město zvláštním příjemcem</t>
  </si>
  <si>
    <t>peněžní prostředky společný účet Lázeňská 2</t>
  </si>
  <si>
    <t>Běžný účet ostatní - hosp.činnost</t>
  </si>
  <si>
    <t>ČSOB a.s. - účet města</t>
  </si>
  <si>
    <t>ČSOB a.s. - účet bytové hospod.</t>
  </si>
  <si>
    <t>KB a.s. - účet rezerv na les.hosp.</t>
  </si>
  <si>
    <t>Přerozdělení zůstatku finančních prostředků města Město Albrechtice k 31.12.2007 - ZBÚ</t>
  </si>
  <si>
    <t>zůstatek ZBÚ k 31.12.</t>
  </si>
  <si>
    <t>vratka dotací - finanční vypořání</t>
  </si>
  <si>
    <t>převod do roku 2008</t>
  </si>
  <si>
    <t>Zůstatek peněžních prostředků - bude postupně zapojováno do rozpočtu formou rozpočtových opatření.</t>
  </si>
  <si>
    <t xml:space="preserve">Finanční hospodaření města Krnova  k  31.12.2002   </t>
  </si>
  <si>
    <t xml:space="preserve">                   AKTIVA</t>
  </si>
  <si>
    <t xml:space="preserve">                        PASÍVA</t>
  </si>
  <si>
    <t>Organizace</t>
  </si>
  <si>
    <t>Stálá aktiva</t>
  </si>
  <si>
    <t>Zásoby</t>
  </si>
  <si>
    <t>Pohledávky</t>
  </si>
  <si>
    <t xml:space="preserve">Finanční maj.+ prostř. </t>
  </si>
  <si>
    <t>AKTIVA</t>
  </si>
  <si>
    <t>Vlast.zdroj.krytí</t>
  </si>
  <si>
    <t>HV</t>
  </si>
  <si>
    <t>Cizí zdroje</t>
  </si>
  <si>
    <t>PASÍVA</t>
  </si>
  <si>
    <t>majetek</t>
  </si>
  <si>
    <t>rozpočt. hospodař.</t>
  </si>
  <si>
    <t>CELKEM</t>
  </si>
  <si>
    <t>Fondy</t>
  </si>
  <si>
    <t>po zdanění</t>
  </si>
  <si>
    <t>město bez hosp. činnosti</t>
  </si>
  <si>
    <t>hosp. činnost - RK, 36 b.j., zdraví Zdraví</t>
  </si>
  <si>
    <t>město Krnov celkem</t>
  </si>
  <si>
    <t>--</t>
  </si>
  <si>
    <t>Komentář</t>
  </si>
  <si>
    <t>Aktiva</t>
  </si>
  <si>
    <t>město -</t>
  </si>
  <si>
    <t>dlouhodobý nehmotný majetek 4.738,45 tis. Kč, dlouhodobý hmotný majetek 1.279.436,48 tis. Kč, dlouhodobý finanční majetek 1.600,00 tis. Kč</t>
  </si>
  <si>
    <t>materiál na skladě - kancelářské potřeby, propagační materiál, PHM /zůstatek v nábrži aut/</t>
  </si>
  <si>
    <t>zálohové faktury/ 5.966,13 tis. Kč/, pohledávky z pronájmů, z prodejů, z místních poplatků, pokut, pohl. za zaměstnanci,</t>
  </si>
  <si>
    <t>pronajatý majetek / MST, KVAK/  407.754,25 tis. Kč, ap.</t>
  </si>
  <si>
    <t>hosp. činnost-</t>
  </si>
  <si>
    <t>nájem a služby byty a služby NP -14.166,86 tis. Kč, teplo  vyúčt. 2002 / 26.234,50 tis. Kč/, pohledávka z RK Apex, / 3.572 tis. Kč/, ost. pohl.</t>
  </si>
  <si>
    <t xml:space="preserve">Fin. majetek a </t>
  </si>
  <si>
    <t>zůstatky na účtech - ZBÚ, fondy, depozitní účet, ceniny, půjčky do FRB /39.573 tis. Kč/ půjčky z FRB org. /9.397,20 tis. Kč/</t>
  </si>
  <si>
    <t>pr. rozp. hosp.</t>
  </si>
  <si>
    <t>poskyt. půjčky fyzickým osobám / 21.131,93 tis. Kč</t>
  </si>
  <si>
    <t>hosp. činnost -</t>
  </si>
  <si>
    <t>zůstatek na účtech - 11.992,11 tis. Kč</t>
  </si>
  <si>
    <t>Pasiva</t>
  </si>
  <si>
    <t>Vl. zdroje krytí</t>
  </si>
  <si>
    <t>fondy +  město - zůstatek přijaté návratné výpomoci 68.654,79 tis. Kč / přijaté půjčky ze SR/</t>
  </si>
  <si>
    <t>Cizí zdroje krytí</t>
  </si>
  <si>
    <t>nezapl. faktury 267 tis. Kč, depozitní úšet / 9.953,75 tis. Kč/, zálohy na budoucí prodej bytů Albrech. 39 E,F,G,I / 9.114 tis. Kč/, zůstatek</t>
  </si>
  <si>
    <t>půjčky od Dalkia Morava a.s. 18.500 tis. Kč, ostatní úvěry 23.460,7 tis. Kč z KB, mzdy za XII, aj.</t>
  </si>
  <si>
    <t>nezapl. faktury 3.768,54 tis. Kč, zálohy na služby  37.144,9 tis. Kč, ost. závazky - půjčky povodňové /8.542,18 tis. Kč/- vůči městu, aj.</t>
  </si>
  <si>
    <t>Hospodářský výsledek města</t>
  </si>
  <si>
    <t>účet   217</t>
  </si>
  <si>
    <t>ZBÚ</t>
  </si>
  <si>
    <t>k 1.1.2002</t>
  </si>
  <si>
    <t>účet   218</t>
  </si>
  <si>
    <t>k 31.12.2002</t>
  </si>
  <si>
    <t>Kč</t>
  </si>
  <si>
    <t>Hospodářský výsledek hosp. činnost</t>
  </si>
  <si>
    <t>účet  963</t>
  </si>
  <si>
    <t>Přehled splátek na půjčky a úvěry:</t>
  </si>
  <si>
    <t>k 1.1.2005</t>
  </si>
  <si>
    <t>rok 2005</t>
  </si>
  <si>
    <t>rok 2006</t>
  </si>
  <si>
    <t>rok 2007</t>
  </si>
  <si>
    <t>rok  2008</t>
  </si>
  <si>
    <t>rok 2009</t>
  </si>
  <si>
    <t>rok 2010</t>
  </si>
  <si>
    <t>další roky</t>
  </si>
  <si>
    <t>výhled</t>
  </si>
  <si>
    <t>Půjčka SFŽP -kanalizace a ČOV</t>
  </si>
  <si>
    <t xml:space="preserve">Úvěr na byty pro důchoce </t>
  </si>
  <si>
    <t>Půjčka ze SFŽP - kanalizace KČ</t>
  </si>
  <si>
    <t>Úvěr z KB - velká kanalizace</t>
  </si>
  <si>
    <t>(krátkodobý úvěr)</t>
  </si>
  <si>
    <t>Úvěr z KB - zámek Linhartovy</t>
  </si>
  <si>
    <t>Půjčka z MMR - povodňové půjčky</t>
  </si>
  <si>
    <t>Finanční vypořádání se státním rozpočtem za rok 2007</t>
  </si>
  <si>
    <t>poskytnuto</t>
  </si>
  <si>
    <t>vráceno v r.2007</t>
  </si>
  <si>
    <t>čerpáno</t>
  </si>
  <si>
    <t>vratka/doplatek</t>
  </si>
  <si>
    <t>Dotace na sociální dávky</t>
  </si>
  <si>
    <t>Dotace na sociální prevenci a prevenci kriminality</t>
  </si>
  <si>
    <t>Dotace na zavedení systému CZEICHPOINT</t>
  </si>
  <si>
    <t>Finanční vypořádání s rozpočtem kraje za rok 2007</t>
  </si>
  <si>
    <t>k čerpání v r.08</t>
  </si>
  <si>
    <t>Dotace na výdaje na činnost jednotky SDH</t>
  </si>
  <si>
    <t>Dotace na hospodaření v lesích</t>
  </si>
  <si>
    <t>Investiční dotace - dostavba kanalizačního syst.</t>
  </si>
  <si>
    <t>Město Město Albrechtice - Rozvaha sestavená k 31.12.2007</t>
  </si>
  <si>
    <t>Dlouhodobý nehmotný majetek</t>
  </si>
  <si>
    <t>Dlouhodobý hmotný majetek</t>
  </si>
  <si>
    <t xml:space="preserve">  z toho : pozemky  / 031/</t>
  </si>
  <si>
    <t xml:space="preserve">              umělecká dílá a předměty /032/</t>
  </si>
  <si>
    <t xml:space="preserve">              stavby /021/</t>
  </si>
  <si>
    <t xml:space="preserve">              samostatné movité věci /022/</t>
  </si>
  <si>
    <t xml:space="preserve">              drobný dlouhodobý hmotný majetek /028/</t>
  </si>
  <si>
    <t xml:space="preserve">              pořízení dlouhodobého HM /042/</t>
  </si>
  <si>
    <t>Dlouhodobý finanční majetek /061,069/</t>
  </si>
  <si>
    <t>Materiál na skladě /112/</t>
  </si>
  <si>
    <t>Zboží na skladě /132/</t>
  </si>
  <si>
    <t>Odběratelé  /311/</t>
  </si>
  <si>
    <t>Poskytnuté provozní zálohy /314/</t>
  </si>
  <si>
    <t>Pohledávky za rozpočtovými příjmy /315/</t>
  </si>
  <si>
    <t>Ostatní pohledávky /316/</t>
  </si>
  <si>
    <t>Daň z přidané hodnoty /343/</t>
  </si>
  <si>
    <t>Pohledávky za zaměstnanci /335/</t>
  </si>
  <si>
    <t>Jiné pohledávky  /378/</t>
  </si>
  <si>
    <t>Ceniny  /263/</t>
  </si>
  <si>
    <t>Běžný účet HČ /241/</t>
  </si>
  <si>
    <t>Ostatní běžný účet /245/</t>
  </si>
  <si>
    <t>Základní běžný účet /231/</t>
  </si>
  <si>
    <t>Běžné účty peněžních fondů /236/</t>
  </si>
  <si>
    <t>Poskytnuté návratné finanční výpomoci /271/</t>
  </si>
  <si>
    <t>Poskytnuté přechodné výpomoci fyz.osobám /277/</t>
  </si>
  <si>
    <t>Náklady příštích období</t>
  </si>
  <si>
    <t>Dohadné účty aktivní /388/</t>
  </si>
  <si>
    <t>Úhrn aktiv</t>
  </si>
  <si>
    <t>PASIVA</t>
  </si>
  <si>
    <t>Fond dlouhodobého majetku /901/</t>
  </si>
  <si>
    <t>Fond oběžných aktiv / 902/</t>
  </si>
  <si>
    <t>Fond hospodářské činnosti /903/</t>
  </si>
  <si>
    <t>Peněžní fondy /917/</t>
  </si>
  <si>
    <t>Přijaté návratné finanční výpomoci /272/</t>
  </si>
  <si>
    <t>Výsledek hospodaření běžného účetního období /963/</t>
  </si>
  <si>
    <t>Nerozdělený zisk, neuhrazená ztráta minulých let /932/</t>
  </si>
  <si>
    <t>Výsledek hospodaření ve schvalovacím řízení   /931/</t>
  </si>
  <si>
    <t>Převod zúčtování příjmů a výdajů z min. let    /933/</t>
  </si>
  <si>
    <t>Saldo výdajů a nákladů  /964/</t>
  </si>
  <si>
    <t>Saldo příjmů a výnosů  /965/</t>
  </si>
  <si>
    <t>Rezervy zákonné  /941/</t>
  </si>
  <si>
    <t>Ostatní dlouhodobé závazky  /959/</t>
  </si>
  <si>
    <t>Dodavatelé  /321/</t>
  </si>
  <si>
    <t>Přijaté zálohy  /324/</t>
  </si>
  <si>
    <t>Ostatní závazky  /325/</t>
  </si>
  <si>
    <t>Zaměstnanci  /331/</t>
  </si>
  <si>
    <t>Závazky ze sociálního a zdravotního pojištění  /336/</t>
  </si>
  <si>
    <t>Daň z příjmu   /341/</t>
  </si>
  <si>
    <t>Ostatní přímé daně  /342/</t>
  </si>
  <si>
    <t>Ostatní daně a poplatky /345/</t>
  </si>
  <si>
    <t>Vypořádání přeplatků dotaci /347/</t>
  </si>
  <si>
    <t>Jiné závazky  /379/</t>
  </si>
  <si>
    <t>Dlouhodobé bankovní úvěry  /951/</t>
  </si>
  <si>
    <t>Výnosy příštích období /384/</t>
  </si>
  <si>
    <t>Dohadné účty pasivní /389/</t>
  </si>
  <si>
    <t>Úhrn pasiv</t>
  </si>
  <si>
    <t>Přehled investičních výdajů za rok 2007</t>
  </si>
  <si>
    <t>Parag.</t>
  </si>
  <si>
    <t>poskytnutá dotace</t>
  </si>
  <si>
    <t>přijaté úvěry a půjčky</t>
  </si>
  <si>
    <t xml:space="preserve">Informativní měřiče rychlosti </t>
  </si>
  <si>
    <t>Komunikace ulice Tyršova</t>
  </si>
  <si>
    <t>Prodloužení vodovodu ulice Celní</t>
  </si>
  <si>
    <t>Projektová dokumentace dostavba kanalizace</t>
  </si>
  <si>
    <t>Rekonstrukce ústředního topení ve školce</t>
  </si>
  <si>
    <t>Aktualizace PD rekonstrukce kuchyně MŠ</t>
  </si>
  <si>
    <t>Základní škola - rekonstrukce střechy</t>
  </si>
  <si>
    <t>Základní škola - výměna oken a dveří část</t>
  </si>
  <si>
    <t>Soubor zařízení na provozování internetu v TKR</t>
  </si>
  <si>
    <t>Atrakce na koupaliště - deštník</t>
  </si>
  <si>
    <t>PD rekonstrukce bytu na nám. ČSA 20</t>
  </si>
  <si>
    <t>Rekonstrukce veřejného osvětlení</t>
  </si>
  <si>
    <t>PD rozšíření hřbitova, studie</t>
  </si>
  <si>
    <t>PD oprava smuteční síně, kolumbárium</t>
  </si>
  <si>
    <t>Nákup dvou kusů telekomunikačních věží</t>
  </si>
  <si>
    <t>PD regenerace aleje "Kaštanka"</t>
  </si>
  <si>
    <t>Výměna oken požární zbrojnice</t>
  </si>
  <si>
    <t>PD pro územní a stavební řízení chodníky</t>
  </si>
  <si>
    <t>Zhotovení 5 ks autobusových zastávek</t>
  </si>
  <si>
    <t>PD regenerace parku Bedřicha Smetany</t>
  </si>
  <si>
    <t>Nákup pozemku lokalita Karla Čapka splátky</t>
  </si>
  <si>
    <t>Ostatní investiční výdaje</t>
  </si>
  <si>
    <t>Investiční transfer Sdružení Praděd - stavba velké</t>
  </si>
  <si>
    <t>kanalizace-splátka půjčky</t>
  </si>
  <si>
    <t>Celkem investiční výdaje roku 2007</t>
  </si>
  <si>
    <t>Přehled přijatých dotací v roce 2007</t>
  </si>
  <si>
    <t>Poskytovatel</t>
  </si>
  <si>
    <t>Název akce</t>
  </si>
  <si>
    <t>Položka zaúčtování</t>
  </si>
  <si>
    <t>UZ</t>
  </si>
  <si>
    <t>org.</t>
  </si>
  <si>
    <t>SZIF</t>
  </si>
  <si>
    <t>dotace na podporu zalesnění zemědělské půdy</t>
  </si>
  <si>
    <t>SFŽP ČR Praha</t>
  </si>
  <si>
    <t>doplatek dotace na kanalizaci ulice K.Čapka - Tyršova</t>
  </si>
  <si>
    <t>Souhrný dotační titul</t>
  </si>
  <si>
    <t>Krajský úřad Ostrava</t>
  </si>
  <si>
    <t>Dotace na dávky sociální péče</t>
  </si>
  <si>
    <t>Příspěvek pro školství</t>
  </si>
  <si>
    <t>Příspěvek na státní správu</t>
  </si>
  <si>
    <t xml:space="preserve">Moravskoslezský kraj </t>
  </si>
  <si>
    <t>Neinvestiční dotace uskutečněné zásahy jednotky SDH</t>
  </si>
  <si>
    <t>neinvestiční dotace na hospodaření v lesích</t>
  </si>
  <si>
    <t>neinvestiční dotace na mzdové výdaje jednotky SDH</t>
  </si>
  <si>
    <t>neinvestiční dotace na prevenci kriminality v roce 2007</t>
  </si>
  <si>
    <t>neinvestiční dotace -příspěvek na zajištění provozu Czech POINT</t>
  </si>
  <si>
    <t>investiční dotace Příprava PD k dostavbě kanalizačního systému</t>
  </si>
  <si>
    <t>Ministerstvo financí ČR</t>
  </si>
  <si>
    <t>rekonstrukce ZŠ Město Al-ce eč. 298210 8775</t>
  </si>
  <si>
    <t>Ministerstvo vnitra ČR</t>
  </si>
  <si>
    <t>informativní měřič rychlostí</t>
  </si>
  <si>
    <t xml:space="preserve">                                  </t>
  </si>
  <si>
    <t>Poskytnuté příspěvky a tranfery</t>
  </si>
  <si>
    <t xml:space="preserve">Rozpis položky </t>
  </si>
  <si>
    <t>paragraf</t>
  </si>
  <si>
    <t>Ostatní:</t>
  </si>
  <si>
    <t>FK Avízo  Město Albrechice -Štít</t>
  </si>
  <si>
    <t>13419</t>
  </si>
  <si>
    <t>TJ Tatran Hynčice</t>
  </si>
  <si>
    <t>33419</t>
  </si>
  <si>
    <t>Dobrovolní hasiči - Město Albrechtice</t>
  </si>
  <si>
    <t>15512</t>
  </si>
  <si>
    <t>Krátkodobé granty:</t>
  </si>
  <si>
    <t>SRPŠ ZŠ Město Albrechtice</t>
  </si>
  <si>
    <t>3421</t>
  </si>
  <si>
    <t>OS přát.spec. školy M.Albrechtice</t>
  </si>
  <si>
    <t>3114</t>
  </si>
  <si>
    <t>FK Avízo Město Albrechtice (hál.kopaná)</t>
  </si>
  <si>
    <t>23419</t>
  </si>
  <si>
    <t>FK Avízo Město Albrechtice (turnaj)</t>
  </si>
  <si>
    <t>23420</t>
  </si>
  <si>
    <t>FK Avízo Město Albrechtice (vánoční turnaj)</t>
  </si>
  <si>
    <t>23421</t>
  </si>
  <si>
    <t>FK Avízo Město Albrechtice (nohejbal)</t>
  </si>
  <si>
    <t>23422</t>
  </si>
  <si>
    <t>Dlouhodobé granty:</t>
  </si>
  <si>
    <t xml:space="preserve">Kynologická organizace 1 </t>
  </si>
  <si>
    <t>13429</t>
  </si>
  <si>
    <t>Kynologická organizace 2</t>
  </si>
  <si>
    <t>23429</t>
  </si>
  <si>
    <t>FK Avízo  Město Albbrechice</t>
  </si>
  <si>
    <t>TJ Město Albrechtice - oddíl kon.posilov.</t>
  </si>
  <si>
    <t>43419</t>
  </si>
  <si>
    <t>TJ Město Albrechtice - tenisový oddíl</t>
  </si>
  <si>
    <t>TJ Město Albrechtice - oddíl SPV ženy</t>
  </si>
  <si>
    <t>TJ Město Albrechtice - oddíl SPV muži</t>
  </si>
  <si>
    <t>TJ Město Albrechtice - volejbalový oddíl</t>
  </si>
  <si>
    <t>TJ Město Albrechtice - oddíl stolního tenisu</t>
  </si>
  <si>
    <t>Slezanka Město Albrechtice</t>
  </si>
  <si>
    <t>103399</t>
  </si>
  <si>
    <t>Ranč Solný potok</t>
  </si>
  <si>
    <t>33429</t>
  </si>
  <si>
    <t>IPA Město Albrechtice</t>
  </si>
  <si>
    <t>5391</t>
  </si>
  <si>
    <t>Klub důchodců Město Albrechtice</t>
  </si>
  <si>
    <t>4349</t>
  </si>
  <si>
    <t>Ostatní příspěvky</t>
  </si>
  <si>
    <t>Svaz tělesně postižených Bruntál</t>
  </si>
  <si>
    <t>4399</t>
  </si>
  <si>
    <t>Celkem pol. 5222:</t>
  </si>
  <si>
    <t>Neinvestiční dotace nefinančním podnikatelským subjektům - fyzickým osobám</t>
  </si>
  <si>
    <t>Hrubý Jaroslav</t>
  </si>
  <si>
    <t>Neinvestiční dotace obecně prospěšným společnostem</t>
  </si>
  <si>
    <t>Help-in Bruntál</t>
  </si>
  <si>
    <t>Neinvestiční dotace církvím a náboženským společnostem</t>
  </si>
  <si>
    <t>Římskokatolická farnost</t>
  </si>
  <si>
    <t>Ostatní neinvestiční dotace neziskovým a podobným organizacím</t>
  </si>
  <si>
    <t>Sdružení pro výstavbu kom.</t>
  </si>
  <si>
    <t>Svaz obcí a měst ČR</t>
  </si>
  <si>
    <t>Charita Krnov</t>
  </si>
  <si>
    <t>Poskytnuté příspěvky z rozpočtu města v roce 2007</t>
  </si>
  <si>
    <t>datum</t>
  </si>
  <si>
    <t>doklad</t>
  </si>
  <si>
    <t>Sdružení obcí Praděd</t>
  </si>
  <si>
    <t>neinvestiční příspěvek</t>
  </si>
  <si>
    <t>Mikroregion Krnovsko</t>
  </si>
  <si>
    <t>členský příspěvek na rok 2007</t>
  </si>
  <si>
    <t>mimořádný členský příspěvek</t>
  </si>
  <si>
    <t>investiční příspěvek</t>
  </si>
  <si>
    <t>Vlastní příspěvkové organizace</t>
  </si>
  <si>
    <t xml:space="preserve">Mateřská škola </t>
  </si>
  <si>
    <t>Cizí příspěvkové organizace</t>
  </si>
  <si>
    <t>Základní umělecká škola</t>
  </si>
  <si>
    <t>neivestiční příspěvek</t>
  </si>
  <si>
    <t>grant</t>
  </si>
  <si>
    <t>Městská knihovna Bruntál</t>
  </si>
  <si>
    <t xml:space="preserve">Střední odborné učilistě </t>
  </si>
  <si>
    <t>Soupis pohledávek k 31.12.2007</t>
  </si>
  <si>
    <t>311 - Odběratele</t>
  </si>
  <si>
    <t>314 - Poskytnuté provozní zálohy</t>
  </si>
  <si>
    <t>315 - Pohledávky za rozpočtovými příjmy</t>
  </si>
  <si>
    <t>316 - Ostatní pohledávky</t>
  </si>
  <si>
    <t>335 - Pohledávky za zaměstnanci ( půjčky z FZ)</t>
  </si>
  <si>
    <t>343 - Daň z přidané hodnoty</t>
  </si>
  <si>
    <t>378 - Jiné pohledávky</t>
  </si>
  <si>
    <t>Rozpis účtu 316 – ostatní pohledávky  -  k 31. 12. 2007</t>
  </si>
  <si>
    <t>Název účtu</t>
  </si>
  <si>
    <t>Číslo účtu</t>
  </si>
  <si>
    <t>Celkem Kč</t>
  </si>
  <si>
    <t>Pohledávky po lhůtě splatnosti</t>
  </si>
  <si>
    <t>Poznámky</t>
  </si>
  <si>
    <t>Upomenuto</t>
  </si>
  <si>
    <t>Vymáháno</t>
  </si>
  <si>
    <t>Pronájem pozemků rok 2007</t>
  </si>
  <si>
    <t>316 03</t>
  </si>
  <si>
    <t>org. 2007</t>
  </si>
  <si>
    <t>viz rozpis – inventury</t>
  </si>
  <si>
    <t>Nájemné BH rok 2005</t>
  </si>
  <si>
    <t>316 05</t>
  </si>
  <si>
    <t>org. 2005</t>
  </si>
  <si>
    <t>Nájemné BH rok 2006</t>
  </si>
  <si>
    <t>org. 2006</t>
  </si>
  <si>
    <t>Nájemné BH rok 2007</t>
  </si>
  <si>
    <t xml:space="preserve">316 05 </t>
  </si>
  <si>
    <t>Nájemné DD rok 2007</t>
  </si>
  <si>
    <t>org. 4316</t>
  </si>
  <si>
    <t>Pronájem hrobových míst</t>
  </si>
  <si>
    <t>316 16</t>
  </si>
  <si>
    <t>org. č. lidí</t>
  </si>
  <si>
    <t>Provozní poplatky TKR rok 2005</t>
  </si>
  <si>
    <t>316 24</t>
  </si>
  <si>
    <t>Upomínky TKR</t>
  </si>
  <si>
    <t>316 25</t>
  </si>
  <si>
    <t>Přepis smluv TKR</t>
  </si>
  <si>
    <t>316 27</t>
  </si>
  <si>
    <t>org. 0001</t>
  </si>
  <si>
    <t>Provozní poplatky TKR rok 2006</t>
  </si>
  <si>
    <t>Penále TKR</t>
  </si>
  <si>
    <t>316 28</t>
  </si>
  <si>
    <t>Měsíční instalace TKR</t>
  </si>
  <si>
    <t>316 29</t>
  </si>
  <si>
    <t>org. 0002</t>
  </si>
  <si>
    <t>Provozní poplatky TKR rok 2007</t>
  </si>
  <si>
    <t>Měsíční instalace TKR DD</t>
  </si>
  <si>
    <t>Měsíční poplatky INT rok 2007</t>
  </si>
  <si>
    <t>316 31</t>
  </si>
  <si>
    <t>Vyúčtování služeb BH rok 2004, 2005</t>
  </si>
  <si>
    <t>316 42</t>
  </si>
  <si>
    <t>Penále NP</t>
  </si>
  <si>
    <t>316 43</t>
  </si>
  <si>
    <t>Penále lesy</t>
  </si>
  <si>
    <t>org. 0033</t>
  </si>
  <si>
    <t>Vyúčtování služeb BH rok 2006</t>
  </si>
  <si>
    <t>316 44</t>
  </si>
  <si>
    <t xml:space="preserve">Účet 316 ..  </t>
  </si>
  <si>
    <t>Rozpis účtu 335 – pohledávky za zaměstnanci -  k 31. 12. 2007</t>
  </si>
  <si>
    <t>Pohledávky zaměstnanci stravenky</t>
  </si>
  <si>
    <t>335 02</t>
  </si>
  <si>
    <t>org.  0000</t>
  </si>
  <si>
    <t xml:space="preserve">org.  0001 </t>
  </si>
  <si>
    <t>Poskytnuté půjčky z FZ</t>
  </si>
  <si>
    <t>335 20</t>
  </si>
  <si>
    <t xml:space="preserve">Účet 335 ..  </t>
  </si>
  <si>
    <t>Rozpis účtu 343 – daň z přidané hodnoty  -  k 31. 12. 2007</t>
  </si>
  <si>
    <t>nadměrný odpočet 11/07</t>
  </si>
  <si>
    <t>343 40</t>
  </si>
  <si>
    <t>org. 0000</t>
  </si>
  <si>
    <t xml:space="preserve">Účet 343 ..  </t>
  </si>
  <si>
    <t>Rozpis účtu 378 – jiné pohledávky  -  k 31. 12. 2007</t>
  </si>
  <si>
    <t>Vystavené faktury</t>
  </si>
  <si>
    <t>378 00</t>
  </si>
  <si>
    <t>org. dle fa</t>
  </si>
  <si>
    <t>Jiné pohledávky</t>
  </si>
  <si>
    <t>org. .......</t>
  </si>
  <si>
    <t>Vyúčtování služeb NP rok 1998</t>
  </si>
  <si>
    <t>378 05</t>
  </si>
  <si>
    <t>org. 44</t>
  </si>
  <si>
    <t>DBP bytové hospodářství</t>
  </si>
  <si>
    <t>378 15</t>
  </si>
  <si>
    <t>org. 12</t>
  </si>
  <si>
    <t>Nepřevedené úroky depozitní účet</t>
  </si>
  <si>
    <t>378 40</t>
  </si>
  <si>
    <t>org. 1</t>
  </si>
  <si>
    <t xml:space="preserve">Účet 378 ..  </t>
  </si>
  <si>
    <t>Rozpis účtu 311 – odběratelé -  k 31. 12. 2007</t>
  </si>
  <si>
    <t>Nájemné BH rok 1999</t>
  </si>
  <si>
    <t>311 03</t>
  </si>
  <si>
    <t>org.  9</t>
  </si>
  <si>
    <t>Nájemné BH rok 1998</t>
  </si>
  <si>
    <t>org. 98</t>
  </si>
  <si>
    <t>org. 99</t>
  </si>
  <si>
    <t>Vystavené faktury rok 1998, 1999</t>
  </si>
  <si>
    <t>311 07</t>
  </si>
  <si>
    <t>org. viz fa</t>
  </si>
  <si>
    <t>Vystavené faktury rok 2005, 2006, 2007</t>
  </si>
  <si>
    <t>311 10</t>
  </si>
  <si>
    <t xml:space="preserve">Vystavené faktury rok 2003, 2004, 2005 </t>
  </si>
  <si>
    <t>311 20</t>
  </si>
  <si>
    <t>Vyúčtování služeb BH rok 1999</t>
  </si>
  <si>
    <t>311 99</t>
  </si>
  <si>
    <t xml:space="preserve">Účet 311 ..  </t>
  </si>
  <si>
    <t>Rozpis účtu 314 – poskytnuté provozní zálohy -  k 31. 12. 2007</t>
  </si>
  <si>
    <t>Česká pošta – záloha na služby</t>
  </si>
  <si>
    <t>314 10</t>
  </si>
  <si>
    <t>Předplatné Sbírka zákonů rok 2007</t>
  </si>
  <si>
    <t>314 22</t>
  </si>
  <si>
    <t>Předplatné Sbírka zákonů rok 2008</t>
  </si>
  <si>
    <t>org. 2008</t>
  </si>
  <si>
    <t>Předplatné FZ, Věstník rok 2007</t>
  </si>
  <si>
    <t>314 30</t>
  </si>
  <si>
    <t>Předplatné FZ, Věstník rok 2008</t>
  </si>
  <si>
    <t xml:space="preserve">314 30 </t>
  </si>
  <si>
    <t>Zálohy elektrická energie</t>
  </si>
  <si>
    <t>314 50</t>
  </si>
  <si>
    <t>org. viz elek.</t>
  </si>
  <si>
    <t>Zálohy teplo DD Nemocniční 6</t>
  </si>
  <si>
    <t>314 51</t>
  </si>
  <si>
    <t>org. 0006</t>
  </si>
  <si>
    <t>Zálohy na plyn</t>
  </si>
  <si>
    <t>org. viz plyn.</t>
  </si>
  <si>
    <t>Předplatné Odpady rok 2008</t>
  </si>
  <si>
    <t>314 76</t>
  </si>
  <si>
    <t>Předplatné Moderní obec 2008</t>
  </si>
  <si>
    <t>314 77</t>
  </si>
  <si>
    <t>Předplatné Praktická žena 2008</t>
  </si>
  <si>
    <t>314 83</t>
  </si>
  <si>
    <t>Záloh na odvoz KO</t>
  </si>
  <si>
    <t>314 84</t>
  </si>
  <si>
    <t>Záloha fond Lázeňská 2</t>
  </si>
  <si>
    <t>314 99</t>
  </si>
  <si>
    <t>org. 0013</t>
  </si>
  <si>
    <t xml:space="preserve">Účet 314 ..  </t>
  </si>
  <si>
    <t>Rozpis účtu 315 – pohledávky za rozpočtovými příjmy -  k 31. 12. 2007</t>
  </si>
  <si>
    <t>str. 1</t>
  </si>
  <si>
    <t>Kupní smlouva Služby obce s.r.o.</t>
  </si>
  <si>
    <t>315 00</t>
  </si>
  <si>
    <t>org.    30</t>
  </si>
  <si>
    <t>Poplatek z ubytovací kapacity</t>
  </si>
  <si>
    <t>org. 1345</t>
  </si>
  <si>
    <t>Doplatek příspěvku ZŠ 2007</t>
  </si>
  <si>
    <t xml:space="preserve">315 00 </t>
  </si>
  <si>
    <t>org. 3113</t>
  </si>
  <si>
    <t>Pronájem pozemků rok 1999</t>
  </si>
  <si>
    <t>315 03</t>
  </si>
  <si>
    <t>org. 0099</t>
  </si>
  <si>
    <t>Pronájem nebytových prostor</t>
  </si>
  <si>
    <t>315 04</t>
  </si>
  <si>
    <t>org. ......</t>
  </si>
  <si>
    <t>Pronájem bytů rok 2000</t>
  </si>
  <si>
    <t xml:space="preserve">315 05 </t>
  </si>
  <si>
    <t>org. 2000</t>
  </si>
  <si>
    <t>Pronájem bytů rok 2001</t>
  </si>
  <si>
    <t>org. 2001</t>
  </si>
  <si>
    <t>Pronájem bytů rok 2002</t>
  </si>
  <si>
    <t>org. 2002</t>
  </si>
  <si>
    <t>Pronájem bytů rok 2003</t>
  </si>
  <si>
    <t>org. 2003</t>
  </si>
  <si>
    <t>Pronájem bytů rok 2004</t>
  </si>
  <si>
    <t>org. 2004</t>
  </si>
  <si>
    <t>Navýšení poplatek psi rok 2006</t>
  </si>
  <si>
    <t>315 13</t>
  </si>
  <si>
    <t>org.      6</t>
  </si>
  <si>
    <t>Navýšení poplatek psi rok 2007</t>
  </si>
  <si>
    <t xml:space="preserve">315 13 </t>
  </si>
  <si>
    <t>org.      7</t>
  </si>
  <si>
    <t>Místní poplatek psi rok 2001</t>
  </si>
  <si>
    <t>Místní poplatek psi rok 2002</t>
  </si>
  <si>
    <t>Místní poplatek psi rok 2003</t>
  </si>
  <si>
    <t>Místní poplatek psi rok 2004</t>
  </si>
  <si>
    <t>Místní poplatek psi rok 2005</t>
  </si>
  <si>
    <t>Místní poplatek psi rok 2006</t>
  </si>
  <si>
    <t>Místní poplatek psi rok 2007</t>
  </si>
  <si>
    <t>Místní poplatky zábor veřejné prostranst.</t>
  </si>
  <si>
    <t>315 14</t>
  </si>
  <si>
    <t>315 16</t>
  </si>
  <si>
    <t>org. č. hrob</t>
  </si>
  <si>
    <t>Instalace TKR</t>
  </si>
  <si>
    <t>315 17</t>
  </si>
  <si>
    <t>Provozní poplatky TKR rok 1999</t>
  </si>
  <si>
    <t>org. 0042</t>
  </si>
  <si>
    <t>Provozní poplatky TKR rok 2000</t>
  </si>
  <si>
    <t>Provozní poplatky TKR rok 2001</t>
  </si>
  <si>
    <t>315 18</t>
  </si>
  <si>
    <t>Místní poplatek odpad rok 2002</t>
  </si>
  <si>
    <t>315 21</t>
  </si>
  <si>
    <t>Rozpis účtu 315 – pohledávky za rozpočtovými příjmy  -  k 31. 12. 2007</t>
  </si>
  <si>
    <t>str. 2</t>
  </si>
  <si>
    <t>Místní poplatek odpad rok 2003 navýšení</t>
  </si>
  <si>
    <t>org. 0003</t>
  </si>
  <si>
    <t>Místní poplatek odpad rok 2004 navýšení</t>
  </si>
  <si>
    <t>org. 0004</t>
  </si>
  <si>
    <t>Místní poplatek odpad rok 2005 navýšení</t>
  </si>
  <si>
    <t>org. 0005</t>
  </si>
  <si>
    <t>Místní poplatek odpad rok 2006 navýšení</t>
  </si>
  <si>
    <t>Místní poplatek odpad rok 2007 navýšení</t>
  </si>
  <si>
    <t>org. 0007</t>
  </si>
  <si>
    <t xml:space="preserve">Místní poplatek odpad rok 2003 </t>
  </si>
  <si>
    <t xml:space="preserve">Místní poplatek odpad rok 2004 </t>
  </si>
  <si>
    <t>Místní poplatek odpad rok 2005</t>
  </si>
  <si>
    <t xml:space="preserve">Místní poplatek odpad rok 2006 </t>
  </si>
  <si>
    <t xml:space="preserve">Místní poplatek odpad rok 2007 </t>
  </si>
  <si>
    <t>Provozní poplatky TKR rok 2003</t>
  </si>
  <si>
    <t>315 22</t>
  </si>
  <si>
    <t>Přeplatky sociálních dávek</t>
  </si>
  <si>
    <t>315 28</t>
  </si>
  <si>
    <t xml:space="preserve">315 28 </t>
  </si>
  <si>
    <t>org. 4175</t>
  </si>
  <si>
    <t>Exekuční náklady</t>
  </si>
  <si>
    <t>315 30</t>
  </si>
  <si>
    <t>org. 2003, 4</t>
  </si>
  <si>
    <t>Vyúčtování služeb NP rok 2000</t>
  </si>
  <si>
    <t>315 35</t>
  </si>
  <si>
    <t>Vyúčtování služeb BH rok 2000, 1, 2</t>
  </si>
  <si>
    <t>315 36</t>
  </si>
  <si>
    <t>org. rok</t>
  </si>
  <si>
    <t>Vyúčtování služeb BH rok 2003</t>
  </si>
  <si>
    <t>315 42</t>
  </si>
  <si>
    <t>Soudní výlohy BH</t>
  </si>
  <si>
    <t>315 45</t>
  </si>
  <si>
    <t>org. 36-97</t>
  </si>
  <si>
    <t>Správní poplatky stavební</t>
  </si>
  <si>
    <t>315 51</t>
  </si>
  <si>
    <t xml:space="preserve">Pokuta živnostenské </t>
  </si>
  <si>
    <t>315 52</t>
  </si>
  <si>
    <t>Pokuty přestupková komise</t>
  </si>
  <si>
    <t>315 54</t>
  </si>
  <si>
    <t>Odvod výtěžku za VHP</t>
  </si>
  <si>
    <t>315 56</t>
  </si>
  <si>
    <t>org. 2329</t>
  </si>
  <si>
    <t>Rozpis účtu 315 – pohledávky za rozpočtovým příjmy  -  k 31. 12. 2007</t>
  </si>
  <si>
    <t>str. 3</t>
  </si>
  <si>
    <t>Pokutové bloky</t>
  </si>
  <si>
    <t>315 58</t>
  </si>
  <si>
    <t>org. 0001, 2</t>
  </si>
  <si>
    <t xml:space="preserve">Vystavené faktury </t>
  </si>
  <si>
    <t>315 62</t>
  </si>
  <si>
    <t>org. č. fa</t>
  </si>
  <si>
    <t>Kanalizační přípojky</t>
  </si>
  <si>
    <t>315 69</t>
  </si>
  <si>
    <t>Prodej bytů</t>
  </si>
  <si>
    <t>315 79</t>
  </si>
  <si>
    <t xml:space="preserve">org. č.   </t>
  </si>
  <si>
    <t xml:space="preserve">Účet 315 ..  </t>
  </si>
  <si>
    <t xml:space="preserve">                       Informace o hospodařské činnosti města</t>
  </si>
  <si>
    <t>k   31. 12. 2007</t>
  </si>
  <si>
    <t>Rozpis nákladů a výnosů hospodářské činnosti za rok 2007</t>
  </si>
  <si>
    <t>Náklady</t>
  </si>
  <si>
    <t xml:space="preserve">Výnosy </t>
  </si>
  <si>
    <t>plán</t>
  </si>
  <si>
    <t>skutečnost</t>
  </si>
  <si>
    <t>spotřeba el.energie byty</t>
  </si>
  <si>
    <t>tržby - služby</t>
  </si>
  <si>
    <t>tržby - čistý nájem</t>
  </si>
  <si>
    <t>vyúčtování služeb rok 2006</t>
  </si>
  <si>
    <t>úroky z bankovního účtu</t>
  </si>
  <si>
    <t>ostatní služby - komíny</t>
  </si>
  <si>
    <t>ostatní služby - vývoz jímek</t>
  </si>
  <si>
    <t>ostatní služby - správa byt.fondu</t>
  </si>
  <si>
    <t>odpis pohledávek</t>
  </si>
  <si>
    <t>účetní odpisy</t>
  </si>
  <si>
    <t xml:space="preserve">ostatní služby </t>
  </si>
  <si>
    <t>ostatní služby - poplatky BH</t>
  </si>
  <si>
    <t>ostatní náklady - pojištění</t>
  </si>
  <si>
    <t>ostatní náklady -poplatky za SIPO</t>
  </si>
  <si>
    <t>ostatní náklady - poštovné</t>
  </si>
  <si>
    <t>jiné náklady - zaokrouhlování</t>
  </si>
  <si>
    <t>Celkem bytové:</t>
  </si>
  <si>
    <t>Byty pro důchodce</t>
  </si>
  <si>
    <t>spotřeba materiálu, DDHM</t>
  </si>
  <si>
    <t>ostatní služby</t>
  </si>
  <si>
    <t>ostatní náklady - servis výtah</t>
  </si>
  <si>
    <t>ostatní náklady - telefony</t>
  </si>
  <si>
    <t>ostatní náklady - nájemné za pozemek</t>
  </si>
  <si>
    <t>ostatní náklady - revize</t>
  </si>
  <si>
    <t>ostatní náklady - správa bytů (dle sml.)</t>
  </si>
  <si>
    <t>mzdové náklady - odměna správce</t>
  </si>
  <si>
    <t>Celkem byty Nemoc. 6</t>
  </si>
  <si>
    <t>spotřeba DDHM</t>
  </si>
  <si>
    <t xml:space="preserve">tržby z čistého  nájemného </t>
  </si>
  <si>
    <t>tržby ze služeb - paušály</t>
  </si>
  <si>
    <t>ostatní výnosy - zaokrouhlení u fa</t>
  </si>
  <si>
    <t>spotřeba tepla</t>
  </si>
  <si>
    <t>zaplacené upomínky</t>
  </si>
  <si>
    <t>penále za pozdní úhrady</t>
  </si>
  <si>
    <t>spotřeba teplé vody</t>
  </si>
  <si>
    <t>ostatní služby - pojištění</t>
  </si>
  <si>
    <t>ostatní služby - revize</t>
  </si>
  <si>
    <t>ostatní služby - čištění komínů</t>
  </si>
  <si>
    <t>ostatní služny - vývoz jímek</t>
  </si>
  <si>
    <t>jiné náklady - zaokrouhlení</t>
  </si>
  <si>
    <t>tržby za provozní poplatky</t>
  </si>
  <si>
    <t>instalace kabel.televize přípojky</t>
  </si>
  <si>
    <t>instalace kabel.televize měsíční</t>
  </si>
  <si>
    <t>reklamy</t>
  </si>
  <si>
    <t>nákup ochranných oděvů</t>
  </si>
  <si>
    <t>přepisy smluv</t>
  </si>
  <si>
    <t>ostatní náklady - provozní poplatky</t>
  </si>
  <si>
    <t>znovuzapojení kabel. televize</t>
  </si>
  <si>
    <t>ostatní práce na kabel. televizi</t>
  </si>
  <si>
    <t>tržby za provozování Holčovice</t>
  </si>
  <si>
    <t xml:space="preserve">za upomínky </t>
  </si>
  <si>
    <t>za penále za pozdní úhrady</t>
  </si>
  <si>
    <t>ostatní výnosy - zaokrouhlování</t>
  </si>
  <si>
    <t>kurzové zisky</t>
  </si>
  <si>
    <t>správní poplatky (licence)</t>
  </si>
  <si>
    <t>prodej materiálu</t>
  </si>
  <si>
    <t xml:space="preserve">jiné náklady </t>
  </si>
  <si>
    <t>kurzové rozdíly ztráty</t>
  </si>
  <si>
    <t>prodaný materiál</t>
  </si>
  <si>
    <t>zaokrouhlení</t>
  </si>
  <si>
    <t>pronájem hrobových míst</t>
  </si>
  <si>
    <t>ostatní služby - správa, úklid</t>
  </si>
  <si>
    <t>ostatní služby - zaokrouhlení</t>
  </si>
  <si>
    <t>Kopírka</t>
  </si>
  <si>
    <t>tržby za kopírování</t>
  </si>
  <si>
    <t>Skládka</t>
  </si>
  <si>
    <t>manipul. poplatek za inertní odpad</t>
  </si>
  <si>
    <t>ostatní náklady - uhrnutí, rozbory</t>
  </si>
  <si>
    <t>zaokrouhlení u fa, upomínky</t>
  </si>
  <si>
    <t>upomínky za faktury</t>
  </si>
  <si>
    <t>Lesní hospodářství</t>
  </si>
  <si>
    <t>tržba z prodeje dřeva</t>
  </si>
  <si>
    <t>smluvní pokuty z prodlení</t>
  </si>
  <si>
    <t>ostatní náklady - běžná činnost</t>
  </si>
  <si>
    <t>dotace na pěstební činnost</t>
  </si>
  <si>
    <t>odpis pohledávky</t>
  </si>
  <si>
    <t>pronájem honitby</t>
  </si>
  <si>
    <t>zaokrouhlení u fa</t>
  </si>
  <si>
    <t>ostatní náklady - přísp. SVOL</t>
  </si>
  <si>
    <t>úroky - účet rezev na lesy</t>
  </si>
  <si>
    <t>ostatní náklady, zaokrouhlení</t>
  </si>
  <si>
    <t>náhrada škod na produkční funkci</t>
  </si>
  <si>
    <t>tvorba zákonných rezerv</t>
  </si>
  <si>
    <t>lesů</t>
  </si>
  <si>
    <t>Videoklub</t>
  </si>
  <si>
    <t>pronájem videoklubu</t>
  </si>
  <si>
    <t>revize</t>
  </si>
  <si>
    <t>mzdové náklady - úklid</t>
  </si>
  <si>
    <t>Pozemky</t>
  </si>
  <si>
    <t>pronáj. pozemků, upomínky 240,-</t>
  </si>
  <si>
    <t>Veřejné WC</t>
  </si>
  <si>
    <t>poplatek za užívání WC</t>
  </si>
  <si>
    <t>NP na aut.nádraží</t>
  </si>
  <si>
    <t>tržby za čistý nájem</t>
  </si>
  <si>
    <t>tržby za služby</t>
  </si>
  <si>
    <t>spotřeba materiálu - chemikálie</t>
  </si>
  <si>
    <t>pronájem koupaliště</t>
  </si>
  <si>
    <t xml:space="preserve">nákup DDHM  </t>
  </si>
  <si>
    <t>zaokrouhlení u faktur</t>
  </si>
  <si>
    <t>ostatní výnosy- prodej materiálu</t>
  </si>
  <si>
    <t>ostatní služby - dopravné, ..</t>
  </si>
  <si>
    <t>ostatní služby - rozbory vody</t>
  </si>
  <si>
    <t>ostatní náklady - zaokrouhlení</t>
  </si>
  <si>
    <t>prodaný materiál / soudky/</t>
  </si>
  <si>
    <t>Pronájem vodárny</t>
  </si>
  <si>
    <t>pronájem VAK a ČOV, kanalizace</t>
  </si>
  <si>
    <t>Pronájem parku</t>
  </si>
  <si>
    <t xml:space="preserve">spotřeba el.energie, </t>
  </si>
  <si>
    <t>pronájem parku, za spotř.elektriku</t>
  </si>
  <si>
    <t>Ostatní</t>
  </si>
  <si>
    <t>faxování</t>
  </si>
  <si>
    <t xml:space="preserve">spotřeba materiálu </t>
  </si>
  <si>
    <t>tržba z faxování</t>
  </si>
  <si>
    <t>internet</t>
  </si>
  <si>
    <t>tržba za internet</t>
  </si>
  <si>
    <t>poplatek za pračku</t>
  </si>
  <si>
    <t>poplatek za užívání pračky</t>
  </si>
  <si>
    <t>Režie</t>
  </si>
  <si>
    <t>úroky z účtu</t>
  </si>
  <si>
    <t>za umístění reklam</t>
  </si>
  <si>
    <t>jiné náklady - reprefond</t>
  </si>
  <si>
    <t>nájem NP na zámku</t>
  </si>
  <si>
    <t>Nebytový prostor</t>
  </si>
  <si>
    <t>opravy a údržování (opr.obkladů)</t>
  </si>
  <si>
    <t>ČN NP zámek</t>
  </si>
  <si>
    <t>Lázeňská 2</t>
  </si>
  <si>
    <t>správa fondu</t>
  </si>
  <si>
    <t>Chata Anna</t>
  </si>
  <si>
    <t>nájem za chatu</t>
  </si>
  <si>
    <t>ostatní služby - pronájem pozemku</t>
  </si>
  <si>
    <t>Prodeje</t>
  </si>
  <si>
    <t>nákupy zboží k prodeji</t>
  </si>
  <si>
    <t>tržba za prodané zboží</t>
  </si>
  <si>
    <t>Společné náklady:</t>
  </si>
  <si>
    <t>daň z příjmu</t>
  </si>
  <si>
    <t>Internet kabel.televiz.</t>
  </si>
  <si>
    <t>měsíční poplatky</t>
  </si>
  <si>
    <t>připojení k internetu</t>
  </si>
  <si>
    <t>instalace internetu</t>
  </si>
  <si>
    <t>jiné ostatní náklady- nákup kolků</t>
  </si>
  <si>
    <t>program pro omezování rychlostí</t>
  </si>
  <si>
    <t>Celkem :</t>
  </si>
  <si>
    <t>Hospodářský výsledek:</t>
  </si>
  <si>
    <t>výnosy</t>
  </si>
  <si>
    <t>náklady</t>
  </si>
  <si>
    <t>zisk</t>
  </si>
  <si>
    <t>Rekapitulace:</t>
  </si>
  <si>
    <t xml:space="preserve">náklady </t>
  </si>
  <si>
    <t>zisk/ztráta</t>
  </si>
  <si>
    <t>NP zámek Linhartovy</t>
  </si>
  <si>
    <t>Pronájem vod. a ČOV</t>
  </si>
  <si>
    <t>Ostatní - faxování</t>
  </si>
  <si>
    <t xml:space="preserve">           - internet</t>
  </si>
  <si>
    <t xml:space="preserve">           - pračka</t>
  </si>
  <si>
    <t>Internet v kabel.televizi</t>
  </si>
  <si>
    <t xml:space="preserve">Hospodaření příspěvkových organizací založených městem  </t>
  </si>
  <si>
    <t>Hospodaření založených obchodních společností - Služby obce s.r.o. Město Albrechtice</t>
  </si>
  <si>
    <t>Rozvaha s.r.o.</t>
  </si>
  <si>
    <t>v tis Kč</t>
  </si>
  <si>
    <t>Krátkodobé pohledávky</t>
  </si>
  <si>
    <t>Krátkodobý finanční majetek</t>
  </si>
  <si>
    <t>Časové rozlišení</t>
  </si>
  <si>
    <t>Základní kapitál</t>
  </si>
  <si>
    <t>Kapitálové fondy</t>
  </si>
  <si>
    <t>Rezervní fondy</t>
  </si>
  <si>
    <t>Výsledek hospodaření minulých let</t>
  </si>
  <si>
    <t>Výsledek hospodaření běžného účetního období</t>
  </si>
  <si>
    <t>Dlouhodobé závazky</t>
  </si>
  <si>
    <t>Krátkodobé závazky</t>
  </si>
  <si>
    <t>Bankovní úvěry a výpomoci</t>
  </si>
  <si>
    <t>Časové rozlišení, dohadné účty</t>
  </si>
  <si>
    <t>Výkaz zisku a ztrát s.r.o.</t>
  </si>
  <si>
    <t>v tis. Kč.</t>
  </si>
  <si>
    <t>Tržby za prodej zboží</t>
  </si>
  <si>
    <t>Náklady na vynaložené zboží</t>
  </si>
  <si>
    <t>Obchodní marže</t>
  </si>
  <si>
    <t>Výkony</t>
  </si>
  <si>
    <t>Výkonová spotřeba</t>
  </si>
  <si>
    <t>Přidaná hodnota</t>
  </si>
  <si>
    <t>Osobní náklady</t>
  </si>
  <si>
    <t>Daně a poplatky</t>
  </si>
  <si>
    <t>Odpisy dlouhodobého hmotného a nehmot.majet</t>
  </si>
  <si>
    <t>Tržby z dlouhodobého majetku a materiálu</t>
  </si>
  <si>
    <t>Změna stavu rezerv a opr.položek</t>
  </si>
  <si>
    <t>Ostatní provozní výnosy</t>
  </si>
  <si>
    <t>Ostatní provozní náklady</t>
  </si>
  <si>
    <t>Výnosové úroky</t>
  </si>
  <si>
    <t>Nákladové úroky</t>
  </si>
  <si>
    <t>Ostatní finanční náklady</t>
  </si>
  <si>
    <t>Finanční výsledek hospodaření</t>
  </si>
  <si>
    <t>Daň z příjmu za běžnou činnost</t>
  </si>
  <si>
    <t>Výsledek hospodaření za běžnou činnost</t>
  </si>
  <si>
    <t>Mimořadné výnosy</t>
  </si>
  <si>
    <t>Mimořadné náklady</t>
  </si>
  <si>
    <t>Mimořádný výsledek hospodaření</t>
  </si>
  <si>
    <t>Výsledek hospodaření za účetní období</t>
  </si>
  <si>
    <t>Výsledek hospodaření před zdaněním</t>
  </si>
  <si>
    <t xml:space="preserve">Finanční hospodaření PO k 31. 12.2007  </t>
  </si>
  <si>
    <t>(Výpis z výkazu Rozvaha)</t>
  </si>
  <si>
    <t>Finanční maj.</t>
  </si>
  <si>
    <t>Přech.účty akt.</t>
  </si>
  <si>
    <t>z toho HV</t>
  </si>
  <si>
    <t>maj.vč.oprávek</t>
  </si>
  <si>
    <t>+přech. účty pas.</t>
  </si>
  <si>
    <t>Mateřská škola</t>
  </si>
  <si>
    <t>Výkaz zisku a ztrát příspěvkových organizaci</t>
  </si>
  <si>
    <t>k 31.12.2007 v tis. Kč.</t>
  </si>
  <si>
    <t>hlavní činnost</t>
  </si>
  <si>
    <t>doplňková č.</t>
  </si>
  <si>
    <t>náklady na reprezentaci</t>
  </si>
  <si>
    <t>zák.sociální pojištění</t>
  </si>
  <si>
    <t>ost.sociální pojištění</t>
  </si>
  <si>
    <t>zákonné soc. náklady</t>
  </si>
  <si>
    <t>jiné ostatní náklady</t>
  </si>
  <si>
    <t>odpisy dlouh.majetku</t>
  </si>
  <si>
    <t>náklady celkem</t>
  </si>
  <si>
    <t>Výnosy</t>
  </si>
  <si>
    <t>tržby z prodeje služeb</t>
  </si>
  <si>
    <t>zúčtování fondů</t>
  </si>
  <si>
    <t>jiné ostatní výnosy</t>
  </si>
  <si>
    <t>tržby z prodeje materiálu</t>
  </si>
  <si>
    <t>příspěvky a dotace na provoz</t>
  </si>
  <si>
    <t>výnosy celkem</t>
  </si>
  <si>
    <t>výsledek hospodaření před zdan.</t>
  </si>
  <si>
    <t>Přerozdělení výsledků hospodaření příspěvkových organizací za rok 2007</t>
  </si>
  <si>
    <t>Po ukončení hospodářského roku je zřizovatel povinen dle vyhl. MF ČR č. 250/2000 Sb.</t>
  </si>
  <si>
    <t>§ 30, §31, §32 odsouhlasit a potvrdit přerozdělení výsledků hospodařní do fondů</t>
  </si>
  <si>
    <t>jednotlivých</t>
  </si>
  <si>
    <t>ch  organizací.</t>
  </si>
  <si>
    <t>Schváleno radou města dne 27.3.2008 - usnesení č. 22/08/222</t>
  </si>
  <si>
    <t>stav k 31.12.2007</t>
  </si>
  <si>
    <t>hospod. výsledek</t>
  </si>
  <si>
    <t>stav po přerozděl.</t>
  </si>
  <si>
    <t xml:space="preserve">  Fond odměn</t>
  </si>
  <si>
    <t xml:space="preserve">  Fond reprodukce</t>
  </si>
  <si>
    <t xml:space="preserve">  Fond rezervní</t>
  </si>
  <si>
    <t xml:space="preserve">  Celkem</t>
  </si>
  <si>
    <t>Hospodářský výsledek rok 2007</t>
  </si>
  <si>
    <t>Schváleno radou města dne 6.3.2008 - usnesení č. 20/08/207</t>
  </si>
  <si>
    <t xml:space="preserve"> vrácení hospodářského výsledku do rozpočtu zřizovatele Kč 20,54</t>
  </si>
  <si>
    <t>Mateřská škola Město Albrechtice</t>
  </si>
  <si>
    <t>Hospodářský výsledek za rok 2007</t>
  </si>
  <si>
    <t xml:space="preserve">V souladu se  zákonem  O obcích č. 128/2000 Sb.,  § 16, odst. 2, písmeno d,  a  zákonem  O rozpočtových </t>
  </si>
  <si>
    <t xml:space="preserve">pravidlech územních rozpočtů č. 250/2000 Sb., §17, odst. 6 mohou občané své připomínky k závěrečnému </t>
  </si>
  <si>
    <t xml:space="preserve">účtu uplatnit   p í s e m n ě   do  25.června 2008 na MěÚ město Město Albrechtice odbor finanční a plánovací  </t>
  </si>
  <si>
    <t>nebo ústně na zastupitelstvu města dne 26.června 2008</t>
  </si>
  <si>
    <t>Závěrečný účet města Město Albrechtice je zveřejněn na webových stránkách města.</t>
  </si>
  <si>
    <t>Podrobný rozpis závěrečného účtu a všechny přílohy jsou založeny na finančním a plánovacím odboru MěÚ Město Albrechtice.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</si>
</sst>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0"/>
    <numFmt numFmtId="166" formatCode="#,##0"/>
    <numFmt numFmtId="167" formatCode="#,##0.00"/>
    <numFmt numFmtId="168" formatCode="0.00%"/>
    <numFmt numFmtId="169" formatCode="D/M/YYYY"/>
    <numFmt numFmtId="170" formatCode="@"/>
    <numFmt numFmtId="171" formatCode="#,##0.00\ [$Kč-405];[RED]\-#,##0.00\ [$Kč-405]"/>
    <numFmt numFmtId="172" formatCode="0"/>
    <numFmt numFmtId="173" formatCode="0.00"/>
  </numFmts>
  <fonts count="42">
    <font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8"/>
      <name val="Arial"/>
      <family val="2"/>
    </font>
    <font>
      <i/>
      <u val="single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b/>
      <u val="single"/>
      <sz val="11"/>
      <name val="Arial CE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6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6" fillId="3" borderId="0" xfId="0" applyNumberFormat="1" applyFont="1" applyFill="1" applyAlignment="1">
      <alignment/>
    </xf>
    <xf numFmtId="165" fontId="6" fillId="2" borderId="0" xfId="0" applyNumberFormat="1" applyFont="1" applyFill="1" applyAlignment="1">
      <alignment horizontal="right"/>
    </xf>
    <xf numFmtId="166" fontId="6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164" fontId="6" fillId="0" borderId="0" xfId="0" applyFont="1" applyAlignment="1">
      <alignment horizontal="center"/>
    </xf>
    <xf numFmtId="167" fontId="0" fillId="2" borderId="0" xfId="0" applyNumberFormat="1" applyFill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5" fontId="10" fillId="2" borderId="0" xfId="0" applyNumberFormat="1" applyFont="1" applyFill="1" applyAlignment="1">
      <alignment/>
    </xf>
    <xf numFmtId="165" fontId="8" fillId="0" borderId="0" xfId="0" applyNumberFormat="1" applyFont="1" applyAlignment="1">
      <alignment/>
    </xf>
    <xf numFmtId="165" fontId="11" fillId="2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5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4" fontId="12" fillId="0" borderId="0" xfId="0" applyFont="1" applyAlignment="1">
      <alignment/>
    </xf>
    <xf numFmtId="166" fontId="1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4" fontId="9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65" fontId="13" fillId="2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167" fontId="13" fillId="2" borderId="0" xfId="0" applyNumberFormat="1" applyFont="1" applyFill="1" applyAlignment="1">
      <alignment horizontal="center"/>
    </xf>
    <xf numFmtId="164" fontId="7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6" fontId="13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right"/>
    </xf>
    <xf numFmtId="164" fontId="1" fillId="2" borderId="1" xfId="0" applyFont="1" applyFill="1" applyBorder="1" applyAlignment="1">
      <alignment/>
    </xf>
    <xf numFmtId="166" fontId="14" fillId="0" borderId="1" xfId="0" applyNumberFormat="1" applyFont="1" applyBorder="1" applyAlignment="1">
      <alignment/>
    </xf>
    <xf numFmtId="165" fontId="15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13" fillId="2" borderId="1" xfId="0" applyNumberFormat="1" applyFont="1" applyFill="1" applyBorder="1" applyAlignment="1">
      <alignment/>
    </xf>
    <xf numFmtId="165" fontId="13" fillId="0" borderId="1" xfId="0" applyNumberFormat="1" applyFont="1" applyBorder="1" applyAlignment="1">
      <alignment/>
    </xf>
    <xf numFmtId="165" fontId="13" fillId="2" borderId="1" xfId="0" applyNumberFormat="1" applyFont="1" applyFill="1" applyBorder="1" applyAlignment="1">
      <alignment horizontal="right"/>
    </xf>
    <xf numFmtId="166" fontId="13" fillId="0" borderId="1" xfId="0" applyNumberFormat="1" applyFont="1" applyBorder="1" applyAlignment="1">
      <alignment/>
    </xf>
    <xf numFmtId="165" fontId="5" fillId="2" borderId="1" xfId="0" applyNumberFormat="1" applyFont="1" applyFill="1" applyBorder="1" applyAlignment="1">
      <alignment/>
    </xf>
    <xf numFmtId="164" fontId="13" fillId="0" borderId="1" xfId="0" applyFont="1" applyBorder="1" applyAlignment="1">
      <alignment horizontal="center"/>
    </xf>
    <xf numFmtId="167" fontId="5" fillId="2" borderId="1" xfId="0" applyNumberFormat="1" applyFont="1" applyFill="1" applyBorder="1" applyAlignment="1">
      <alignment/>
    </xf>
    <xf numFmtId="168" fontId="15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" fillId="0" borderId="0" xfId="0" applyFont="1" applyAlignment="1">
      <alignment/>
    </xf>
    <xf numFmtId="164" fontId="16" fillId="0" borderId="0" xfId="0" applyFont="1" applyAlignment="1">
      <alignment/>
    </xf>
    <xf numFmtId="166" fontId="0" fillId="0" borderId="0" xfId="0" applyNumberFormat="1" applyAlignment="1">
      <alignment horizontal="right"/>
    </xf>
    <xf numFmtId="164" fontId="12" fillId="2" borderId="0" xfId="0" applyFont="1" applyFill="1" applyAlignment="1">
      <alignment/>
    </xf>
    <xf numFmtId="166" fontId="16" fillId="0" borderId="0" xfId="0" applyNumberFormat="1" applyFont="1" applyAlignment="1">
      <alignment/>
    </xf>
    <xf numFmtId="165" fontId="15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8" fontId="17" fillId="0" borderId="0" xfId="0" applyNumberFormat="1" applyFont="1" applyAlignment="1">
      <alignment/>
    </xf>
    <xf numFmtId="165" fontId="13" fillId="2" borderId="0" xfId="0" applyNumberFormat="1" applyFont="1" applyFill="1" applyAlignment="1">
      <alignment/>
    </xf>
    <xf numFmtId="166" fontId="6" fillId="0" borderId="0" xfId="0" applyNumberFormat="1" applyFont="1" applyAlignment="1">
      <alignment horizontal="center"/>
    </xf>
    <xf numFmtId="165" fontId="17" fillId="2" borderId="0" xfId="0" applyNumberFormat="1" applyFont="1" applyFill="1" applyAlignment="1">
      <alignment/>
    </xf>
    <xf numFmtId="166" fontId="1" fillId="0" borderId="1" xfId="0" applyNumberFormat="1" applyFont="1" applyBorder="1" applyAlignment="1">
      <alignment horizontal="right"/>
    </xf>
    <xf numFmtId="167" fontId="13" fillId="0" borderId="1" xfId="0" applyNumberFormat="1" applyFont="1" applyBorder="1" applyAlignment="1">
      <alignment/>
    </xf>
    <xf numFmtId="166" fontId="16" fillId="0" borderId="0" xfId="0" applyNumberFormat="1" applyFont="1" applyAlignment="1">
      <alignment horizontal="right"/>
    </xf>
    <xf numFmtId="165" fontId="15" fillId="2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/>
    </xf>
    <xf numFmtId="164" fontId="5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12" fillId="2" borderId="2" xfId="0" applyFont="1" applyFill="1" applyBorder="1" applyAlignment="1">
      <alignment/>
    </xf>
    <xf numFmtId="166" fontId="16" fillId="0" borderId="2" xfId="0" applyNumberFormat="1" applyFont="1" applyBorder="1" applyAlignment="1">
      <alignment/>
    </xf>
    <xf numFmtId="165" fontId="15" fillId="2" borderId="2" xfId="0" applyNumberFormat="1" applyFont="1" applyFill="1" applyBorder="1" applyAlignment="1">
      <alignment/>
    </xf>
    <xf numFmtId="165" fontId="5" fillId="0" borderId="2" xfId="0" applyNumberFormat="1" applyFont="1" applyBorder="1" applyAlignment="1">
      <alignment/>
    </xf>
    <xf numFmtId="165" fontId="13" fillId="2" borderId="2" xfId="0" applyNumberFormat="1" applyFont="1" applyFill="1" applyBorder="1" applyAlignment="1">
      <alignment/>
    </xf>
    <xf numFmtId="165" fontId="13" fillId="0" borderId="2" xfId="0" applyNumberFormat="1" applyFont="1" applyBorder="1" applyAlignment="1">
      <alignment/>
    </xf>
    <xf numFmtId="165" fontId="13" fillId="2" borderId="2" xfId="0" applyNumberFormat="1" applyFont="1" applyFill="1" applyBorder="1" applyAlignment="1">
      <alignment horizontal="right"/>
    </xf>
    <xf numFmtId="166" fontId="13" fillId="0" borderId="2" xfId="0" applyNumberFormat="1" applyFont="1" applyBorder="1" applyAlignment="1">
      <alignment/>
    </xf>
    <xf numFmtId="165" fontId="18" fillId="2" borderId="2" xfId="0" applyNumberFormat="1" applyFont="1" applyFill="1" applyBorder="1" applyAlignment="1">
      <alignment/>
    </xf>
    <xf numFmtId="164" fontId="6" fillId="0" borderId="2" xfId="0" applyFont="1" applyBorder="1" applyAlignment="1">
      <alignment horizontal="center"/>
    </xf>
    <xf numFmtId="167" fontId="5" fillId="2" borderId="2" xfId="0" applyNumberFormat="1" applyFont="1" applyFill="1" applyBorder="1" applyAlignment="1">
      <alignment/>
    </xf>
    <xf numFmtId="165" fontId="0" fillId="2" borderId="0" xfId="0" applyNumberFormat="1" applyFill="1" applyAlignment="1">
      <alignment horizontal="right"/>
    </xf>
    <xf numFmtId="167" fontId="6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5" fontId="13" fillId="2" borderId="3" xfId="0" applyNumberFormat="1" applyFont="1" applyFill="1" applyBorder="1" applyAlignment="1">
      <alignment/>
    </xf>
    <xf numFmtId="165" fontId="13" fillId="2" borderId="0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12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6" fillId="0" borderId="1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0" fillId="0" borderId="0" xfId="0" applyFont="1" applyAlignment="1">
      <alignment/>
    </xf>
    <xf numFmtId="165" fontId="17" fillId="2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6" fontId="18" fillId="0" borderId="0" xfId="0" applyNumberFormat="1" applyFont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7" fontId="5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 horizontal="right"/>
    </xf>
    <xf numFmtId="166" fontId="19" fillId="0" borderId="0" xfId="0" applyNumberFormat="1" applyFont="1" applyAlignment="1">
      <alignment/>
    </xf>
    <xf numFmtId="164" fontId="13" fillId="2" borderId="0" xfId="0" applyFont="1" applyFill="1" applyAlignment="1">
      <alignment/>
    </xf>
    <xf numFmtId="166" fontId="18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5" fillId="2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4" fontId="6" fillId="2" borderId="0" xfId="0" applyFont="1" applyFill="1" applyAlignment="1">
      <alignment/>
    </xf>
    <xf numFmtId="165" fontId="12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6" fontId="10" fillId="0" borderId="1" xfId="0" applyNumberFormat="1" applyFont="1" applyBorder="1" applyAlignment="1">
      <alignment horizontal="right"/>
    </xf>
    <xf numFmtId="165" fontId="18" fillId="2" borderId="1" xfId="0" applyNumberFormat="1" applyFont="1" applyFill="1" applyBorder="1" applyAlignment="1">
      <alignment/>
    </xf>
    <xf numFmtId="165" fontId="15" fillId="2" borderId="1" xfId="0" applyNumberFormat="1" applyFont="1" applyFill="1" applyBorder="1" applyAlignment="1">
      <alignment horizontal="right"/>
    </xf>
    <xf numFmtId="167" fontId="15" fillId="2" borderId="1" xfId="0" applyNumberFormat="1" applyFont="1" applyFill="1" applyBorder="1" applyAlignment="1">
      <alignment/>
    </xf>
    <xf numFmtId="166" fontId="17" fillId="0" borderId="0" xfId="0" applyNumberFormat="1" applyFont="1" applyAlignment="1">
      <alignment/>
    </xf>
    <xf numFmtId="164" fontId="1" fillId="2" borderId="0" xfId="0" applyFont="1" applyFill="1" applyAlignment="1">
      <alignment/>
    </xf>
    <xf numFmtId="165" fontId="5" fillId="2" borderId="0" xfId="0" applyNumberFormat="1" applyFont="1" applyFill="1" applyAlignment="1">
      <alignment/>
    </xf>
    <xf numFmtId="164" fontId="6" fillId="0" borderId="0" xfId="0" applyFont="1" applyAlignment="1">
      <alignment horizontal="right"/>
    </xf>
    <xf numFmtId="164" fontId="13" fillId="0" borderId="0" xfId="0" applyFont="1" applyAlignment="1">
      <alignment horizontal="right"/>
    </xf>
    <xf numFmtId="167" fontId="6" fillId="0" borderId="0" xfId="0" applyNumberFormat="1" applyFont="1" applyAlignment="1">
      <alignment horizontal="center"/>
    </xf>
    <xf numFmtId="165" fontId="6" fillId="2" borderId="0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164" fontId="1" fillId="0" borderId="5" xfId="0" applyFont="1" applyBorder="1" applyAlignment="1">
      <alignment horizontal="left"/>
    </xf>
    <xf numFmtId="164" fontId="12" fillId="0" borderId="6" xfId="0" applyFont="1" applyBorder="1" applyAlignment="1">
      <alignment/>
    </xf>
    <xf numFmtId="166" fontId="12" fillId="0" borderId="6" xfId="0" applyNumberFormat="1" applyFont="1" applyBorder="1" applyAlignment="1">
      <alignment horizontal="right"/>
    </xf>
    <xf numFmtId="164" fontId="1" fillId="2" borderId="6" xfId="0" applyFont="1" applyFill="1" applyBorder="1" applyAlignment="1">
      <alignment/>
    </xf>
    <xf numFmtId="167" fontId="14" fillId="0" borderId="6" xfId="0" applyNumberFormat="1" applyFont="1" applyBorder="1" applyAlignment="1">
      <alignment horizontal="right"/>
    </xf>
    <xf numFmtId="165" fontId="15" fillId="2" borderId="6" xfId="0" applyNumberFormat="1" applyFont="1" applyFill="1" applyBorder="1" applyAlignment="1">
      <alignment horizontal="right"/>
    </xf>
    <xf numFmtId="165" fontId="18" fillId="2" borderId="6" xfId="0" applyNumberFormat="1" applyFont="1" applyFill="1" applyBorder="1" applyAlignment="1">
      <alignment horizontal="right"/>
    </xf>
    <xf numFmtId="166" fontId="15" fillId="2" borderId="6" xfId="0" applyNumberFormat="1" applyFont="1" applyFill="1" applyBorder="1" applyAlignment="1">
      <alignment horizontal="right"/>
    </xf>
    <xf numFmtId="167" fontId="15" fillId="2" borderId="6" xfId="0" applyNumberFormat="1" applyFont="1" applyFill="1" applyBorder="1" applyAlignment="1">
      <alignment horizontal="center"/>
    </xf>
    <xf numFmtId="167" fontId="18" fillId="2" borderId="6" xfId="0" applyNumberFormat="1" applyFont="1" applyFill="1" applyBorder="1" applyAlignment="1">
      <alignment horizontal="right"/>
    </xf>
    <xf numFmtId="168" fontId="15" fillId="0" borderId="7" xfId="0" applyNumberFormat="1" applyFont="1" applyBorder="1" applyAlignment="1">
      <alignment/>
    </xf>
    <xf numFmtId="164" fontId="1" fillId="0" borderId="0" xfId="0" applyFont="1" applyBorder="1" applyAlignment="1">
      <alignment horizontal="left"/>
    </xf>
    <xf numFmtId="166" fontId="12" fillId="0" borderId="0" xfId="0" applyNumberFormat="1" applyFont="1" applyBorder="1" applyAlignment="1">
      <alignment horizontal="right"/>
    </xf>
    <xf numFmtId="164" fontId="1" fillId="2" borderId="0" xfId="0" applyFont="1" applyFill="1" applyBorder="1" applyAlignment="1">
      <alignment/>
    </xf>
    <xf numFmtId="167" fontId="14" fillId="0" borderId="0" xfId="0" applyNumberFormat="1" applyFont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horizontal="right"/>
    </xf>
    <xf numFmtId="166" fontId="15" fillId="2" borderId="0" xfId="0" applyNumberFormat="1" applyFont="1" applyFill="1" applyBorder="1" applyAlignment="1">
      <alignment horizontal="right"/>
    </xf>
    <xf numFmtId="167" fontId="15" fillId="2" borderId="0" xfId="0" applyNumberFormat="1" applyFont="1" applyFill="1" applyBorder="1" applyAlignment="1">
      <alignment horizontal="center"/>
    </xf>
    <xf numFmtId="167" fontId="18" fillId="2" borderId="0" xfId="0" applyNumberFormat="1" applyFont="1" applyFill="1" applyBorder="1" applyAlignment="1">
      <alignment horizontal="right"/>
    </xf>
    <xf numFmtId="168" fontId="20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4" fontId="21" fillId="0" borderId="0" xfId="0" applyFont="1" applyAlignment="1">
      <alignment horizontal="center"/>
    </xf>
    <xf numFmtId="164" fontId="1" fillId="0" borderId="6" xfId="0" applyFont="1" applyBorder="1" applyAlignment="1">
      <alignment horizontal="left"/>
    </xf>
    <xf numFmtId="164" fontId="1" fillId="0" borderId="6" xfId="0" applyFont="1" applyBorder="1" applyAlignment="1">
      <alignment/>
    </xf>
    <xf numFmtId="166" fontId="1" fillId="0" borderId="6" xfId="0" applyNumberFormat="1" applyFont="1" applyBorder="1" applyAlignment="1">
      <alignment/>
    </xf>
    <xf numFmtId="165" fontId="13" fillId="2" borderId="6" xfId="0" applyNumberFormat="1" applyFont="1" applyFill="1" applyBorder="1" applyAlignment="1">
      <alignment/>
    </xf>
    <xf numFmtId="165" fontId="5" fillId="2" borderId="6" xfId="0" applyNumberFormat="1" applyFont="1" applyFill="1" applyBorder="1" applyAlignment="1">
      <alignment/>
    </xf>
    <xf numFmtId="165" fontId="13" fillId="2" borderId="6" xfId="0" applyNumberFormat="1" applyFont="1" applyFill="1" applyBorder="1" applyAlignment="1">
      <alignment horizontal="right"/>
    </xf>
    <xf numFmtId="166" fontId="13" fillId="2" borderId="6" xfId="0" applyNumberFormat="1" applyFont="1" applyFill="1" applyBorder="1" applyAlignment="1">
      <alignment/>
    </xf>
    <xf numFmtId="166" fontId="6" fillId="2" borderId="6" xfId="0" applyNumberFormat="1" applyFont="1" applyFill="1" applyBorder="1" applyAlignment="1">
      <alignment horizontal="center"/>
    </xf>
    <xf numFmtId="167" fontId="5" fillId="2" borderId="6" xfId="0" applyNumberFormat="1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/>
    </xf>
    <xf numFmtId="166" fontId="14" fillId="2" borderId="1" xfId="0" applyNumberFormat="1" applyFont="1" applyFill="1" applyBorder="1" applyAlignment="1">
      <alignment/>
    </xf>
    <xf numFmtId="166" fontId="15" fillId="2" borderId="1" xfId="0" applyNumberFormat="1" applyFont="1" applyFill="1" applyBorder="1" applyAlignment="1">
      <alignment/>
    </xf>
    <xf numFmtId="166" fontId="15" fillId="2" borderId="1" xfId="0" applyNumberFormat="1" applyFont="1" applyFill="1" applyBorder="1" applyAlignment="1">
      <alignment horizontal="center"/>
    </xf>
    <xf numFmtId="167" fontId="18" fillId="2" borderId="1" xfId="0" applyNumberFormat="1" applyFont="1" applyFill="1" applyBorder="1" applyAlignment="1">
      <alignment/>
    </xf>
    <xf numFmtId="168" fontId="17" fillId="2" borderId="0" xfId="0" applyNumberFormat="1" applyFont="1" applyFill="1" applyAlignment="1">
      <alignment/>
    </xf>
    <xf numFmtId="164" fontId="4" fillId="0" borderId="6" xfId="0" applyFont="1" applyBorder="1" applyAlignment="1">
      <alignment horizontal="left"/>
    </xf>
    <xf numFmtId="164" fontId="4" fillId="0" borderId="6" xfId="0" applyFont="1" applyBorder="1" applyAlignment="1">
      <alignment/>
    </xf>
    <xf numFmtId="166" fontId="4" fillId="0" borderId="6" xfId="0" applyNumberFormat="1" applyFont="1" applyBorder="1" applyAlignment="1">
      <alignment horizontal="right"/>
    </xf>
    <xf numFmtId="165" fontId="1" fillId="2" borderId="6" xfId="0" applyNumberFormat="1" applyFont="1" applyFill="1" applyBorder="1" applyAlignment="1">
      <alignment/>
    </xf>
    <xf numFmtId="164" fontId="1" fillId="2" borderId="5" xfId="0" applyFont="1" applyFill="1" applyBorder="1" applyAlignment="1">
      <alignment horizontal="left"/>
    </xf>
    <xf numFmtId="164" fontId="0" fillId="2" borderId="6" xfId="0" applyFill="1" applyBorder="1" applyAlignment="1">
      <alignment/>
    </xf>
    <xf numFmtId="164" fontId="12" fillId="2" borderId="6" xfId="0" applyFont="1" applyFill="1" applyBorder="1" applyAlignment="1">
      <alignment/>
    </xf>
    <xf numFmtId="166" fontId="13" fillId="2" borderId="6" xfId="0" applyNumberFormat="1" applyFont="1" applyFill="1" applyBorder="1" applyAlignment="1">
      <alignment horizontal="right"/>
    </xf>
    <xf numFmtId="164" fontId="4" fillId="2" borderId="6" xfId="0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166" fontId="13" fillId="2" borderId="6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12" fillId="2" borderId="0" xfId="0" applyFont="1" applyFill="1" applyBorder="1" applyAlignment="1">
      <alignment/>
    </xf>
    <xf numFmtId="166" fontId="13" fillId="2" borderId="0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3" fillId="2" borderId="0" xfId="0" applyNumberFormat="1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6" fontId="13" fillId="2" borderId="0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/>
    </xf>
    <xf numFmtId="164" fontId="5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7" fontId="13" fillId="2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4" fontId="13" fillId="2" borderId="0" xfId="0" applyFont="1" applyFill="1" applyBorder="1" applyAlignment="1">
      <alignment horizontal="center"/>
    </xf>
    <xf numFmtId="167" fontId="13" fillId="2" borderId="0" xfId="0" applyNumberFormat="1" applyFont="1" applyFill="1" applyAlignment="1">
      <alignment/>
    </xf>
    <xf numFmtId="164" fontId="13" fillId="2" borderId="0" xfId="0" applyFont="1" applyFill="1" applyAlignment="1">
      <alignment horizontal="center"/>
    </xf>
    <xf numFmtId="164" fontId="22" fillId="0" borderId="0" xfId="0" applyFont="1" applyAlignment="1">
      <alignment horizontal="left"/>
    </xf>
    <xf numFmtId="167" fontId="0" fillId="2" borderId="0" xfId="0" applyNumberFormat="1" applyFont="1" applyFill="1" applyBorder="1" applyAlignment="1">
      <alignment/>
    </xf>
    <xf numFmtId="167" fontId="6" fillId="2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6" fillId="0" borderId="0" xfId="0" applyFont="1" applyBorder="1" applyAlignment="1">
      <alignment/>
    </xf>
    <xf numFmtId="165" fontId="0" fillId="2" borderId="0" xfId="0" applyNumberForma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7" fontId="0" fillId="2" borderId="0" xfId="0" applyNumberFormat="1" applyFont="1" applyFill="1" applyAlignment="1">
      <alignment horizontal="right"/>
    </xf>
    <xf numFmtId="167" fontId="13" fillId="2" borderId="0" xfId="0" applyNumberFormat="1" applyFont="1" applyFill="1" applyBorder="1" applyAlignment="1">
      <alignment horizontal="left"/>
    </xf>
    <xf numFmtId="164" fontId="6" fillId="2" borderId="0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right"/>
    </xf>
    <xf numFmtId="164" fontId="13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65" fontId="6" fillId="2" borderId="0" xfId="0" applyNumberFormat="1" applyFont="1" applyFill="1" applyAlignment="1">
      <alignment/>
    </xf>
    <xf numFmtId="165" fontId="6" fillId="0" borderId="0" xfId="0" applyNumberFormat="1" applyFont="1" applyAlignment="1">
      <alignment horizontal="left"/>
    </xf>
    <xf numFmtId="165" fontId="6" fillId="2" borderId="0" xfId="0" applyNumberFormat="1" applyFont="1" applyFill="1" applyAlignment="1">
      <alignment horizontal="left"/>
    </xf>
    <xf numFmtId="166" fontId="13" fillId="0" borderId="0" xfId="0" applyNumberFormat="1" applyFont="1" applyAlignment="1">
      <alignment horizontal="center"/>
    </xf>
    <xf numFmtId="165" fontId="0" fillId="2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/>
    </xf>
    <xf numFmtId="165" fontId="13" fillId="2" borderId="1" xfId="0" applyNumberFormat="1" applyFont="1" applyFill="1" applyBorder="1" applyAlignment="1">
      <alignment/>
    </xf>
    <xf numFmtId="164" fontId="10" fillId="0" borderId="0" xfId="0" applyFont="1" applyAlignment="1">
      <alignment horizontal="left"/>
    </xf>
    <xf numFmtId="166" fontId="5" fillId="2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/>
    </xf>
    <xf numFmtId="165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right"/>
    </xf>
    <xf numFmtId="164" fontId="0" fillId="0" borderId="0" xfId="0" applyFont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13" fillId="0" borderId="3" xfId="0" applyFont="1" applyBorder="1" applyAlignment="1">
      <alignment/>
    </xf>
    <xf numFmtId="165" fontId="5" fillId="2" borderId="3" xfId="0" applyNumberFormat="1" applyFont="1" applyFill="1" applyBorder="1" applyAlignment="1">
      <alignment/>
    </xf>
    <xf numFmtId="166" fontId="13" fillId="0" borderId="3" xfId="0" applyNumberFormat="1" applyFont="1" applyBorder="1" applyAlignment="1">
      <alignment/>
    </xf>
    <xf numFmtId="165" fontId="6" fillId="2" borderId="3" xfId="0" applyNumberFormat="1" applyFont="1" applyFill="1" applyBorder="1" applyAlignment="1">
      <alignment/>
    </xf>
    <xf numFmtId="165" fontId="0" fillId="0" borderId="3" xfId="0" applyNumberFormat="1" applyBorder="1" applyAlignment="1">
      <alignment/>
    </xf>
    <xf numFmtId="167" fontId="13" fillId="2" borderId="1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/>
    </xf>
    <xf numFmtId="166" fontId="0" fillId="0" borderId="0" xfId="0" applyNumberFormat="1" applyAlignment="1" applyProtection="1">
      <alignment horizontal="right" wrapText="1"/>
      <protection locked="0"/>
    </xf>
    <xf numFmtId="165" fontId="13" fillId="2" borderId="0" xfId="0" applyNumberFormat="1" applyFont="1" applyFill="1" applyAlignment="1" applyProtection="1">
      <alignment horizontal="right" wrapText="1"/>
      <protection locked="0"/>
    </xf>
    <xf numFmtId="168" fontId="6" fillId="0" borderId="0" xfId="0" applyNumberFormat="1" applyFont="1" applyAlignment="1">
      <alignment/>
    </xf>
    <xf numFmtId="166" fontId="0" fillId="2" borderId="0" xfId="0" applyNumberFormat="1" applyFont="1" applyFill="1" applyAlignment="1">
      <alignment horizontal="center"/>
    </xf>
    <xf numFmtId="164" fontId="0" fillId="0" borderId="0" xfId="0" applyFont="1" applyAlignment="1">
      <alignment horizontal="left"/>
    </xf>
    <xf numFmtId="164" fontId="23" fillId="0" borderId="0" xfId="0" applyFont="1" applyAlignment="1">
      <alignment/>
    </xf>
    <xf numFmtId="165" fontId="6" fillId="2" borderId="0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4" fontId="5" fillId="0" borderId="1" xfId="0" applyFont="1" applyBorder="1" applyAlignment="1">
      <alignment horizontal="left"/>
    </xf>
    <xf numFmtId="164" fontId="0" fillId="0" borderId="0" xfId="0" applyAlignment="1">
      <alignment horizontal="right"/>
    </xf>
    <xf numFmtId="164" fontId="24" fillId="0" borderId="0" xfId="0" applyFont="1" applyAlignment="1">
      <alignment/>
    </xf>
    <xf numFmtId="164" fontId="13" fillId="0" borderId="0" xfId="0" applyFont="1" applyBorder="1" applyAlignment="1">
      <alignment horizontal="right"/>
    </xf>
    <xf numFmtId="165" fontId="6" fillId="0" borderId="1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166" fontId="0" fillId="0" borderId="0" xfId="0" applyNumberFormat="1" applyAlignment="1">
      <alignment horizontal="right" wrapText="1"/>
    </xf>
    <xf numFmtId="165" fontId="13" fillId="2" borderId="0" xfId="0" applyNumberFormat="1" applyFont="1" applyFill="1" applyAlignment="1">
      <alignment horizontal="right" wrapText="1"/>
    </xf>
    <xf numFmtId="164" fontId="0" fillId="0" borderId="0" xfId="0" applyBorder="1" applyAlignment="1">
      <alignment horizontal="right"/>
    </xf>
    <xf numFmtId="166" fontId="6" fillId="0" borderId="0" xfId="0" applyNumberFormat="1" applyFont="1" applyBorder="1" applyAlignment="1">
      <alignment/>
    </xf>
    <xf numFmtId="167" fontId="0" fillId="2" borderId="0" xfId="0" applyNumberFormat="1" applyFill="1" applyBorder="1" applyAlignment="1">
      <alignment/>
    </xf>
    <xf numFmtId="166" fontId="13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64" fontId="6" fillId="0" borderId="0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 wrapText="1"/>
    </xf>
    <xf numFmtId="164" fontId="25" fillId="0" borderId="0" xfId="0" applyFont="1" applyAlignment="1">
      <alignment horizontal="left"/>
    </xf>
    <xf numFmtId="166" fontId="6" fillId="0" borderId="0" xfId="0" applyNumberFormat="1" applyFont="1" applyBorder="1" applyAlignment="1">
      <alignment horizontal="right"/>
    </xf>
    <xf numFmtId="164" fontId="22" fillId="0" borderId="0" xfId="0" applyFont="1" applyAlignment="1">
      <alignment/>
    </xf>
    <xf numFmtId="166" fontId="0" fillId="0" borderId="1" xfId="0" applyNumberForma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wrapText="1"/>
    </xf>
    <xf numFmtId="165" fontId="21" fillId="2" borderId="0" xfId="0" applyNumberFormat="1" applyFont="1" applyFill="1" applyBorder="1" applyAlignment="1">
      <alignment/>
    </xf>
    <xf numFmtId="165" fontId="21" fillId="2" borderId="0" xfId="0" applyNumberFormat="1" applyFont="1" applyFill="1" applyAlignment="1">
      <alignment/>
    </xf>
    <xf numFmtId="164" fontId="1" fillId="0" borderId="4" xfId="0" applyFont="1" applyBorder="1" applyAlignment="1">
      <alignment horizontal="left"/>
    </xf>
    <xf numFmtId="164" fontId="1" fillId="0" borderId="4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right"/>
    </xf>
    <xf numFmtId="165" fontId="13" fillId="2" borderId="4" xfId="0" applyNumberFormat="1" applyFont="1" applyFill="1" applyBorder="1" applyAlignment="1">
      <alignment horizontal="right"/>
    </xf>
    <xf numFmtId="165" fontId="5" fillId="0" borderId="4" xfId="0" applyNumberFormat="1" applyFont="1" applyBorder="1" applyAlignment="1">
      <alignment/>
    </xf>
    <xf numFmtId="165" fontId="13" fillId="2" borderId="4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/>
    </xf>
    <xf numFmtId="167" fontId="13" fillId="0" borderId="4" xfId="0" applyNumberFormat="1" applyFont="1" applyBorder="1" applyAlignment="1">
      <alignment/>
    </xf>
    <xf numFmtId="164" fontId="13" fillId="0" borderId="4" xfId="0" applyFont="1" applyBorder="1" applyAlignment="1">
      <alignment horizontal="center"/>
    </xf>
    <xf numFmtId="167" fontId="5" fillId="2" borderId="4" xfId="0" applyNumberFormat="1" applyFont="1" applyFill="1" applyBorder="1" applyAlignment="1">
      <alignment/>
    </xf>
    <xf numFmtId="166" fontId="13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4" fontId="13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7" fontId="6" fillId="2" borderId="0" xfId="0" applyNumberFormat="1" applyFont="1" applyFill="1" applyAlignment="1">
      <alignment horizontal="left"/>
    </xf>
    <xf numFmtId="167" fontId="6" fillId="0" borderId="0" xfId="0" applyNumberFormat="1" applyFont="1" applyAlignment="1">
      <alignment horizontal="right"/>
    </xf>
    <xf numFmtId="167" fontId="6" fillId="2" borderId="0" xfId="0" applyNumberFormat="1" applyFont="1" applyFill="1" applyAlignment="1">
      <alignment horizontal="right"/>
    </xf>
    <xf numFmtId="164" fontId="5" fillId="2" borderId="0" xfId="0" applyFont="1" applyFill="1" applyAlignment="1">
      <alignment/>
    </xf>
    <xf numFmtId="165" fontId="0" fillId="0" borderId="0" xfId="0" applyNumberFormat="1" applyFont="1" applyBorder="1" applyAlignment="1">
      <alignment/>
    </xf>
    <xf numFmtId="164" fontId="26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6" fontId="17" fillId="0" borderId="0" xfId="0" applyNumberFormat="1" applyFont="1" applyAlignment="1">
      <alignment horizontal="left"/>
    </xf>
    <xf numFmtId="165" fontId="21" fillId="2" borderId="0" xfId="0" applyNumberFormat="1" applyFont="1" applyFill="1" applyBorder="1" applyAlignment="1">
      <alignment horizontal="right"/>
    </xf>
    <xf numFmtId="164" fontId="13" fillId="0" borderId="3" xfId="0" applyFont="1" applyBorder="1" applyAlignment="1">
      <alignment horizontal="right"/>
    </xf>
    <xf numFmtId="164" fontId="0" fillId="0" borderId="0" xfId="0" applyNumberFormat="1" applyAlignment="1">
      <alignment/>
    </xf>
    <xf numFmtId="164" fontId="12" fillId="2" borderId="1" xfId="0" applyFont="1" applyFill="1" applyBorder="1" applyAlignment="1">
      <alignment/>
    </xf>
    <xf numFmtId="166" fontId="6" fillId="0" borderId="0" xfId="0" applyNumberFormat="1" applyFont="1" applyAlignment="1">
      <alignment/>
    </xf>
    <xf numFmtId="164" fontId="25" fillId="0" borderId="0" xfId="0" applyFont="1" applyAlignment="1">
      <alignment/>
    </xf>
    <xf numFmtId="164" fontId="5" fillId="0" borderId="6" xfId="0" applyFont="1" applyBorder="1" applyAlignment="1">
      <alignment horizontal="left"/>
    </xf>
    <xf numFmtId="164" fontId="0" fillId="0" borderId="6" xfId="0" applyFont="1" applyBorder="1" applyAlignment="1">
      <alignment/>
    </xf>
    <xf numFmtId="166" fontId="5" fillId="0" borderId="6" xfId="0" applyNumberFormat="1" applyFont="1" applyBorder="1" applyAlignment="1">
      <alignment/>
    </xf>
    <xf numFmtId="164" fontId="5" fillId="2" borderId="6" xfId="0" applyFont="1" applyFill="1" applyBorder="1" applyAlignment="1">
      <alignment/>
    </xf>
    <xf numFmtId="166" fontId="5" fillId="0" borderId="6" xfId="0" applyNumberFormat="1" applyFont="1" applyBorder="1" applyAlignment="1">
      <alignment horizontal="right"/>
    </xf>
    <xf numFmtId="165" fontId="5" fillId="2" borderId="6" xfId="0" applyNumberFormat="1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166" fontId="7" fillId="0" borderId="0" xfId="0" applyNumberFormat="1" applyFont="1" applyAlignment="1">
      <alignment horizontal="left"/>
    </xf>
    <xf numFmtId="164" fontId="8" fillId="0" borderId="0" xfId="0" applyFont="1" applyAlignment="1">
      <alignment horizontal="right"/>
    </xf>
    <xf numFmtId="165" fontId="11" fillId="2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0" fillId="0" borderId="1" xfId="0" applyBorder="1" applyAlignment="1">
      <alignment horizontal="right"/>
    </xf>
    <xf numFmtId="167" fontId="13" fillId="2" borderId="1" xfId="0" applyNumberFormat="1" applyFont="1" applyFill="1" applyBorder="1" applyAlignment="1">
      <alignment/>
    </xf>
    <xf numFmtId="164" fontId="5" fillId="0" borderId="1" xfId="0" applyFont="1" applyBorder="1" applyAlignment="1">
      <alignment horizontal="right"/>
    </xf>
    <xf numFmtId="164" fontId="0" fillId="0" borderId="0" xfId="0" applyFont="1" applyBorder="1" applyAlignment="1">
      <alignment/>
    </xf>
    <xf numFmtId="167" fontId="6" fillId="0" borderId="0" xfId="0" applyNumberFormat="1" applyFont="1" applyAlignment="1">
      <alignment horizontal="left"/>
    </xf>
    <xf numFmtId="166" fontId="6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167" fontId="6" fillId="2" borderId="1" xfId="0" applyNumberFormat="1" applyFont="1" applyFill="1" applyBorder="1" applyAlignment="1">
      <alignment/>
    </xf>
    <xf numFmtId="166" fontId="6" fillId="2" borderId="1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164" fontId="6" fillId="0" borderId="1" xfId="0" applyFont="1" applyBorder="1" applyAlignment="1">
      <alignment/>
    </xf>
    <xf numFmtId="165" fontId="6" fillId="2" borderId="1" xfId="0" applyNumberFormat="1" applyFont="1" applyFill="1" applyBorder="1" applyAlignment="1">
      <alignment horizontal="right"/>
    </xf>
    <xf numFmtId="164" fontId="1" fillId="2" borderId="6" xfId="0" applyFont="1" applyFill="1" applyBorder="1" applyAlignment="1">
      <alignment horizontal="left"/>
    </xf>
    <xf numFmtId="164" fontId="0" fillId="2" borderId="6" xfId="0" applyFill="1" applyBorder="1" applyAlignment="1">
      <alignment horizontal="right"/>
    </xf>
    <xf numFmtId="167" fontId="13" fillId="2" borderId="6" xfId="0" applyNumberFormat="1" applyFont="1" applyFill="1" applyBorder="1" applyAlignment="1">
      <alignment/>
    </xf>
    <xf numFmtId="164" fontId="0" fillId="2" borderId="0" xfId="0" applyFill="1" applyBorder="1" applyAlignment="1">
      <alignment horizontal="right"/>
    </xf>
    <xf numFmtId="165" fontId="27" fillId="2" borderId="0" xfId="0" applyNumberFormat="1" applyFont="1" applyFill="1" applyAlignment="1">
      <alignment/>
    </xf>
    <xf numFmtId="167" fontId="26" fillId="2" borderId="0" xfId="0" applyNumberFormat="1" applyFont="1" applyFill="1" applyAlignment="1">
      <alignment/>
    </xf>
    <xf numFmtId="164" fontId="0" fillId="0" borderId="6" xfId="0" applyBorder="1" applyAlignment="1">
      <alignment/>
    </xf>
    <xf numFmtId="164" fontId="6" fillId="0" borderId="6" xfId="0" applyFont="1" applyBorder="1" applyAlignment="1">
      <alignment/>
    </xf>
    <xf numFmtId="164" fontId="0" fillId="0" borderId="6" xfId="0" applyBorder="1" applyAlignment="1">
      <alignment horizontal="right"/>
    </xf>
    <xf numFmtId="165" fontId="28" fillId="0" borderId="6" xfId="0" applyNumberFormat="1" applyFont="1" applyBorder="1" applyAlignment="1">
      <alignment/>
    </xf>
    <xf numFmtId="165" fontId="28" fillId="2" borderId="6" xfId="0" applyNumberFormat="1" applyFont="1" applyFill="1" applyBorder="1" applyAlignment="1">
      <alignment/>
    </xf>
    <xf numFmtId="167" fontId="5" fillId="0" borderId="6" xfId="0" applyNumberFormat="1" applyFont="1" applyBorder="1" applyAlignment="1">
      <alignment/>
    </xf>
    <xf numFmtId="164" fontId="5" fillId="0" borderId="6" xfId="0" applyFont="1" applyBorder="1" applyAlignment="1">
      <alignment horizontal="center"/>
    </xf>
    <xf numFmtId="165" fontId="0" fillId="0" borderId="6" xfId="0" applyNumberFormat="1" applyBorder="1" applyAlignment="1">
      <alignment/>
    </xf>
    <xf numFmtId="165" fontId="6" fillId="2" borderId="6" xfId="0" applyNumberFormat="1" applyFont="1" applyFill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2" borderId="6" xfId="0" applyNumberFormat="1" applyFont="1" applyFill="1" applyBorder="1" applyAlignment="1">
      <alignment horizontal="right"/>
    </xf>
    <xf numFmtId="167" fontId="6" fillId="0" borderId="6" xfId="0" applyNumberFormat="1" applyFont="1" applyBorder="1" applyAlignment="1">
      <alignment/>
    </xf>
    <xf numFmtId="165" fontId="0" fillId="2" borderId="6" xfId="0" applyNumberFormat="1" applyFill="1" applyBorder="1" applyAlignment="1">
      <alignment/>
    </xf>
    <xf numFmtId="164" fontId="6" fillId="0" borderId="6" xfId="0" applyFont="1" applyBorder="1" applyAlignment="1">
      <alignment horizontal="center"/>
    </xf>
    <xf numFmtId="167" fontId="0" fillId="2" borderId="7" xfId="0" applyNumberFormat="1" applyFill="1" applyBorder="1" applyAlignment="1">
      <alignment/>
    </xf>
    <xf numFmtId="165" fontId="13" fillId="2" borderId="6" xfId="0" applyNumberFormat="1" applyFont="1" applyFill="1" applyBorder="1" applyAlignment="1">
      <alignment horizontal="center"/>
    </xf>
    <xf numFmtId="167" fontId="5" fillId="2" borderId="7" xfId="0" applyNumberFormat="1" applyFont="1" applyFill="1" applyBorder="1" applyAlignment="1">
      <alignment/>
    </xf>
    <xf numFmtId="164" fontId="12" fillId="0" borderId="0" xfId="0" applyFont="1" applyAlignment="1">
      <alignment horizontal="right"/>
    </xf>
    <xf numFmtId="165" fontId="12" fillId="0" borderId="0" xfId="0" applyNumberFormat="1" applyFont="1" applyAlignment="1">
      <alignment/>
    </xf>
    <xf numFmtId="165" fontId="12" fillId="2" borderId="0" xfId="0" applyNumberFormat="1" applyFont="1" applyFill="1" applyAlignment="1">
      <alignment/>
    </xf>
    <xf numFmtId="167" fontId="12" fillId="2" borderId="0" xfId="0" applyNumberFormat="1" applyFont="1" applyFill="1" applyAlignment="1">
      <alignment/>
    </xf>
    <xf numFmtId="164" fontId="5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13" fillId="2" borderId="0" xfId="0" applyNumberFormat="1" applyFont="1" applyFill="1" applyAlignment="1">
      <alignment horizontal="center"/>
    </xf>
    <xf numFmtId="166" fontId="13" fillId="2" borderId="0" xfId="0" applyNumberFormat="1" applyFont="1" applyFill="1" applyAlignment="1">
      <alignment horizontal="center"/>
    </xf>
    <xf numFmtId="167" fontId="13" fillId="0" borderId="0" xfId="0" applyNumberFormat="1" applyFont="1" applyAlignment="1">
      <alignment horizontal="left"/>
    </xf>
    <xf numFmtId="167" fontId="5" fillId="3" borderId="8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7" fontId="18" fillId="0" borderId="9" xfId="0" applyNumberFormat="1" applyFont="1" applyBorder="1" applyAlignment="1">
      <alignment horizontal="center"/>
    </xf>
    <xf numFmtId="164" fontId="16" fillId="0" borderId="1" xfId="0" applyFont="1" applyBorder="1" applyAlignment="1">
      <alignment/>
    </xf>
    <xf numFmtId="167" fontId="18" fillId="3" borderId="1" xfId="0" applyNumberFormat="1" applyFont="1" applyFill="1" applyBorder="1" applyAlignment="1">
      <alignment horizontal="center" wrapText="1"/>
    </xf>
    <xf numFmtId="164" fontId="18" fillId="2" borderId="1" xfId="0" applyFont="1" applyFill="1" applyBorder="1" applyAlignment="1">
      <alignment/>
    </xf>
    <xf numFmtId="166" fontId="18" fillId="2" borderId="1" xfId="0" applyNumberFormat="1" applyFont="1" applyFill="1" applyBorder="1" applyAlignment="1">
      <alignment wrapText="1"/>
    </xf>
    <xf numFmtId="167" fontId="18" fillId="3" borderId="1" xfId="0" applyNumberFormat="1" applyFont="1" applyFill="1" applyBorder="1" applyAlignment="1">
      <alignment wrapText="1"/>
    </xf>
    <xf numFmtId="164" fontId="18" fillId="0" borderId="1" xfId="0" applyFont="1" applyBorder="1" applyAlignment="1">
      <alignment/>
    </xf>
    <xf numFmtId="164" fontId="18" fillId="0" borderId="1" xfId="0" applyFont="1" applyBorder="1" applyAlignment="1">
      <alignment wrapText="1"/>
    </xf>
    <xf numFmtId="167" fontId="18" fillId="3" borderId="10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/>
    </xf>
    <xf numFmtId="167" fontId="0" fillId="0" borderId="11" xfId="0" applyNumberFormat="1" applyBorder="1" applyAlignment="1">
      <alignment/>
    </xf>
    <xf numFmtId="166" fontId="5" fillId="2" borderId="0" xfId="0" applyNumberFormat="1" applyFont="1" applyFill="1" applyAlignment="1">
      <alignment/>
    </xf>
    <xf numFmtId="167" fontId="0" fillId="0" borderId="8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5" fillId="0" borderId="13" xfId="0" applyFont="1" applyBorder="1" applyAlignment="1">
      <alignment horizontal="left"/>
    </xf>
    <xf numFmtId="164" fontId="0" fillId="0" borderId="13" xfId="0" applyBorder="1" applyAlignment="1">
      <alignment/>
    </xf>
    <xf numFmtId="164" fontId="13" fillId="0" borderId="13" xfId="0" applyFont="1" applyBorder="1" applyAlignment="1">
      <alignment/>
    </xf>
    <xf numFmtId="165" fontId="5" fillId="2" borderId="13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/>
    </xf>
    <xf numFmtId="167" fontId="0" fillId="0" borderId="14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5" xfId="0" applyNumberFormat="1" applyBorder="1" applyAlignment="1">
      <alignment/>
    </xf>
    <xf numFmtId="167" fontId="5" fillId="0" borderId="16" xfId="0" applyNumberFormat="1" applyFont="1" applyBorder="1" applyAlignment="1">
      <alignment/>
    </xf>
    <xf numFmtId="164" fontId="13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Font="1" applyFill="1" applyAlignment="1">
      <alignment/>
    </xf>
    <xf numFmtId="167" fontId="13" fillId="0" borderId="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164" fontId="5" fillId="0" borderId="6" xfId="0" applyFont="1" applyBorder="1" applyAlignment="1">
      <alignment/>
    </xf>
    <xf numFmtId="164" fontId="5" fillId="2" borderId="6" xfId="0" applyNumberFormat="1" applyFont="1" applyFill="1" applyBorder="1" applyAlignment="1">
      <alignment/>
    </xf>
    <xf numFmtId="166" fontId="5" fillId="2" borderId="6" xfId="0" applyNumberFormat="1" applyFont="1" applyFill="1" applyBorder="1" applyAlignment="1">
      <alignment/>
    </xf>
    <xf numFmtId="164" fontId="1" fillId="3" borderId="17" xfId="0" applyFont="1" applyFill="1" applyBorder="1" applyAlignment="1">
      <alignment/>
    </xf>
    <xf numFmtId="164" fontId="0" fillId="3" borderId="17" xfId="0" applyFill="1" applyBorder="1" applyAlignment="1">
      <alignment/>
    </xf>
    <xf numFmtId="164" fontId="0" fillId="2" borderId="17" xfId="0" applyFill="1" applyBorder="1" applyAlignment="1">
      <alignment/>
    </xf>
    <xf numFmtId="165" fontId="5" fillId="2" borderId="17" xfId="0" applyNumberFormat="1" applyFont="1" applyFill="1" applyBorder="1" applyAlignment="1">
      <alignment/>
    </xf>
    <xf numFmtId="164" fontId="5" fillId="2" borderId="17" xfId="0" applyNumberFormat="1" applyFont="1" applyFill="1" applyBorder="1" applyAlignment="1">
      <alignment/>
    </xf>
    <xf numFmtId="167" fontId="5" fillId="2" borderId="17" xfId="0" applyNumberFormat="1" applyFont="1" applyFill="1" applyBorder="1" applyAlignment="1">
      <alignment/>
    </xf>
    <xf numFmtId="164" fontId="5" fillId="2" borderId="17" xfId="0" applyFont="1" applyFill="1" applyBorder="1" applyAlignment="1">
      <alignment/>
    </xf>
    <xf numFmtId="166" fontId="5" fillId="2" borderId="17" xfId="0" applyNumberFormat="1" applyFont="1" applyFill="1" applyBorder="1" applyAlignment="1">
      <alignment/>
    </xf>
    <xf numFmtId="167" fontId="5" fillId="2" borderId="17" xfId="0" applyNumberFormat="1" applyFont="1" applyFill="1" applyBorder="1" applyAlignment="1">
      <alignment horizontal="right"/>
    </xf>
    <xf numFmtId="167" fontId="5" fillId="3" borderId="17" xfId="0" applyNumberFormat="1" applyFont="1" applyFill="1" applyBorder="1" applyAlignment="1">
      <alignment/>
    </xf>
    <xf numFmtId="167" fontId="13" fillId="0" borderId="18" xfId="0" applyNumberFormat="1" applyFont="1" applyBorder="1" applyAlignment="1">
      <alignment/>
    </xf>
    <xf numFmtId="164" fontId="22" fillId="3" borderId="0" xfId="0" applyFont="1" applyFill="1" applyAlignment="1">
      <alignment/>
    </xf>
    <xf numFmtId="164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1" fillId="2" borderId="19" xfId="0" applyFont="1" applyFill="1" applyBorder="1" applyAlignment="1">
      <alignment/>
    </xf>
    <xf numFmtId="164" fontId="0" fillId="2" borderId="20" xfId="0" applyFill="1" applyBorder="1" applyAlignment="1">
      <alignment/>
    </xf>
    <xf numFmtId="165" fontId="5" fillId="3" borderId="20" xfId="0" applyNumberFormat="1" applyFon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5" fillId="3" borderId="21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4" fontId="29" fillId="2" borderId="0" xfId="0" applyFont="1" applyFill="1" applyAlignment="1">
      <alignment/>
    </xf>
    <xf numFmtId="167" fontId="29" fillId="2" borderId="0" xfId="0" applyNumberFormat="1" applyFont="1" applyFill="1" applyAlignment="1">
      <alignment/>
    </xf>
    <xf numFmtId="164" fontId="28" fillId="0" borderId="0" xfId="0" applyFont="1" applyAlignment="1">
      <alignment/>
    </xf>
    <xf numFmtId="167" fontId="5" fillId="0" borderId="0" xfId="0" applyNumberFormat="1" applyFont="1" applyAlignment="1">
      <alignment horizontal="right"/>
    </xf>
    <xf numFmtId="164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7" fontId="0" fillId="0" borderId="4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4" xfId="0" applyNumberFormat="1" applyBorder="1" applyAlignment="1">
      <alignment/>
    </xf>
    <xf numFmtId="167" fontId="6" fillId="0" borderId="0" xfId="0" applyNumberFormat="1" applyFont="1" applyBorder="1" applyAlignment="1">
      <alignment/>
    </xf>
    <xf numFmtId="164" fontId="9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7" fontId="29" fillId="0" borderId="0" xfId="0" applyNumberFormat="1" applyFont="1" applyBorder="1" applyAlignment="1">
      <alignment/>
    </xf>
    <xf numFmtId="164" fontId="0" fillId="0" borderId="22" xfId="0" applyBorder="1" applyAlignment="1">
      <alignment/>
    </xf>
    <xf numFmtId="167" fontId="6" fillId="0" borderId="6" xfId="0" applyNumberFormat="1" applyFont="1" applyBorder="1" applyAlignment="1">
      <alignment horizontal="center"/>
    </xf>
    <xf numFmtId="167" fontId="13" fillId="0" borderId="7" xfId="0" applyNumberFormat="1" applyFont="1" applyBorder="1" applyAlignment="1">
      <alignment horizontal="center"/>
    </xf>
    <xf numFmtId="164" fontId="13" fillId="0" borderId="23" xfId="0" applyFont="1" applyBorder="1" applyAlignment="1">
      <alignment horizontal="center"/>
    </xf>
    <xf numFmtId="167" fontId="6" fillId="0" borderId="24" xfId="0" applyNumberFormat="1" applyFont="1" applyBorder="1" applyAlignment="1">
      <alignment horizontal="center"/>
    </xf>
    <xf numFmtId="167" fontId="6" fillId="0" borderId="25" xfId="0" applyNumberFormat="1" applyFont="1" applyBorder="1" applyAlignment="1">
      <alignment horizontal="left"/>
    </xf>
    <xf numFmtId="167" fontId="6" fillId="0" borderId="26" xfId="0" applyNumberFormat="1" applyFont="1" applyBorder="1" applyAlignment="1">
      <alignment horizontal="center"/>
    </xf>
    <xf numFmtId="167" fontId="13" fillId="0" borderId="27" xfId="0" applyNumberFormat="1" applyFont="1" applyBorder="1" applyAlignment="1">
      <alignment horizontal="center"/>
    </xf>
    <xf numFmtId="167" fontId="13" fillId="3" borderId="24" xfId="0" applyNumberFormat="1" applyFont="1" applyFill="1" applyBorder="1" applyAlignment="1">
      <alignment horizontal="center"/>
    </xf>
    <xf numFmtId="164" fontId="6" fillId="0" borderId="28" xfId="0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13" fillId="0" borderId="9" xfId="0" applyNumberFormat="1" applyFont="1" applyBorder="1" applyAlignment="1">
      <alignment horizontal="center"/>
    </xf>
    <xf numFmtId="167" fontId="6" fillId="3" borderId="10" xfId="0" applyNumberFormat="1" applyFont="1" applyFill="1" applyBorder="1" applyAlignment="1">
      <alignment horizontal="center"/>
    </xf>
    <xf numFmtId="164" fontId="13" fillId="0" borderId="29" xfId="0" applyFont="1" applyBorder="1" applyAlignment="1">
      <alignment horizontal="center"/>
    </xf>
    <xf numFmtId="167" fontId="6" fillId="0" borderId="30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167" fontId="6" fillId="0" borderId="31" xfId="0" applyNumberFormat="1" applyFont="1" applyBorder="1" applyAlignment="1">
      <alignment/>
    </xf>
    <xf numFmtId="167" fontId="13" fillId="0" borderId="32" xfId="0" applyNumberFormat="1" applyFont="1" applyBorder="1" applyAlignment="1">
      <alignment/>
    </xf>
    <xf numFmtId="167" fontId="6" fillId="3" borderId="30" xfId="0" applyNumberFormat="1" applyFont="1" applyFill="1" applyBorder="1" applyAlignment="1">
      <alignment/>
    </xf>
    <xf numFmtId="164" fontId="6" fillId="0" borderId="29" xfId="0" applyFont="1" applyBorder="1" applyAlignment="1">
      <alignment wrapText="1"/>
    </xf>
    <xf numFmtId="167" fontId="13" fillId="3" borderId="30" xfId="0" applyNumberFormat="1" applyFont="1" applyFill="1" applyBorder="1" applyAlignment="1">
      <alignment/>
    </xf>
    <xf numFmtId="167" fontId="6" fillId="0" borderId="4" xfId="0" applyNumberFormat="1" applyFont="1" applyBorder="1" applyAlignment="1">
      <alignment/>
    </xf>
    <xf numFmtId="164" fontId="13" fillId="0" borderId="33" xfId="0" applyFont="1" applyBorder="1" applyAlignment="1">
      <alignment wrapText="1"/>
    </xf>
    <xf numFmtId="167" fontId="6" fillId="0" borderId="16" xfId="0" applyNumberFormat="1" applyFont="1" applyBorder="1" applyAlignment="1">
      <alignment/>
    </xf>
    <xf numFmtId="167" fontId="6" fillId="0" borderId="34" xfId="0" applyNumberFormat="1" applyFont="1" applyBorder="1" applyAlignment="1">
      <alignment/>
    </xf>
    <xf numFmtId="167" fontId="6" fillId="0" borderId="35" xfId="0" applyNumberFormat="1" applyFont="1" applyBorder="1" applyAlignment="1">
      <alignment/>
    </xf>
    <xf numFmtId="167" fontId="13" fillId="0" borderId="14" xfId="0" applyNumberFormat="1" applyFont="1" applyBorder="1" applyAlignment="1">
      <alignment/>
    </xf>
    <xf numFmtId="167" fontId="13" fillId="3" borderId="16" xfId="0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/>
    </xf>
    <xf numFmtId="167" fontId="6" fillId="0" borderId="3" xfId="0" applyNumberFormat="1" applyFont="1" applyBorder="1" applyAlignment="1">
      <alignment/>
    </xf>
    <xf numFmtId="167" fontId="13" fillId="0" borderId="0" xfId="0" applyNumberFormat="1" applyFont="1" applyAlignment="1">
      <alignment horizontal="right"/>
    </xf>
    <xf numFmtId="164" fontId="30" fillId="0" borderId="0" xfId="0" applyFont="1" applyAlignment="1">
      <alignment/>
    </xf>
    <xf numFmtId="164" fontId="0" fillId="0" borderId="30" xfId="0" applyFont="1" applyBorder="1" applyAlignment="1">
      <alignment/>
    </xf>
    <xf numFmtId="167" fontId="0" fillId="0" borderId="30" xfId="0" applyNumberFormat="1" applyBorder="1" applyAlignment="1">
      <alignment/>
    </xf>
    <xf numFmtId="164" fontId="5" fillId="0" borderId="30" xfId="0" applyFont="1" applyBorder="1" applyAlignment="1">
      <alignment/>
    </xf>
    <xf numFmtId="167" fontId="5" fillId="0" borderId="30" xfId="0" applyNumberFormat="1" applyFont="1" applyBorder="1" applyAlignment="1">
      <alignment/>
    </xf>
    <xf numFmtId="167" fontId="30" fillId="0" borderId="0" xfId="0" applyNumberFormat="1" applyFont="1" applyAlignment="1">
      <alignment/>
    </xf>
    <xf numFmtId="167" fontId="28" fillId="0" borderId="0" xfId="0" applyNumberFormat="1" applyFont="1" applyAlignment="1">
      <alignment/>
    </xf>
    <xf numFmtId="164" fontId="31" fillId="0" borderId="0" xfId="0" applyFont="1" applyAlignment="1">
      <alignment/>
    </xf>
    <xf numFmtId="164" fontId="32" fillId="0" borderId="22" xfId="0" applyFont="1" applyBorder="1" applyAlignment="1">
      <alignment/>
    </xf>
    <xf numFmtId="169" fontId="33" fillId="0" borderId="22" xfId="0" applyNumberFormat="1" applyFont="1" applyBorder="1" applyAlignment="1">
      <alignment/>
    </xf>
    <xf numFmtId="164" fontId="0" fillId="0" borderId="36" xfId="0" applyFont="1" applyBorder="1" applyAlignment="1">
      <alignment/>
    </xf>
    <xf numFmtId="167" fontId="0" fillId="0" borderId="32" xfId="0" applyNumberFormat="1" applyBorder="1" applyAlignment="1">
      <alignment horizontal="right"/>
    </xf>
    <xf numFmtId="164" fontId="0" fillId="0" borderId="37" xfId="0" applyFont="1" applyBorder="1" applyAlignment="1">
      <alignment/>
    </xf>
    <xf numFmtId="167" fontId="0" fillId="0" borderId="27" xfId="0" applyNumberFormat="1" applyBorder="1" applyAlignment="1">
      <alignment horizontal="right"/>
    </xf>
    <xf numFmtId="164" fontId="0" fillId="0" borderId="38" xfId="0" applyFont="1" applyBorder="1" applyAlignment="1">
      <alignment/>
    </xf>
    <xf numFmtId="167" fontId="0" fillId="0" borderId="14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33" fillId="0" borderId="30" xfId="0" applyFont="1" applyBorder="1" applyAlignment="1">
      <alignment/>
    </xf>
    <xf numFmtId="167" fontId="33" fillId="0" borderId="30" xfId="0" applyNumberFormat="1" applyFont="1" applyBorder="1" applyAlignment="1">
      <alignment horizontal="right"/>
    </xf>
    <xf numFmtId="164" fontId="33" fillId="0" borderId="39" xfId="0" applyFont="1" applyBorder="1" applyAlignment="1">
      <alignment/>
    </xf>
    <xf numFmtId="167" fontId="1" fillId="0" borderId="0" xfId="0" applyNumberFormat="1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0" fillId="0" borderId="30" xfId="0" applyFont="1" applyBorder="1" applyAlignment="1">
      <alignment horizontal="center"/>
    </xf>
    <xf numFmtId="164" fontId="0" fillId="0" borderId="30" xfId="0" applyFont="1" applyBorder="1" applyAlignment="1">
      <alignment horizontal="justify" vertical="top" wrapText="1"/>
    </xf>
    <xf numFmtId="164" fontId="0" fillId="0" borderId="30" xfId="0" applyFont="1" applyFill="1" applyBorder="1" applyAlignment="1">
      <alignment/>
    </xf>
    <xf numFmtId="164" fontId="33" fillId="0" borderId="0" xfId="0" applyFont="1" applyAlignment="1">
      <alignment/>
    </xf>
    <xf numFmtId="167" fontId="33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164" fontId="36" fillId="0" borderId="0" xfId="0" applyFont="1" applyAlignment="1">
      <alignment/>
    </xf>
    <xf numFmtId="170" fontId="0" fillId="0" borderId="0" xfId="0" applyNumberFormat="1" applyAlignment="1">
      <alignment horizontal="center"/>
    </xf>
    <xf numFmtId="170" fontId="33" fillId="0" borderId="0" xfId="0" applyNumberFormat="1" applyFont="1" applyAlignment="1">
      <alignment horizontal="center"/>
    </xf>
    <xf numFmtId="167" fontId="36" fillId="0" borderId="0" xfId="0" applyNumberFormat="1" applyFont="1" applyAlignment="1">
      <alignment/>
    </xf>
    <xf numFmtId="164" fontId="37" fillId="0" borderId="0" xfId="0" applyFont="1" applyAlignment="1">
      <alignment/>
    </xf>
    <xf numFmtId="167" fontId="38" fillId="0" borderId="0" xfId="0" applyNumberFormat="1" applyFont="1" applyAlignment="1">
      <alignment/>
    </xf>
    <xf numFmtId="169" fontId="0" fillId="0" borderId="0" xfId="0" applyNumberFormat="1" applyAlignment="1">
      <alignment/>
    </xf>
    <xf numFmtId="167" fontId="37" fillId="0" borderId="0" xfId="0" applyNumberFormat="1" applyFont="1" applyAlignment="1">
      <alignment/>
    </xf>
    <xf numFmtId="164" fontId="39" fillId="0" borderId="0" xfId="0" applyFont="1" applyAlignment="1">
      <alignment/>
    </xf>
    <xf numFmtId="164" fontId="13" fillId="0" borderId="0" xfId="0" applyFont="1" applyBorder="1" applyAlignment="1">
      <alignment horizontal="left"/>
    </xf>
    <xf numFmtId="167" fontId="13" fillId="0" borderId="0" xfId="0" applyNumberFormat="1" applyFont="1" applyBorder="1" applyAlignment="1">
      <alignment horizontal="right"/>
    </xf>
    <xf numFmtId="164" fontId="5" fillId="0" borderId="40" xfId="0" applyFont="1" applyBorder="1" applyAlignment="1">
      <alignment/>
    </xf>
    <xf numFmtId="164" fontId="5" fillId="0" borderId="41" xfId="0" applyFont="1" applyBorder="1" applyAlignment="1">
      <alignment/>
    </xf>
    <xf numFmtId="164" fontId="5" fillId="0" borderId="42" xfId="0" applyFont="1" applyBorder="1" applyAlignment="1">
      <alignment/>
    </xf>
    <xf numFmtId="164" fontId="5" fillId="0" borderId="43" xfId="0" applyFont="1" applyBorder="1" applyAlignment="1">
      <alignment/>
    </xf>
    <xf numFmtId="164" fontId="5" fillId="0" borderId="44" xfId="0" applyFont="1" applyBorder="1" applyAlignment="1">
      <alignment/>
    </xf>
    <xf numFmtId="164" fontId="5" fillId="0" borderId="45" xfId="0" applyFont="1" applyBorder="1" applyAlignment="1">
      <alignment/>
    </xf>
    <xf numFmtId="164" fontId="5" fillId="0" borderId="46" xfId="0" applyFont="1" applyBorder="1" applyAlignment="1">
      <alignment/>
    </xf>
    <xf numFmtId="164" fontId="0" fillId="0" borderId="42" xfId="0" applyBorder="1" applyAlignment="1">
      <alignment/>
    </xf>
    <xf numFmtId="164" fontId="0" fillId="0" borderId="47" xfId="0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0" fillId="0" borderId="44" xfId="0" applyFont="1" applyBorder="1" applyAlignment="1">
      <alignment/>
    </xf>
    <xf numFmtId="164" fontId="0" fillId="0" borderId="51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71" fontId="0" fillId="0" borderId="51" xfId="0" applyNumberFormat="1" applyBorder="1" applyAlignment="1">
      <alignment/>
    </xf>
    <xf numFmtId="164" fontId="0" fillId="0" borderId="51" xfId="0" applyBorder="1" applyAlignment="1">
      <alignment/>
    </xf>
    <xf numFmtId="164" fontId="6" fillId="0" borderId="44" xfId="0" applyFont="1" applyBorder="1" applyAlignment="1">
      <alignment/>
    </xf>
    <xf numFmtId="171" fontId="5" fillId="0" borderId="51" xfId="0" applyNumberFormat="1" applyFont="1" applyBorder="1" applyAlignment="1">
      <alignment/>
    </xf>
    <xf numFmtId="171" fontId="0" fillId="0" borderId="50" xfId="0" applyNumberFormat="1" applyBorder="1" applyAlignment="1">
      <alignment/>
    </xf>
    <xf numFmtId="171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51" xfId="0" applyNumberFormat="1" applyFont="1" applyBorder="1" applyAlignment="1">
      <alignment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5" fillId="0" borderId="24" xfId="0" applyFont="1" applyBorder="1" applyAlignment="1">
      <alignment horizontal="right"/>
    </xf>
    <xf numFmtId="164" fontId="5" fillId="0" borderId="30" xfId="0" applyFont="1" applyBorder="1" applyAlignment="1">
      <alignment horizontal="right"/>
    </xf>
    <xf numFmtId="167" fontId="0" fillId="0" borderId="30" xfId="0" applyNumberFormat="1" applyFont="1" applyBorder="1" applyAlignment="1">
      <alignment/>
    </xf>
    <xf numFmtId="164" fontId="5" fillId="0" borderId="19" xfId="0" applyFont="1" applyBorder="1" applyAlignment="1">
      <alignment/>
    </xf>
    <xf numFmtId="167" fontId="25" fillId="0" borderId="0" xfId="0" applyNumberFormat="1" applyFont="1" applyAlignment="1">
      <alignment/>
    </xf>
    <xf numFmtId="164" fontId="0" fillId="0" borderId="8" xfId="0" applyFont="1" applyFill="1" applyBorder="1" applyAlignment="1">
      <alignment/>
    </xf>
    <xf numFmtId="164" fontId="0" fillId="0" borderId="24" xfId="0" applyFont="1" applyBorder="1" applyAlignment="1">
      <alignment/>
    </xf>
    <xf numFmtId="164" fontId="0" fillId="0" borderId="18" xfId="0" applyFont="1" applyBorder="1" applyAlignment="1">
      <alignment/>
    </xf>
    <xf numFmtId="164" fontId="1" fillId="0" borderId="30" xfId="0" applyFont="1" applyBorder="1" applyAlignment="1">
      <alignment/>
    </xf>
    <xf numFmtId="167" fontId="1" fillId="0" borderId="30" xfId="0" applyNumberFormat="1" applyFont="1" applyBorder="1" applyAlignment="1">
      <alignment/>
    </xf>
    <xf numFmtId="164" fontId="12" fillId="0" borderId="30" xfId="0" applyFont="1" applyBorder="1" applyAlignment="1">
      <alignment/>
    </xf>
    <xf numFmtId="172" fontId="22" fillId="0" borderId="0" xfId="0" applyNumberFormat="1" applyFont="1" applyAlignment="1">
      <alignment/>
    </xf>
    <xf numFmtId="164" fontId="22" fillId="0" borderId="0" xfId="0" applyFont="1" applyAlignment="1">
      <alignment horizontal="right"/>
    </xf>
    <xf numFmtId="164" fontId="7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39" xfId="0" applyFont="1" applyBorder="1" applyAlignment="1">
      <alignment/>
    </xf>
    <xf numFmtId="167" fontId="5" fillId="0" borderId="52" xfId="0" applyNumberFormat="1" applyFont="1" applyBorder="1" applyAlignment="1">
      <alignment/>
    </xf>
    <xf numFmtId="167" fontId="5" fillId="0" borderId="39" xfId="0" applyNumberFormat="1" applyFont="1" applyBorder="1" applyAlignment="1">
      <alignment horizontal="right"/>
    </xf>
    <xf numFmtId="167" fontId="5" fillId="0" borderId="53" xfId="0" applyNumberFormat="1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7" fontId="0" fillId="0" borderId="19" xfId="0" applyNumberFormat="1" applyBorder="1" applyAlignment="1">
      <alignment horizontal="right"/>
    </xf>
    <xf numFmtId="167" fontId="0" fillId="0" borderId="32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167" fontId="0" fillId="0" borderId="34" xfId="0" applyNumberFormat="1" applyBorder="1" applyAlignment="1">
      <alignment horizontal="right"/>
    </xf>
    <xf numFmtId="164" fontId="23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5" fillId="0" borderId="2" xfId="0" applyFont="1" applyBorder="1" applyAlignment="1">
      <alignment/>
    </xf>
    <xf numFmtId="167" fontId="5" fillId="0" borderId="3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4" fontId="24" fillId="0" borderId="0" xfId="0" applyFont="1" applyBorder="1" applyAlignment="1">
      <alignment/>
    </xf>
    <xf numFmtId="164" fontId="0" fillId="0" borderId="0" xfId="0" applyAlignment="1">
      <alignment/>
    </xf>
    <xf numFmtId="173" fontId="0" fillId="0" borderId="30" xfId="0" applyNumberFormat="1" applyBorder="1" applyAlignment="1">
      <alignment/>
    </xf>
    <xf numFmtId="166" fontId="3" fillId="0" borderId="0" xfId="0" applyNumberFormat="1" applyFont="1" applyAlignment="1">
      <alignment horizontal="right"/>
    </xf>
    <xf numFmtId="166" fontId="0" fillId="2" borderId="0" xfId="0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7" fontId="6" fillId="2" borderId="6" xfId="0" applyNumberFormat="1" applyFont="1" applyFill="1" applyBorder="1" applyAlignment="1">
      <alignment horizontal="center"/>
    </xf>
    <xf numFmtId="167" fontId="13" fillId="2" borderId="24" xfId="0" applyNumberFormat="1" applyFont="1" applyFill="1" applyBorder="1" applyAlignment="1">
      <alignment horizontal="center"/>
    </xf>
    <xf numFmtId="167" fontId="13" fillId="2" borderId="10" xfId="0" applyNumberFormat="1" applyFont="1" applyFill="1" applyBorder="1" applyAlignment="1">
      <alignment horizontal="center"/>
    </xf>
    <xf numFmtId="164" fontId="13" fillId="0" borderId="54" xfId="0" applyFont="1" applyBorder="1" applyAlignment="1">
      <alignment horizontal="center"/>
    </xf>
    <xf numFmtId="167" fontId="6" fillId="0" borderId="55" xfId="0" applyNumberFormat="1" applyFont="1" applyBorder="1" applyAlignment="1">
      <alignment/>
    </xf>
    <xf numFmtId="167" fontId="13" fillId="0" borderId="53" xfId="0" applyNumberFormat="1" applyFont="1" applyBorder="1" applyAlignment="1">
      <alignment/>
    </xf>
    <xf numFmtId="167" fontId="6" fillId="2" borderId="55" xfId="0" applyNumberFormat="1" applyFont="1" applyFill="1" applyBorder="1" applyAlignment="1">
      <alignment/>
    </xf>
    <xf numFmtId="164" fontId="6" fillId="0" borderId="29" xfId="0" applyFont="1" applyBorder="1" applyAlignment="1">
      <alignment/>
    </xf>
    <xf numFmtId="167" fontId="13" fillId="2" borderId="30" xfId="0" applyNumberFormat="1" applyFont="1" applyFill="1" applyBorder="1" applyAlignment="1">
      <alignment/>
    </xf>
    <xf numFmtId="164" fontId="6" fillId="0" borderId="29" xfId="0" applyFont="1" applyBorder="1" applyAlignment="1">
      <alignment horizontal="center"/>
    </xf>
    <xf numFmtId="164" fontId="6" fillId="0" borderId="56" xfId="0" applyFont="1" applyBorder="1" applyAlignment="1">
      <alignment/>
    </xf>
    <xf numFmtId="167" fontId="6" fillId="0" borderId="24" xfId="0" applyNumberFormat="1" applyFont="1" applyBorder="1" applyAlignment="1">
      <alignment/>
    </xf>
    <xf numFmtId="167" fontId="13" fillId="0" borderId="27" xfId="0" applyNumberFormat="1" applyFont="1" applyBorder="1" applyAlignment="1">
      <alignment/>
    </xf>
    <xf numFmtId="167" fontId="13" fillId="2" borderId="24" xfId="0" applyNumberFormat="1" applyFont="1" applyFill="1" applyBorder="1" applyAlignment="1">
      <alignment/>
    </xf>
    <xf numFmtId="164" fontId="6" fillId="0" borderId="30" xfId="0" applyFont="1" applyBorder="1" applyAlignment="1">
      <alignment/>
    </xf>
    <xf numFmtId="167" fontId="13" fillId="0" borderId="30" xfId="0" applyNumberFormat="1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3" xfId="0" applyBorder="1" applyAlignment="1">
      <alignment/>
    </xf>
    <xf numFmtId="164" fontId="0" fillId="0" borderId="26" xfId="0" applyBorder="1" applyAlignment="1">
      <alignment/>
    </xf>
    <xf numFmtId="164" fontId="0" fillId="0" borderId="57" xfId="0" applyFont="1" applyBorder="1" applyAlignment="1">
      <alignment/>
    </xf>
    <xf numFmtId="164" fontId="0" fillId="0" borderId="12" xfId="0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7" fontId="1" fillId="0" borderId="3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4" fontId="22" fillId="0" borderId="0" xfId="0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4" fontId="2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FFF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4">
      <selection activeCell="C4" sqref="C4"/>
    </sheetView>
  </sheetViews>
  <sheetFormatPr defaultColWidth="9.140625" defaultRowHeight="12.75"/>
  <sheetData>
    <row r="1" ht="12.75">
      <c r="B1" s="1"/>
    </row>
    <row r="2" ht="12.75">
      <c r="B2" s="2" t="s">
        <v>0</v>
      </c>
    </row>
    <row r="3" spans="2:3" ht="12.75">
      <c r="B3" s="1"/>
      <c r="C3" t="s">
        <v>1</v>
      </c>
    </row>
    <row r="5" ht="12.75">
      <c r="B5" s="1"/>
    </row>
    <row r="6" spans="1:13" ht="12.75">
      <c r="A6" s="3"/>
      <c r="B6" s="4">
        <v>1</v>
      </c>
      <c r="C6" s="3"/>
      <c r="D6" s="5" t="s">
        <v>2</v>
      </c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4"/>
      <c r="C7" s="3"/>
      <c r="D7" s="5" t="s">
        <v>3</v>
      </c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4">
        <v>2</v>
      </c>
      <c r="C9" s="6"/>
      <c r="D9" s="5" t="s">
        <v>4</v>
      </c>
      <c r="E9" s="6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4"/>
      <c r="C10" s="3"/>
      <c r="D10" s="5"/>
      <c r="E10" s="3"/>
      <c r="F10" s="3"/>
      <c r="G10" s="3"/>
      <c r="H10" s="3"/>
      <c r="I10" s="3"/>
      <c r="J10" s="3"/>
      <c r="K10" s="3"/>
      <c r="L10" s="3"/>
      <c r="M10" s="3"/>
    </row>
    <row r="11" spans="2:9" ht="18.75" customHeight="1">
      <c r="B11" s="4">
        <v>3</v>
      </c>
      <c r="D11" s="5" t="s">
        <v>5</v>
      </c>
      <c r="E11" s="5"/>
      <c r="F11" s="5"/>
      <c r="G11" s="5"/>
      <c r="H11" s="7"/>
      <c r="I11" s="7"/>
    </row>
    <row r="12" ht="18.75" customHeight="1">
      <c r="B12" s="4"/>
    </row>
    <row r="13" spans="1:13" ht="12.75">
      <c r="A13" s="3"/>
      <c r="B13" s="4">
        <v>4</v>
      </c>
      <c r="C13" s="3"/>
      <c r="D13" s="5" t="s">
        <v>6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8"/>
      <c r="C14" s="3"/>
      <c r="D14" s="5" t="s">
        <v>7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4" ht="20.25" customHeight="1">
      <c r="B16" s="9">
        <v>5</v>
      </c>
      <c r="D16" s="5" t="s">
        <v>8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4:14" ht="12.75">
      <c r="D17" s="5" t="s">
        <v>9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4:14" ht="12.7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4:14" ht="12.7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4:14" ht="12.7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4:14" ht="12.7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</sheetData>
  <sheetProtection selectLockedCells="1" selectUnlockedCells="1"/>
  <printOptions/>
  <pageMargins left="0.5902777777777778" right="0.7083333333333334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63"/>
  <sheetViews>
    <sheetView workbookViewId="0" topLeftCell="A19">
      <selection activeCell="D30" sqref="D30"/>
    </sheetView>
  </sheetViews>
  <sheetFormatPr defaultColWidth="9.140625" defaultRowHeight="12.75"/>
  <cols>
    <col min="2" max="2" width="41.7109375" style="0" customWidth="1"/>
    <col min="4" max="4" width="22.140625" style="0" customWidth="1"/>
    <col min="6" max="6" width="17.140625" style="0" customWidth="1"/>
    <col min="7" max="7" width="21.140625" style="0" customWidth="1"/>
  </cols>
  <sheetData>
    <row r="3" ht="12.75">
      <c r="B3" s="21" t="s">
        <v>773</v>
      </c>
    </row>
    <row r="5" spans="1:7" ht="12.75">
      <c r="A5" s="385" t="s">
        <v>774</v>
      </c>
      <c r="D5" s="275" t="s">
        <v>683</v>
      </c>
      <c r="F5" t="s">
        <v>775</v>
      </c>
      <c r="G5" t="s">
        <v>776</v>
      </c>
    </row>
    <row r="6" spans="4:7" ht="12.75">
      <c r="D6" s="216"/>
      <c r="F6" s="132"/>
      <c r="G6" s="132"/>
    </row>
    <row r="7" spans="1:7" ht="12.75">
      <c r="A7">
        <v>2212</v>
      </c>
      <c r="B7" t="s">
        <v>777</v>
      </c>
      <c r="D7" s="216">
        <v>276758</v>
      </c>
      <c r="F7" s="132">
        <v>249000</v>
      </c>
      <c r="G7" s="132"/>
    </row>
    <row r="8" spans="1:7" ht="12.75">
      <c r="A8">
        <v>2212</v>
      </c>
      <c r="B8" t="s">
        <v>778</v>
      </c>
      <c r="D8" s="216">
        <v>501537.9</v>
      </c>
      <c r="F8" s="132"/>
      <c r="G8" s="132"/>
    </row>
    <row r="9" spans="1:7" ht="12.75">
      <c r="A9">
        <v>2310</v>
      </c>
      <c r="B9" t="s">
        <v>779</v>
      </c>
      <c r="D9" s="216">
        <v>21471</v>
      </c>
      <c r="F9" s="132"/>
      <c r="G9" s="132"/>
    </row>
    <row r="10" spans="1:7" ht="12.75">
      <c r="A10">
        <v>2321</v>
      </c>
      <c r="B10" t="s">
        <v>780</v>
      </c>
      <c r="D10" s="216">
        <v>796227.8</v>
      </c>
      <c r="F10" s="132">
        <v>376800</v>
      </c>
      <c r="G10" s="132"/>
    </row>
    <row r="11" spans="1:7" ht="12.75">
      <c r="A11">
        <v>3111</v>
      </c>
      <c r="B11" t="s">
        <v>781</v>
      </c>
      <c r="D11" s="216">
        <v>591200</v>
      </c>
      <c r="F11" s="132"/>
      <c r="G11" s="132"/>
    </row>
    <row r="12" spans="1:7" ht="12.75">
      <c r="A12">
        <v>3111</v>
      </c>
      <c r="B12" t="s">
        <v>782</v>
      </c>
      <c r="D12" s="216">
        <v>45000</v>
      </c>
      <c r="F12" s="132"/>
      <c r="G12" s="132"/>
    </row>
    <row r="13" spans="1:7" ht="12.75">
      <c r="A13">
        <v>3113</v>
      </c>
      <c r="B13" t="s">
        <v>783</v>
      </c>
      <c r="D13" s="216">
        <v>469613</v>
      </c>
      <c r="F13" s="132">
        <v>469613</v>
      </c>
      <c r="G13" s="132"/>
    </row>
    <row r="14" spans="1:7" ht="12.75">
      <c r="A14">
        <v>3113</v>
      </c>
      <c r="B14" t="s">
        <v>784</v>
      </c>
      <c r="D14" s="216">
        <v>1531386</v>
      </c>
      <c r="F14" s="132">
        <v>1530387</v>
      </c>
      <c r="G14" s="132"/>
    </row>
    <row r="15" spans="1:7" ht="12.75">
      <c r="A15">
        <v>3341</v>
      </c>
      <c r="B15" t="s">
        <v>785</v>
      </c>
      <c r="D15" s="216">
        <v>604295</v>
      </c>
      <c r="F15" s="132"/>
      <c r="G15" s="132"/>
    </row>
    <row r="16" spans="1:7" ht="12.75">
      <c r="A16">
        <v>3429</v>
      </c>
      <c r="B16" t="s">
        <v>786</v>
      </c>
      <c r="D16" s="216">
        <v>110516</v>
      </c>
      <c r="F16" s="132"/>
      <c r="G16" s="132"/>
    </row>
    <row r="17" spans="1:7" ht="12.75">
      <c r="A17">
        <v>3612</v>
      </c>
      <c r="B17" t="s">
        <v>787</v>
      </c>
      <c r="D17" s="216">
        <v>64600</v>
      </c>
      <c r="F17" s="132"/>
      <c r="G17" s="132"/>
    </row>
    <row r="18" spans="1:7" ht="12.75">
      <c r="A18">
        <v>3631</v>
      </c>
      <c r="B18" t="s">
        <v>788</v>
      </c>
      <c r="D18" s="216">
        <v>567109.96</v>
      </c>
      <c r="F18" s="132"/>
      <c r="G18" s="132"/>
    </row>
    <row r="19" spans="1:7" ht="12.75">
      <c r="A19">
        <v>3632</v>
      </c>
      <c r="B19" t="s">
        <v>789</v>
      </c>
      <c r="D19" s="216">
        <v>61201</v>
      </c>
      <c r="F19" s="132"/>
      <c r="G19" s="132"/>
    </row>
    <row r="20" spans="1:7" ht="12.75">
      <c r="A20">
        <v>3632</v>
      </c>
      <c r="B20" t="s">
        <v>790</v>
      </c>
      <c r="D20" s="216">
        <v>151622</v>
      </c>
      <c r="F20" s="132"/>
      <c r="G20" s="132"/>
    </row>
    <row r="21" spans="1:7" ht="12.75">
      <c r="A21">
        <v>3639</v>
      </c>
      <c r="B21" t="s">
        <v>791</v>
      </c>
      <c r="D21" s="216">
        <v>1190</v>
      </c>
      <c r="F21" s="132"/>
      <c r="G21" s="132"/>
    </row>
    <row r="22" spans="1:7" ht="12.75">
      <c r="A22">
        <v>3745</v>
      </c>
      <c r="B22" t="s">
        <v>792</v>
      </c>
      <c r="D22" s="216">
        <v>18000</v>
      </c>
      <c r="F22" s="132"/>
      <c r="G22" s="132"/>
    </row>
    <row r="23" spans="1:7" ht="12.75">
      <c r="A23">
        <v>5512</v>
      </c>
      <c r="B23" t="s">
        <v>793</v>
      </c>
      <c r="D23" s="216">
        <v>60356.8</v>
      </c>
      <c r="F23" s="132"/>
      <c r="G23" s="132"/>
    </row>
    <row r="24" spans="1:7" ht="12.75">
      <c r="A24">
        <v>12219</v>
      </c>
      <c r="B24" t="s">
        <v>794</v>
      </c>
      <c r="D24" s="216">
        <v>101480</v>
      </c>
      <c r="F24" s="132"/>
      <c r="G24" s="132"/>
    </row>
    <row r="25" spans="1:7" ht="12.75">
      <c r="A25">
        <v>12221</v>
      </c>
      <c r="B25" t="s">
        <v>795</v>
      </c>
      <c r="D25" s="216">
        <v>227484</v>
      </c>
      <c r="F25" s="132"/>
      <c r="G25" s="132"/>
    </row>
    <row r="26" spans="1:7" ht="12.75">
      <c r="A26">
        <v>33745</v>
      </c>
      <c r="B26" t="s">
        <v>796</v>
      </c>
      <c r="D26" s="216">
        <v>20000</v>
      </c>
      <c r="F26" s="132"/>
      <c r="G26" s="132"/>
    </row>
    <row r="27" spans="1:7" ht="12.75">
      <c r="A27">
        <v>3639</v>
      </c>
      <c r="B27" t="s">
        <v>797</v>
      </c>
      <c r="D27" s="216">
        <v>500000</v>
      </c>
      <c r="F27" s="132"/>
      <c r="G27" s="132"/>
    </row>
    <row r="28" spans="4:7" ht="12.75">
      <c r="D28" s="216"/>
      <c r="F28" s="132"/>
      <c r="G28" s="132"/>
    </row>
    <row r="29" spans="4:7" ht="12.75">
      <c r="D29" s="132"/>
      <c r="F29" s="132"/>
      <c r="G29" s="132"/>
    </row>
    <row r="30" spans="2:7" ht="12.75">
      <c r="B30" s="7" t="s">
        <v>525</v>
      </c>
      <c r="C30" s="7"/>
      <c r="D30" s="423">
        <f>SUM(D6:D29)</f>
        <v>6721048.46</v>
      </c>
      <c r="F30" s="132"/>
      <c r="G30" s="132"/>
    </row>
    <row r="31" spans="4:7" ht="12.75">
      <c r="D31" s="132"/>
      <c r="F31" s="132"/>
      <c r="G31" s="132"/>
    </row>
    <row r="32" spans="2:7" ht="12.75">
      <c r="B32" s="7" t="s">
        <v>798</v>
      </c>
      <c r="D32" s="132"/>
      <c r="F32" s="132"/>
      <c r="G32" s="132"/>
    </row>
    <row r="33" spans="1:7" ht="12.75">
      <c r="A33">
        <v>2321</v>
      </c>
      <c r="B33" t="s">
        <v>799</v>
      </c>
      <c r="D33" s="216">
        <v>232016</v>
      </c>
      <c r="F33" s="132"/>
      <c r="G33" s="132"/>
    </row>
    <row r="34" spans="2:4" ht="12.75">
      <c r="B34" t="s">
        <v>800</v>
      </c>
      <c r="D34" s="216"/>
    </row>
    <row r="35" spans="2:7" ht="29.25" customHeight="1">
      <c r="B35" s="68" t="s">
        <v>801</v>
      </c>
      <c r="C35" s="68"/>
      <c r="D35" s="519">
        <f>SUM(D30:D34)</f>
        <v>6953064.46</v>
      </c>
      <c r="F35" s="519">
        <f>SUM(F6:F34)</f>
        <v>2625800</v>
      </c>
      <c r="G35" s="519">
        <f>SUM(G6:G34)</f>
        <v>0</v>
      </c>
    </row>
    <row r="36" ht="12.75">
      <c r="D36" s="132"/>
    </row>
    <row r="37" ht="12.75">
      <c r="D37" s="132"/>
    </row>
    <row r="38" ht="12.75">
      <c r="D38" s="132"/>
    </row>
    <row r="39" ht="12.75">
      <c r="D39" s="132"/>
    </row>
    <row r="40" ht="12.75">
      <c r="D40" s="132"/>
    </row>
    <row r="41" ht="12.75">
      <c r="D41" s="132"/>
    </row>
    <row r="42" ht="12.75">
      <c r="D42" s="132"/>
    </row>
    <row r="43" ht="12.75">
      <c r="D43" s="132"/>
    </row>
    <row r="44" ht="12.75">
      <c r="D44" s="132"/>
    </row>
    <row r="45" ht="12.75">
      <c r="D45" s="132"/>
    </row>
    <row r="46" ht="12.75">
      <c r="D46" s="132"/>
    </row>
    <row r="47" ht="12.75">
      <c r="D47" s="132"/>
    </row>
    <row r="48" ht="12.75">
      <c r="D48" s="132"/>
    </row>
    <row r="49" ht="12.75">
      <c r="D49" s="132"/>
    </row>
    <row r="50" ht="12.75">
      <c r="D50" s="132"/>
    </row>
    <row r="51" ht="12.75">
      <c r="D51" s="132"/>
    </row>
    <row r="52" ht="12.75">
      <c r="D52" s="132"/>
    </row>
    <row r="53" ht="12.75">
      <c r="D53" s="132"/>
    </row>
    <row r="54" ht="12.75">
      <c r="D54" s="132"/>
    </row>
    <row r="55" ht="12.75">
      <c r="D55" s="132"/>
    </row>
    <row r="56" ht="12.75">
      <c r="D56" s="132"/>
    </row>
    <row r="57" ht="12.75">
      <c r="D57" s="132"/>
    </row>
    <row r="58" ht="12.75">
      <c r="D58" s="132"/>
    </row>
    <row r="59" ht="12.75">
      <c r="D59" s="132"/>
    </row>
    <row r="60" ht="12.75">
      <c r="D60" s="132"/>
    </row>
    <row r="61" ht="12.75">
      <c r="D61" s="132"/>
    </row>
    <row r="62" ht="12.75">
      <c r="D62" s="132"/>
    </row>
    <row r="63" ht="12.75">
      <c r="D63" s="132"/>
    </row>
    <row r="64" ht="12.75">
      <c r="D64" s="132"/>
    </row>
    <row r="65" ht="12.75">
      <c r="D65" s="132"/>
    </row>
    <row r="66" ht="12.75">
      <c r="D66" s="132"/>
    </row>
    <row r="67" ht="12.75">
      <c r="D67" s="132"/>
    </row>
    <row r="68" ht="12.75">
      <c r="D68" s="132"/>
    </row>
    <row r="69" ht="12.75">
      <c r="D69" s="132"/>
    </row>
    <row r="70" ht="12.75">
      <c r="D70" s="132"/>
    </row>
    <row r="71" ht="12.75">
      <c r="D71" s="132"/>
    </row>
    <row r="72" ht="12.75">
      <c r="D72" s="132"/>
    </row>
    <row r="73" ht="12.75">
      <c r="D73" s="132"/>
    </row>
    <row r="74" ht="12.75">
      <c r="D74" s="132"/>
    </row>
    <row r="75" ht="12.75">
      <c r="D75" s="132"/>
    </row>
    <row r="76" ht="12.75">
      <c r="D76" s="132"/>
    </row>
    <row r="77" ht="12.75">
      <c r="D77" s="132"/>
    </row>
    <row r="78" ht="12.75">
      <c r="D78" s="132"/>
    </row>
    <row r="79" ht="12.75">
      <c r="D79" s="132"/>
    </row>
    <row r="80" ht="12.75">
      <c r="D80" s="132"/>
    </row>
    <row r="81" ht="12.75">
      <c r="D81" s="132"/>
    </row>
    <row r="82" ht="12.75">
      <c r="D82" s="132"/>
    </row>
    <row r="83" ht="12.75">
      <c r="D83" s="132"/>
    </row>
    <row r="84" ht="12.75">
      <c r="D84" s="132"/>
    </row>
    <row r="85" ht="12.75">
      <c r="D85" s="132"/>
    </row>
    <row r="86" ht="12.75">
      <c r="D86" s="132"/>
    </row>
    <row r="87" ht="12.75">
      <c r="D87" s="132"/>
    </row>
    <row r="88" ht="12.75">
      <c r="D88" s="132"/>
    </row>
    <row r="89" ht="12.75">
      <c r="D89" s="132"/>
    </row>
    <row r="90" ht="12.75">
      <c r="D90" s="132"/>
    </row>
    <row r="91" ht="12.75">
      <c r="D91" s="132"/>
    </row>
    <row r="92" ht="12.75">
      <c r="D92" s="132"/>
    </row>
    <row r="93" ht="12.75">
      <c r="D93" s="132"/>
    </row>
    <row r="94" ht="12.75">
      <c r="D94" s="132"/>
    </row>
    <row r="95" ht="12.75">
      <c r="D95" s="132"/>
    </row>
    <row r="96" ht="12.75">
      <c r="D96" s="132"/>
    </row>
    <row r="97" ht="12.75">
      <c r="D97" s="132"/>
    </row>
    <row r="98" ht="12.75">
      <c r="D98" s="132"/>
    </row>
    <row r="99" ht="12.75">
      <c r="D99" s="132"/>
    </row>
    <row r="100" ht="12.75">
      <c r="D100" s="132"/>
    </row>
    <row r="101" ht="12.75">
      <c r="D101" s="132"/>
    </row>
    <row r="102" ht="12.75">
      <c r="D102" s="132"/>
    </row>
    <row r="103" ht="12.75">
      <c r="D103" s="132"/>
    </row>
    <row r="104" ht="12.75">
      <c r="D104" s="132"/>
    </row>
    <row r="105" ht="12.75">
      <c r="D105" s="132"/>
    </row>
    <row r="106" ht="12.75">
      <c r="D106" s="132"/>
    </row>
    <row r="107" ht="12.75">
      <c r="D107" s="132"/>
    </row>
    <row r="108" ht="12.75">
      <c r="D108" s="132"/>
    </row>
    <row r="109" ht="12.75">
      <c r="D109" s="132"/>
    </row>
    <row r="110" ht="12.75">
      <c r="D110" s="132"/>
    </row>
    <row r="111" ht="12.75">
      <c r="D111" s="132"/>
    </row>
    <row r="112" ht="12.75">
      <c r="D112" s="132"/>
    </row>
    <row r="113" ht="12.75">
      <c r="D113" s="132"/>
    </row>
    <row r="114" ht="12.75">
      <c r="D114" s="132"/>
    </row>
    <row r="115" ht="12.75">
      <c r="D115" s="132"/>
    </row>
    <row r="116" ht="12.75">
      <c r="D116" s="132"/>
    </row>
    <row r="117" ht="12.75">
      <c r="D117" s="132"/>
    </row>
    <row r="118" ht="12.75">
      <c r="D118" s="132"/>
    </row>
    <row r="119" ht="12.75">
      <c r="D119" s="132"/>
    </row>
    <row r="120" ht="12.75">
      <c r="D120" s="132"/>
    </row>
    <row r="121" ht="12.75">
      <c r="D121" s="132"/>
    </row>
    <row r="122" ht="12.75">
      <c r="D122" s="132"/>
    </row>
    <row r="123" ht="12.75">
      <c r="D123" s="132"/>
    </row>
    <row r="124" ht="12.75">
      <c r="D124" s="132"/>
    </row>
    <row r="125" ht="12.75">
      <c r="D125" s="132"/>
    </row>
    <row r="126" ht="12.75">
      <c r="D126" s="132"/>
    </row>
    <row r="127" ht="12.75">
      <c r="D127" s="132"/>
    </row>
    <row r="128" ht="12.75">
      <c r="D128" s="132"/>
    </row>
    <row r="129" ht="12.75">
      <c r="D129" s="132"/>
    </row>
    <row r="130" ht="12.75">
      <c r="D130" s="132"/>
    </row>
    <row r="131" ht="12.75">
      <c r="D131" s="132"/>
    </row>
    <row r="132" ht="12.75">
      <c r="D132" s="132"/>
    </row>
    <row r="133" ht="12.75">
      <c r="D133" s="132"/>
    </row>
    <row r="134" ht="12.75">
      <c r="D134" s="132"/>
    </row>
    <row r="135" ht="12.75">
      <c r="D135" s="132"/>
    </row>
    <row r="136" ht="12.75">
      <c r="D136" s="132"/>
    </row>
    <row r="137" ht="12.75">
      <c r="D137" s="132"/>
    </row>
    <row r="138" ht="12.75">
      <c r="D138" s="132"/>
    </row>
    <row r="139" ht="12.75">
      <c r="D139" s="132"/>
    </row>
    <row r="140" ht="12.75">
      <c r="D140" s="132"/>
    </row>
    <row r="141" ht="12.75">
      <c r="D141" s="132"/>
    </row>
    <row r="142" ht="12.75">
      <c r="D142" s="132"/>
    </row>
    <row r="143" ht="12.75">
      <c r="D143" s="132"/>
    </row>
    <row r="144" ht="12.75">
      <c r="D144" s="132"/>
    </row>
    <row r="145" ht="12.75">
      <c r="D145" s="132"/>
    </row>
    <row r="146" ht="12.75">
      <c r="D146" s="132"/>
    </row>
    <row r="147" ht="12.75">
      <c r="D147" s="132"/>
    </row>
    <row r="148" ht="12.75">
      <c r="D148" s="132"/>
    </row>
    <row r="149" ht="12.75">
      <c r="D149" s="132"/>
    </row>
    <row r="150" ht="12.75">
      <c r="D150" s="132"/>
    </row>
    <row r="151" ht="12.75">
      <c r="D151" s="132"/>
    </row>
    <row r="152" ht="12.75">
      <c r="D152" s="132"/>
    </row>
    <row r="153" ht="12.75">
      <c r="D153" s="132"/>
    </row>
    <row r="154" ht="12.75">
      <c r="D154" s="132"/>
    </row>
    <row r="155" ht="12.75">
      <c r="D155" s="132"/>
    </row>
    <row r="156" ht="12.75">
      <c r="D156" s="132"/>
    </row>
    <row r="157" ht="12.75">
      <c r="D157" s="132"/>
    </row>
    <row r="158" ht="12.75">
      <c r="D158" s="132"/>
    </row>
    <row r="159" ht="12.75">
      <c r="D159" s="132"/>
    </row>
    <row r="160" ht="12.75">
      <c r="D160" s="132"/>
    </row>
    <row r="161" ht="12.75">
      <c r="D161" s="132"/>
    </row>
    <row r="162" ht="12.75">
      <c r="D162" s="132"/>
    </row>
    <row r="163" ht="12.75">
      <c r="D163" s="132"/>
    </row>
  </sheetData>
  <sheetProtection selectLockedCells="1" selectUnlockedCells="1"/>
  <printOptions/>
  <pageMargins left="0.7479166666666667" right="0.7479166666666667" top="0.24027777777777778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7">
      <selection activeCell="B8" sqref="B8"/>
    </sheetView>
  </sheetViews>
  <sheetFormatPr defaultColWidth="9.140625" defaultRowHeight="12.75"/>
  <cols>
    <col min="1" max="1" width="3.57421875" style="0" customWidth="1"/>
    <col min="2" max="2" width="23.00390625" style="0" customWidth="1"/>
    <col min="3" max="3" width="54.8515625" style="0" customWidth="1"/>
    <col min="4" max="4" width="15.57421875" style="0" customWidth="1"/>
  </cols>
  <sheetData>
    <row r="3" spans="2:3" ht="12.75">
      <c r="B3" s="520"/>
      <c r="C3" s="520"/>
    </row>
    <row r="4" spans="2:3" ht="12.75">
      <c r="B4" s="521" t="s">
        <v>802</v>
      </c>
      <c r="C4" s="521"/>
    </row>
    <row r="6" spans="2:7" ht="12.75">
      <c r="B6" s="500" t="s">
        <v>803</v>
      </c>
      <c r="C6" s="500" t="s">
        <v>804</v>
      </c>
      <c r="D6" s="522" t="s">
        <v>683</v>
      </c>
      <c r="E6" s="523" t="s">
        <v>805</v>
      </c>
      <c r="F6" s="522" t="s">
        <v>806</v>
      </c>
      <c r="G6" s="522" t="s">
        <v>807</v>
      </c>
    </row>
    <row r="8" spans="2:7" ht="12.75">
      <c r="B8" s="500" t="s">
        <v>808</v>
      </c>
      <c r="C8" s="500" t="s">
        <v>809</v>
      </c>
      <c r="D8" s="501">
        <v>183380</v>
      </c>
      <c r="E8" s="500">
        <v>4113</v>
      </c>
      <c r="F8" s="500">
        <v>89447</v>
      </c>
      <c r="G8" s="500"/>
    </row>
    <row r="9" spans="2:7" ht="12.75">
      <c r="B9" s="524" t="s">
        <v>810</v>
      </c>
      <c r="C9" s="500" t="s">
        <v>811</v>
      </c>
      <c r="D9" s="501">
        <v>131838</v>
      </c>
      <c r="E9" s="500">
        <v>4213</v>
      </c>
      <c r="F9" s="500">
        <v>90578</v>
      </c>
      <c r="G9" s="500"/>
    </row>
    <row r="10" ht="12.75">
      <c r="D10" s="132"/>
    </row>
    <row r="11" spans="2:4" ht="12.75">
      <c r="B11" s="525" t="s">
        <v>812</v>
      </c>
      <c r="D11" s="526">
        <f>SUM(D12:D14)</f>
        <v>9525062</v>
      </c>
    </row>
    <row r="12" spans="2:7" ht="12.75">
      <c r="B12" s="500" t="s">
        <v>813</v>
      </c>
      <c r="C12" s="500" t="s">
        <v>814</v>
      </c>
      <c r="D12" s="501">
        <v>6315929</v>
      </c>
      <c r="E12" s="500">
        <v>4116</v>
      </c>
      <c r="F12" s="500">
        <v>13306</v>
      </c>
      <c r="G12" s="500"/>
    </row>
    <row r="13" spans="2:7" ht="12.75">
      <c r="B13" s="500"/>
      <c r="C13" s="500" t="s">
        <v>815</v>
      </c>
      <c r="D13" s="501">
        <v>642232</v>
      </c>
      <c r="E13" s="500">
        <v>4112</v>
      </c>
      <c r="F13" s="500"/>
      <c r="G13" s="500">
        <v>3113</v>
      </c>
    </row>
    <row r="14" spans="2:7" ht="12.75">
      <c r="B14" s="500"/>
      <c r="C14" s="500" t="s">
        <v>816</v>
      </c>
      <c r="D14" s="501">
        <v>2566901</v>
      </c>
      <c r="E14" s="500">
        <v>4112</v>
      </c>
      <c r="F14" s="500"/>
      <c r="G14" s="500">
        <v>6171</v>
      </c>
    </row>
    <row r="15" ht="12.75">
      <c r="D15" s="132"/>
    </row>
    <row r="16" spans="2:7" ht="12.75">
      <c r="B16" s="500" t="s">
        <v>817</v>
      </c>
      <c r="C16" s="500" t="s">
        <v>818</v>
      </c>
      <c r="D16" s="501">
        <v>46600</v>
      </c>
      <c r="E16" s="500">
        <v>4122</v>
      </c>
      <c r="F16" s="500">
        <v>210</v>
      </c>
      <c r="G16" s="500"/>
    </row>
    <row r="17" spans="2:7" ht="12.75">
      <c r="B17" s="500" t="s">
        <v>817</v>
      </c>
      <c r="C17" s="500" t="s">
        <v>819</v>
      </c>
      <c r="D17" s="501">
        <v>89460</v>
      </c>
      <c r="E17" s="500">
        <v>4122</v>
      </c>
      <c r="F17" s="500">
        <v>327</v>
      </c>
      <c r="G17" s="500"/>
    </row>
    <row r="18" spans="2:7" ht="12.75">
      <c r="B18" s="500" t="s">
        <v>817</v>
      </c>
      <c r="C18" s="500" t="s">
        <v>820</v>
      </c>
      <c r="D18" s="501">
        <v>150000</v>
      </c>
      <c r="E18" s="500">
        <v>4122</v>
      </c>
      <c r="F18" s="500">
        <v>210</v>
      </c>
      <c r="G18" s="500"/>
    </row>
    <row r="19" spans="2:7" ht="12.75">
      <c r="B19" s="500" t="s">
        <v>817</v>
      </c>
      <c r="C19" s="500" t="s">
        <v>819</v>
      </c>
      <c r="D19" s="501">
        <v>18032</v>
      </c>
      <c r="E19" s="500">
        <v>4122</v>
      </c>
      <c r="F19" s="500">
        <v>327</v>
      </c>
      <c r="G19" s="500"/>
    </row>
    <row r="20" spans="2:7" ht="12.75">
      <c r="B20" s="500" t="s">
        <v>817</v>
      </c>
      <c r="C20" s="500" t="s">
        <v>821</v>
      </c>
      <c r="D20" s="501">
        <v>69000</v>
      </c>
      <c r="E20" s="500">
        <v>4111</v>
      </c>
      <c r="F20" s="500">
        <v>98064</v>
      </c>
      <c r="G20" s="500"/>
    </row>
    <row r="21" spans="2:7" ht="12.75">
      <c r="B21" s="500" t="s">
        <v>817</v>
      </c>
      <c r="C21" s="500" t="s">
        <v>822</v>
      </c>
      <c r="D21" s="501">
        <v>50000</v>
      </c>
      <c r="E21" s="500">
        <v>4111</v>
      </c>
      <c r="F21" s="500">
        <v>98116</v>
      </c>
      <c r="G21" s="500"/>
    </row>
    <row r="22" spans="2:7" ht="12.75">
      <c r="B22" s="500" t="s">
        <v>817</v>
      </c>
      <c r="C22" s="500" t="s">
        <v>823</v>
      </c>
      <c r="D22" s="501">
        <v>524220</v>
      </c>
      <c r="E22" s="500">
        <v>4222</v>
      </c>
      <c r="F22" s="500">
        <v>328</v>
      </c>
      <c r="G22" s="500"/>
    </row>
    <row r="23" ht="12.75">
      <c r="D23" s="132"/>
    </row>
    <row r="24" ht="12.75">
      <c r="D24" s="132"/>
    </row>
    <row r="25" spans="2:7" ht="12.75">
      <c r="B25" s="500" t="s">
        <v>824</v>
      </c>
      <c r="C25" s="500" t="s">
        <v>825</v>
      </c>
      <c r="D25" s="501">
        <v>2000000</v>
      </c>
      <c r="E25" s="500">
        <v>4211</v>
      </c>
      <c r="F25" s="500">
        <v>98662</v>
      </c>
      <c r="G25" s="500"/>
    </row>
    <row r="26" spans="2:7" ht="12.75">
      <c r="B26" s="500" t="s">
        <v>826</v>
      </c>
      <c r="C26" s="500" t="s">
        <v>827</v>
      </c>
      <c r="D26" s="501">
        <v>249000</v>
      </c>
      <c r="E26" s="500">
        <v>4216</v>
      </c>
      <c r="F26" s="500">
        <v>14669</v>
      </c>
      <c r="G26" s="500"/>
    </row>
    <row r="27" ht="12.75">
      <c r="D27" s="132"/>
    </row>
    <row r="28" ht="12.75">
      <c r="D28" s="132"/>
    </row>
    <row r="29" spans="3:4" ht="12.75">
      <c r="C29" s="68" t="s">
        <v>525</v>
      </c>
      <c r="D29" s="527">
        <f>SUM(D8+D9+D11+D16+D17+D18+D19+D20+D21+D22+D25+D26)</f>
        <v>13036592</v>
      </c>
    </row>
    <row r="30" ht="12.75">
      <c r="D30" s="132"/>
    </row>
    <row r="31" spans="3:4" ht="12.75">
      <c r="C31" t="s">
        <v>828</v>
      </c>
      <c r="D31" s="132"/>
    </row>
    <row r="32" ht="12.75">
      <c r="D32" s="132"/>
    </row>
    <row r="33" ht="12.75">
      <c r="D33" s="132"/>
    </row>
    <row r="34" ht="12.75">
      <c r="D34" s="1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82"/>
  <sheetViews>
    <sheetView workbookViewId="0" topLeftCell="A22">
      <selection activeCell="D39" sqref="D39"/>
    </sheetView>
  </sheetViews>
  <sheetFormatPr defaultColWidth="9.140625" defaultRowHeight="12.75"/>
  <cols>
    <col min="3" max="3" width="12.7109375" style="0" customWidth="1"/>
    <col min="4" max="4" width="25.140625" style="0" customWidth="1"/>
    <col min="5" max="5" width="16.421875" style="0" customWidth="1"/>
    <col min="6" max="6" width="11.8515625" style="0" customWidth="1"/>
  </cols>
  <sheetData>
    <row r="1" spans="2:4" ht="12.75">
      <c r="B1" s="23" t="s">
        <v>829</v>
      </c>
      <c r="C1" s="23"/>
      <c r="D1" s="23"/>
    </row>
    <row r="2" spans="2:6" ht="12.75">
      <c r="B2" s="528"/>
      <c r="F2" s="529"/>
    </row>
    <row r="3" spans="3:6" ht="12.75">
      <c r="C3" s="521" t="s">
        <v>830</v>
      </c>
      <c r="D3" s="525"/>
      <c r="E3" s="525">
        <v>5222</v>
      </c>
      <c r="F3" s="530"/>
    </row>
    <row r="4" spans="3:6" ht="12.75">
      <c r="C4" s="525"/>
      <c r="D4" s="525"/>
      <c r="E4" s="526"/>
      <c r="F4" s="530" t="s">
        <v>831</v>
      </c>
    </row>
    <row r="5" spans="3:6" ht="12.75">
      <c r="C5" s="528" t="s">
        <v>832</v>
      </c>
      <c r="E5" s="132"/>
      <c r="F5" s="529"/>
    </row>
    <row r="6" spans="3:6" ht="12.75">
      <c r="C6" t="s">
        <v>833</v>
      </c>
      <c r="E6" s="132">
        <v>30000</v>
      </c>
      <c r="F6" s="529" t="s">
        <v>834</v>
      </c>
    </row>
    <row r="7" spans="3:6" ht="12.75">
      <c r="C7" t="s">
        <v>835</v>
      </c>
      <c r="E7" s="132">
        <v>10000</v>
      </c>
      <c r="F7" s="529" t="s">
        <v>836</v>
      </c>
    </row>
    <row r="8" spans="3:6" ht="12.75">
      <c r="C8" t="s">
        <v>837</v>
      </c>
      <c r="E8" s="132">
        <v>72000</v>
      </c>
      <c r="F8" s="529" t="s">
        <v>838</v>
      </c>
    </row>
    <row r="9" spans="5:6" ht="12.75">
      <c r="E9" s="132"/>
      <c r="F9" s="529"/>
    </row>
    <row r="10" spans="3:6" ht="12.75">
      <c r="C10" s="528" t="s">
        <v>525</v>
      </c>
      <c r="D10" s="528"/>
      <c r="E10" s="531">
        <f>SUM(E6:E9)</f>
        <v>112000</v>
      </c>
      <c r="F10" s="529"/>
    </row>
    <row r="11" spans="5:6" ht="12.75">
      <c r="E11" s="132"/>
      <c r="F11" s="529"/>
    </row>
    <row r="12" spans="3:6" ht="12.75">
      <c r="C12" s="528" t="s">
        <v>839</v>
      </c>
      <c r="E12" s="132"/>
      <c r="F12" s="529"/>
    </row>
    <row r="13" spans="3:6" ht="12.75">
      <c r="C13" t="s">
        <v>840</v>
      </c>
      <c r="E13" s="132">
        <v>5000</v>
      </c>
      <c r="F13" s="529">
        <v>3421</v>
      </c>
    </row>
    <row r="14" spans="5:6" ht="12.75">
      <c r="E14" s="132">
        <v>-4467.5</v>
      </c>
      <c r="F14" s="529" t="s">
        <v>841</v>
      </c>
    </row>
    <row r="15" spans="3:6" ht="12.75">
      <c r="C15" t="s">
        <v>842</v>
      </c>
      <c r="E15" s="132">
        <v>5000</v>
      </c>
      <c r="F15" s="529" t="s">
        <v>843</v>
      </c>
    </row>
    <row r="16" spans="3:6" ht="12.75">
      <c r="C16" t="s">
        <v>844</v>
      </c>
      <c r="E16" s="132">
        <v>1000</v>
      </c>
      <c r="F16" s="529" t="s">
        <v>845</v>
      </c>
    </row>
    <row r="17" spans="3:6" ht="12.75">
      <c r="C17" t="s">
        <v>846</v>
      </c>
      <c r="E17" s="132">
        <v>1000</v>
      </c>
      <c r="F17" s="529" t="s">
        <v>847</v>
      </c>
    </row>
    <row r="18" spans="3:6" ht="12.75">
      <c r="C18" t="s">
        <v>848</v>
      </c>
      <c r="E18" s="132">
        <v>1000</v>
      </c>
      <c r="F18" s="529" t="s">
        <v>849</v>
      </c>
    </row>
    <row r="19" spans="3:6" ht="12.75">
      <c r="C19" t="s">
        <v>850</v>
      </c>
      <c r="E19" s="132">
        <v>1000</v>
      </c>
      <c r="F19" s="529" t="s">
        <v>851</v>
      </c>
    </row>
    <row r="20" spans="5:6" ht="12.75">
      <c r="E20" s="132"/>
      <c r="F20" s="529"/>
    </row>
    <row r="21" spans="3:6" ht="12.75">
      <c r="C21" s="528" t="s">
        <v>525</v>
      </c>
      <c r="D21" s="528"/>
      <c r="E21" s="531">
        <f>SUM(E13:E20)</f>
        <v>9532.5</v>
      </c>
      <c r="F21" s="529"/>
    </row>
    <row r="22" spans="5:6" ht="12.75">
      <c r="E22" s="132"/>
      <c r="F22" s="529"/>
    </row>
    <row r="23" spans="3:6" ht="12.75">
      <c r="C23" s="528" t="s">
        <v>852</v>
      </c>
      <c r="E23" s="132"/>
      <c r="F23" s="529"/>
    </row>
    <row r="24" spans="3:6" ht="12.75">
      <c r="C24" t="s">
        <v>853</v>
      </c>
      <c r="E24" s="132">
        <v>20000</v>
      </c>
      <c r="F24" s="529" t="s">
        <v>854</v>
      </c>
    </row>
    <row r="25" spans="3:6" ht="12.75">
      <c r="C25" t="s">
        <v>855</v>
      </c>
      <c r="E25" s="132">
        <v>20000</v>
      </c>
      <c r="F25" s="529" t="s">
        <v>856</v>
      </c>
    </row>
    <row r="26" spans="3:6" ht="12.75">
      <c r="C26" t="s">
        <v>857</v>
      </c>
      <c r="E26" s="132">
        <v>370000</v>
      </c>
      <c r="F26" s="529" t="s">
        <v>845</v>
      </c>
    </row>
    <row r="27" spans="3:6" ht="12.75">
      <c r="C27" t="s">
        <v>835</v>
      </c>
      <c r="E27" s="132">
        <v>20000</v>
      </c>
      <c r="F27" s="529" t="s">
        <v>836</v>
      </c>
    </row>
    <row r="28" spans="3:6" ht="12.75">
      <c r="C28" t="s">
        <v>858</v>
      </c>
      <c r="E28" s="132">
        <v>12000</v>
      </c>
      <c r="F28" s="529" t="s">
        <v>859</v>
      </c>
    </row>
    <row r="29" spans="3:6" ht="12.75">
      <c r="C29" t="s">
        <v>860</v>
      </c>
      <c r="E29" s="132">
        <v>36000</v>
      </c>
      <c r="F29" s="529" t="s">
        <v>859</v>
      </c>
    </row>
    <row r="30" spans="3:6" ht="12.75">
      <c r="C30" t="s">
        <v>861</v>
      </c>
      <c r="E30" s="132">
        <v>12000</v>
      </c>
      <c r="F30" s="529" t="s">
        <v>859</v>
      </c>
    </row>
    <row r="31" spans="3:6" ht="12.75">
      <c r="C31" t="s">
        <v>862</v>
      </c>
      <c r="E31" s="132">
        <v>15000</v>
      </c>
      <c r="F31" s="529" t="s">
        <v>859</v>
      </c>
    </row>
    <row r="32" spans="3:6" ht="12.75">
      <c r="C32" t="s">
        <v>863</v>
      </c>
      <c r="E32" s="132">
        <v>50000</v>
      </c>
      <c r="F32" s="529" t="s">
        <v>859</v>
      </c>
    </row>
    <row r="33" spans="3:6" ht="12.75">
      <c r="C33" t="s">
        <v>864</v>
      </c>
      <c r="E33" s="132">
        <v>30000</v>
      </c>
      <c r="F33" s="529" t="s">
        <v>859</v>
      </c>
    </row>
    <row r="34" spans="3:6" ht="12.75">
      <c r="C34" t="s">
        <v>865</v>
      </c>
      <c r="E34" s="132">
        <v>10000</v>
      </c>
      <c r="F34" s="529" t="s">
        <v>866</v>
      </c>
    </row>
    <row r="35" spans="3:6" ht="12.75">
      <c r="C35" t="s">
        <v>867</v>
      </c>
      <c r="E35" s="132">
        <v>2000</v>
      </c>
      <c r="F35" s="529" t="s">
        <v>868</v>
      </c>
    </row>
    <row r="36" spans="3:6" ht="12.75">
      <c r="C36" t="s">
        <v>869</v>
      </c>
      <c r="E36" s="132">
        <v>10000</v>
      </c>
      <c r="F36" s="529" t="s">
        <v>870</v>
      </c>
    </row>
    <row r="37" spans="3:6" ht="12.75">
      <c r="C37" t="s">
        <v>871</v>
      </c>
      <c r="E37" s="132">
        <v>16000</v>
      </c>
      <c r="F37" s="529" t="s">
        <v>872</v>
      </c>
    </row>
    <row r="38" spans="3:6" ht="12.75">
      <c r="C38" s="528" t="s">
        <v>525</v>
      </c>
      <c r="D38" s="528"/>
      <c r="E38" s="531">
        <f>SUM(E24:E37)</f>
        <v>623000</v>
      </c>
      <c r="F38" s="529"/>
    </row>
    <row r="39" spans="5:6" ht="12.75">
      <c r="E39" s="132"/>
      <c r="F39" s="529"/>
    </row>
    <row r="40" spans="5:6" ht="12.75">
      <c r="E40" s="132"/>
      <c r="F40" s="529"/>
    </row>
    <row r="41" spans="3:6" ht="12.75">
      <c r="C41" s="528" t="s">
        <v>873</v>
      </c>
      <c r="E41" s="132"/>
      <c r="F41" s="529"/>
    </row>
    <row r="42" spans="5:6" ht="12.75">
      <c r="E42" s="132"/>
      <c r="F42" s="529"/>
    </row>
    <row r="43" spans="3:6" ht="12.75">
      <c r="C43" t="s">
        <v>874</v>
      </c>
      <c r="E43" s="132">
        <v>1000</v>
      </c>
      <c r="F43" s="529" t="s">
        <v>875</v>
      </c>
    </row>
    <row r="44" spans="5:6" ht="12.75">
      <c r="E44" s="132"/>
      <c r="F44" s="529"/>
    </row>
    <row r="45" spans="5:6" ht="12.75">
      <c r="E45" s="132"/>
      <c r="F45" s="529"/>
    </row>
    <row r="46" spans="3:6" ht="12.75">
      <c r="C46" s="528" t="s">
        <v>876</v>
      </c>
      <c r="D46" s="528"/>
      <c r="E46" s="531">
        <f>SUM(E10+E21+E38+E43)</f>
        <v>745532.5</v>
      </c>
      <c r="F46" s="529"/>
    </row>
    <row r="47" ht="12.75">
      <c r="F47" s="529"/>
    </row>
    <row r="48" ht="12.75">
      <c r="F48" s="529"/>
    </row>
    <row r="49" spans="3:5" ht="12.75">
      <c r="C49" s="528" t="s">
        <v>830</v>
      </c>
      <c r="E49" s="525">
        <v>5212</v>
      </c>
    </row>
    <row r="50" spans="3:7" ht="12.75">
      <c r="C50" s="532" t="s">
        <v>877</v>
      </c>
      <c r="D50" s="532"/>
      <c r="E50" s="532"/>
      <c r="F50" s="532"/>
      <c r="G50" s="532"/>
    </row>
    <row r="52" spans="3:7" ht="12.75">
      <c r="C52" t="s">
        <v>878</v>
      </c>
      <c r="E52" s="533">
        <v>37000</v>
      </c>
      <c r="G52" s="534"/>
    </row>
    <row r="53" spans="5:7" ht="12.75">
      <c r="E53" s="132"/>
      <c r="G53" s="534"/>
    </row>
    <row r="54" ht="12.75">
      <c r="E54" s="132"/>
    </row>
    <row r="55" spans="3:5" ht="12.75">
      <c r="C55" s="528" t="s">
        <v>525</v>
      </c>
      <c r="D55" s="528"/>
      <c r="E55" s="531">
        <f>SUM(E52:E54)</f>
        <v>37000</v>
      </c>
    </row>
    <row r="56" ht="12.75">
      <c r="E56" s="132"/>
    </row>
    <row r="57" spans="3:5" ht="12.75">
      <c r="C57" s="528" t="s">
        <v>830</v>
      </c>
      <c r="E57" s="525">
        <v>5221</v>
      </c>
    </row>
    <row r="58" spans="3:7" ht="12.75">
      <c r="C58" s="532" t="s">
        <v>879</v>
      </c>
      <c r="D58" s="532"/>
      <c r="E58" s="532"/>
      <c r="F58" s="532"/>
      <c r="G58" s="532"/>
    </row>
    <row r="59" ht="12.75">
      <c r="E59" s="132"/>
    </row>
    <row r="60" spans="3:7" ht="12.75">
      <c r="C60" t="s">
        <v>880</v>
      </c>
      <c r="E60" s="132">
        <v>25000</v>
      </c>
      <c r="G60" s="534"/>
    </row>
    <row r="61" spans="3:7" ht="12.75">
      <c r="C61" t="s">
        <v>880</v>
      </c>
      <c r="E61" s="132">
        <v>75000</v>
      </c>
      <c r="G61" s="534"/>
    </row>
    <row r="62" spans="5:7" ht="12.75">
      <c r="E62" s="132"/>
      <c r="G62" s="534"/>
    </row>
    <row r="63" spans="3:7" ht="12.75">
      <c r="C63" s="528" t="s">
        <v>525</v>
      </c>
      <c r="D63" s="528"/>
      <c r="E63" s="531">
        <f>SUM(E60:E62)</f>
        <v>100000</v>
      </c>
      <c r="G63" s="534"/>
    </row>
    <row r="64" ht="12.75">
      <c r="E64" s="132"/>
    </row>
    <row r="65" ht="12.75">
      <c r="E65" s="132"/>
    </row>
    <row r="66" spans="3:5" ht="12.75">
      <c r="C66" s="528" t="s">
        <v>830</v>
      </c>
      <c r="E66" s="525">
        <v>5223</v>
      </c>
    </row>
    <row r="67" spans="3:7" ht="12.75">
      <c r="C67" s="532" t="s">
        <v>881</v>
      </c>
      <c r="D67" s="532"/>
      <c r="E67" s="532"/>
      <c r="F67" s="532"/>
      <c r="G67" s="532"/>
    </row>
    <row r="68" ht="12.75">
      <c r="E68" s="132"/>
    </row>
    <row r="69" spans="3:7" ht="12.75">
      <c r="C69" t="s">
        <v>882</v>
      </c>
      <c r="E69" s="132">
        <v>15000</v>
      </c>
      <c r="G69" s="534"/>
    </row>
    <row r="70" spans="5:7" ht="12.75">
      <c r="E70" s="132">
        <v>2000</v>
      </c>
      <c r="G70" s="534"/>
    </row>
    <row r="71" ht="12.75">
      <c r="E71" s="132"/>
    </row>
    <row r="72" spans="3:5" ht="12.75">
      <c r="C72" s="528" t="s">
        <v>525</v>
      </c>
      <c r="D72" s="528"/>
      <c r="E72" s="531">
        <f>SUM(E68:E71)</f>
        <v>17000</v>
      </c>
    </row>
    <row r="73" ht="12.75">
      <c r="E73" s="132"/>
    </row>
    <row r="74" spans="3:5" ht="12.75">
      <c r="C74" s="528" t="s">
        <v>830</v>
      </c>
      <c r="E74" s="525">
        <v>5229</v>
      </c>
    </row>
    <row r="75" spans="3:7" ht="12.75">
      <c r="C75" s="532" t="s">
        <v>883</v>
      </c>
      <c r="D75" s="532"/>
      <c r="E75" s="535"/>
      <c r="F75" s="532"/>
      <c r="G75" s="532"/>
    </row>
    <row r="76" ht="12.75">
      <c r="E76" s="132"/>
    </row>
    <row r="77" spans="3:7" ht="12.75">
      <c r="C77" t="s">
        <v>884</v>
      </c>
      <c r="E77" s="132">
        <v>18030</v>
      </c>
      <c r="G77" s="534"/>
    </row>
    <row r="78" spans="3:7" ht="12.75">
      <c r="C78" t="s">
        <v>885</v>
      </c>
      <c r="E78" s="132">
        <v>11534</v>
      </c>
      <c r="G78" s="534"/>
    </row>
    <row r="79" spans="3:7" ht="12.75">
      <c r="C79" t="s">
        <v>886</v>
      </c>
      <c r="E79" s="132">
        <v>25000</v>
      </c>
      <c r="G79" s="534"/>
    </row>
    <row r="80" spans="3:5" ht="12.75">
      <c r="C80" s="7"/>
      <c r="D80" s="7"/>
      <c r="E80" s="423"/>
    </row>
    <row r="81" spans="3:5" ht="12.75">
      <c r="C81" s="528" t="s">
        <v>525</v>
      </c>
      <c r="D81" s="528"/>
      <c r="E81" s="531">
        <f>SUM(E77:E80)</f>
        <v>54564</v>
      </c>
    </row>
    <row r="82" ht="12.75">
      <c r="E82" s="132"/>
    </row>
  </sheetData>
  <sheetProtection selectLockedCells="1" selectUnlockedCells="1"/>
  <printOptions/>
  <pageMargins left="0.7479166666666667" right="0.7479166666666667" top="0.4201388888888889" bottom="0.7798611111111111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G62"/>
  <sheetViews>
    <sheetView workbookViewId="0" topLeftCell="A1">
      <selection activeCell="C44" sqref="C44"/>
    </sheetView>
  </sheetViews>
  <sheetFormatPr defaultColWidth="9.140625" defaultRowHeight="12.75"/>
  <cols>
    <col min="1" max="1" width="7.140625" style="0" customWidth="1"/>
    <col min="3" max="3" width="32.00390625" style="0" customWidth="1"/>
    <col min="4" max="4" width="13.00390625" style="0" customWidth="1"/>
    <col min="6" max="6" width="12.57421875" style="0" customWidth="1"/>
  </cols>
  <sheetData>
    <row r="4" spans="2:3" ht="12.75">
      <c r="B4" s="536" t="s">
        <v>887</v>
      </c>
      <c r="C4" s="536"/>
    </row>
    <row r="6" spans="2:7" ht="12.75">
      <c r="B6" s="521" t="s">
        <v>830</v>
      </c>
      <c r="C6" s="525"/>
      <c r="D6" s="525">
        <v>5329</v>
      </c>
      <c r="E6" s="525"/>
      <c r="F6" s="525"/>
      <c r="G6" s="525"/>
    </row>
    <row r="7" spans="2:7" ht="12.75">
      <c r="B7" s="525"/>
      <c r="C7" s="525"/>
      <c r="D7" s="526"/>
      <c r="E7" s="525"/>
      <c r="F7" s="525" t="s">
        <v>888</v>
      </c>
      <c r="G7" s="525" t="s">
        <v>889</v>
      </c>
    </row>
    <row r="8" ht="12.75">
      <c r="D8" s="132"/>
    </row>
    <row r="9" spans="2:7" ht="12.75">
      <c r="B9" t="s">
        <v>890</v>
      </c>
      <c r="C9" t="s">
        <v>891</v>
      </c>
      <c r="D9" s="132">
        <v>32280</v>
      </c>
      <c r="F9" s="534">
        <v>39217</v>
      </c>
      <c r="G9">
        <v>16096</v>
      </c>
    </row>
    <row r="10" spans="2:7" ht="12.75">
      <c r="B10" t="s">
        <v>890</v>
      </c>
      <c r="C10" t="s">
        <v>891</v>
      </c>
      <c r="D10" s="132">
        <v>32280</v>
      </c>
      <c r="F10" s="534">
        <v>39335</v>
      </c>
      <c r="G10">
        <v>16180</v>
      </c>
    </row>
    <row r="11" spans="2:7" ht="12.75">
      <c r="B11" t="s">
        <v>892</v>
      </c>
      <c r="C11" t="s">
        <v>893</v>
      </c>
      <c r="D11" s="132">
        <v>43560</v>
      </c>
      <c r="F11" s="534">
        <v>39121</v>
      </c>
      <c r="G11">
        <v>16028</v>
      </c>
    </row>
    <row r="12" spans="2:7" ht="12.75">
      <c r="B12" t="s">
        <v>892</v>
      </c>
      <c r="C12" t="s">
        <v>894</v>
      </c>
      <c r="D12" s="132">
        <v>2690</v>
      </c>
      <c r="F12" s="534">
        <v>39314</v>
      </c>
      <c r="G12">
        <v>16164</v>
      </c>
    </row>
    <row r="13" ht="12.75">
      <c r="D13" s="132"/>
    </row>
    <row r="14" ht="12.75">
      <c r="D14" s="132"/>
    </row>
    <row r="15" spans="2:4" ht="12.75">
      <c r="B15" s="525" t="s">
        <v>525</v>
      </c>
      <c r="C15" s="525"/>
      <c r="D15" s="526">
        <f>SUM(D9:D14)</f>
        <v>110810</v>
      </c>
    </row>
    <row r="16" ht="12.75">
      <c r="D16" s="132"/>
    </row>
    <row r="17" ht="12.75">
      <c r="D17" s="132"/>
    </row>
    <row r="18" ht="12.75">
      <c r="D18" s="132"/>
    </row>
    <row r="19" ht="12.75">
      <c r="D19" s="132"/>
    </row>
    <row r="20" ht="12.75">
      <c r="D20" s="132"/>
    </row>
    <row r="21" ht="12.75">
      <c r="D21" s="132"/>
    </row>
    <row r="22" spans="2:7" ht="12.75">
      <c r="B22" s="521" t="s">
        <v>830</v>
      </c>
      <c r="C22" s="525"/>
      <c r="D22" s="525">
        <v>6349</v>
      </c>
      <c r="E22" s="525"/>
      <c r="F22" s="525"/>
      <c r="G22" s="525"/>
    </row>
    <row r="23" spans="2:7" ht="12.75">
      <c r="B23" s="525"/>
      <c r="C23" s="525"/>
      <c r="D23" s="526"/>
      <c r="E23" s="525"/>
      <c r="F23" s="525" t="s">
        <v>888</v>
      </c>
      <c r="G23" s="525" t="s">
        <v>889</v>
      </c>
    </row>
    <row r="24" ht="12.75">
      <c r="D24" s="132"/>
    </row>
    <row r="25" spans="2:7" ht="12.75">
      <c r="B25" t="s">
        <v>890</v>
      </c>
      <c r="C25" t="s">
        <v>895</v>
      </c>
      <c r="D25" s="132">
        <v>58004</v>
      </c>
      <c r="F25" s="534">
        <v>39146</v>
      </c>
      <c r="G25">
        <v>16045</v>
      </c>
    </row>
    <row r="26" spans="2:7" ht="12.75">
      <c r="B26" t="s">
        <v>890</v>
      </c>
      <c r="C26" t="s">
        <v>895</v>
      </c>
      <c r="D26" s="132">
        <v>58004</v>
      </c>
      <c r="F26" s="534">
        <v>39217</v>
      </c>
      <c r="G26">
        <v>16096</v>
      </c>
    </row>
    <row r="27" spans="2:7" ht="12.75">
      <c r="B27" t="s">
        <v>890</v>
      </c>
      <c r="C27" t="s">
        <v>895</v>
      </c>
      <c r="D27" s="132">
        <v>58004</v>
      </c>
      <c r="F27" s="534">
        <v>39335</v>
      </c>
      <c r="G27">
        <v>16180</v>
      </c>
    </row>
    <row r="28" spans="2:7" ht="12.75">
      <c r="B28" t="s">
        <v>890</v>
      </c>
      <c r="C28" t="s">
        <v>895</v>
      </c>
      <c r="D28" s="132">
        <v>58004</v>
      </c>
      <c r="F28" s="534">
        <v>39398</v>
      </c>
      <c r="G28">
        <v>16224</v>
      </c>
    </row>
    <row r="29" ht="12.75">
      <c r="D29" s="132"/>
    </row>
    <row r="30" ht="12.75">
      <c r="D30" s="132"/>
    </row>
    <row r="31" spans="2:5" ht="12.75">
      <c r="B31" s="525" t="s">
        <v>525</v>
      </c>
      <c r="C31" s="525"/>
      <c r="D31" s="526">
        <f>SUM(D25:D30)</f>
        <v>232016</v>
      </c>
      <c r="E31" s="525"/>
    </row>
    <row r="32" ht="12.75">
      <c r="D32" s="132"/>
    </row>
    <row r="33" ht="12.75">
      <c r="D33" s="132"/>
    </row>
    <row r="41" spans="2:3" ht="12.75">
      <c r="B41" s="536" t="s">
        <v>887</v>
      </c>
      <c r="C41" s="536"/>
    </row>
    <row r="43" spans="2:7" ht="12.75">
      <c r="B43" s="521" t="s">
        <v>830</v>
      </c>
      <c r="C43" s="525"/>
      <c r="D43" s="525">
        <v>5331</v>
      </c>
      <c r="E43" s="525"/>
      <c r="F43" s="525" t="s">
        <v>896</v>
      </c>
      <c r="G43" s="525"/>
    </row>
    <row r="44" spans="2:7" ht="12.75">
      <c r="B44" s="525"/>
      <c r="C44" s="525"/>
      <c r="D44" s="526"/>
      <c r="E44" s="525"/>
      <c r="F44" s="525"/>
      <c r="G44" s="525"/>
    </row>
    <row r="45" spans="2:4" ht="12.75">
      <c r="B45" t="s">
        <v>897</v>
      </c>
      <c r="C45" t="s">
        <v>891</v>
      </c>
      <c r="D45" s="132">
        <v>1857000</v>
      </c>
    </row>
    <row r="46" spans="2:4" ht="12.75">
      <c r="B46" t="s">
        <v>245</v>
      </c>
      <c r="C46" t="s">
        <v>891</v>
      </c>
      <c r="D46" s="132">
        <v>4008000</v>
      </c>
    </row>
    <row r="47" ht="12.75">
      <c r="D47" s="132"/>
    </row>
    <row r="48" spans="2:4" ht="12.75">
      <c r="B48" s="525" t="s">
        <v>525</v>
      </c>
      <c r="C48" s="525"/>
      <c r="D48" s="526">
        <f>SUM(D45:D47)</f>
        <v>5865000</v>
      </c>
    </row>
    <row r="49" ht="12.75">
      <c r="D49" s="132"/>
    </row>
    <row r="50" ht="12.75">
      <c r="D50" s="132"/>
    </row>
    <row r="51" ht="12.75">
      <c r="D51" s="132"/>
    </row>
    <row r="52" ht="12.75">
      <c r="D52" s="132"/>
    </row>
    <row r="53" ht="12.75">
      <c r="D53" s="132"/>
    </row>
    <row r="54" ht="12.75">
      <c r="D54" s="132"/>
    </row>
    <row r="55" spans="2:7" ht="12.75">
      <c r="B55" s="521" t="s">
        <v>830</v>
      </c>
      <c r="C55" s="525"/>
      <c r="D55" s="525">
        <v>5339</v>
      </c>
      <c r="E55" s="525"/>
      <c r="F55" s="525" t="s">
        <v>898</v>
      </c>
      <c r="G55" s="525"/>
    </row>
    <row r="56" ht="12.75">
      <c r="D56" s="132"/>
    </row>
    <row r="57" spans="2:6" ht="12.75">
      <c r="B57" t="s">
        <v>899</v>
      </c>
      <c r="C57" t="s">
        <v>900</v>
      </c>
      <c r="D57" s="132">
        <v>8000</v>
      </c>
      <c r="F57" t="s">
        <v>901</v>
      </c>
    </row>
    <row r="58" spans="2:4" ht="12.75">
      <c r="B58" t="s">
        <v>902</v>
      </c>
      <c r="C58" t="s">
        <v>900</v>
      </c>
      <c r="D58" s="132">
        <v>60000</v>
      </c>
    </row>
    <row r="59" spans="2:4" ht="12.75">
      <c r="B59" t="s">
        <v>903</v>
      </c>
      <c r="C59" t="s">
        <v>900</v>
      </c>
      <c r="D59" s="132">
        <v>3000</v>
      </c>
    </row>
    <row r="60" ht="12.75">
      <c r="D60" s="132"/>
    </row>
    <row r="61" spans="2:4" ht="12.75">
      <c r="B61" s="525" t="s">
        <v>525</v>
      </c>
      <c r="C61" s="525"/>
      <c r="D61" s="526">
        <f>SUM(D57:D60)</f>
        <v>71000</v>
      </c>
    </row>
    <row r="62" ht="12.75">
      <c r="D62" s="1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17" sqref="B17"/>
    </sheetView>
  </sheetViews>
  <sheetFormatPr defaultColWidth="9.140625" defaultRowHeight="12.75"/>
  <cols>
    <col min="2" max="2" width="44.421875" style="0" customWidth="1"/>
    <col min="3" max="3" width="5.8515625" style="0" customWidth="1"/>
    <col min="4" max="4" width="22.8515625" style="0" customWidth="1"/>
    <col min="6" max="6" width="12.7109375" style="0" customWidth="1"/>
    <col min="7" max="7" width="10.7109375" style="0" customWidth="1"/>
    <col min="8" max="8" width="30.57421875" style="0" customWidth="1"/>
  </cols>
  <sheetData>
    <row r="1" spans="1:9" ht="12.75">
      <c r="A1" s="50"/>
      <c r="B1" s="537"/>
      <c r="C1" s="50"/>
      <c r="D1" s="538"/>
      <c r="E1" s="538"/>
      <c r="F1" s="538"/>
      <c r="G1" s="538"/>
      <c r="H1" s="314"/>
      <c r="I1" s="67"/>
    </row>
    <row r="2" spans="1:8" ht="12.75">
      <c r="A2" s="256"/>
      <c r="B2" s="10"/>
      <c r="D2" s="515"/>
      <c r="E2" s="515"/>
      <c r="F2" s="132"/>
      <c r="G2" s="132"/>
      <c r="H2" s="20"/>
    </row>
    <row r="3" spans="1:8" ht="12.75">
      <c r="A3" s="256"/>
      <c r="B3" s="10"/>
      <c r="D3" s="515"/>
      <c r="E3" s="515"/>
      <c r="F3" s="132"/>
      <c r="G3" s="132"/>
      <c r="H3" s="20"/>
    </row>
    <row r="4" spans="1:8" ht="12.75">
      <c r="A4" s="256"/>
      <c r="B4" s="35" t="s">
        <v>904</v>
      </c>
      <c r="D4" s="515"/>
      <c r="E4" s="515"/>
      <c r="F4" s="132"/>
      <c r="G4" s="132"/>
      <c r="H4" s="20"/>
    </row>
    <row r="5" spans="1:8" ht="12.75">
      <c r="A5" s="256"/>
      <c r="B5" s="10"/>
      <c r="D5" s="515"/>
      <c r="E5" s="515"/>
      <c r="F5" s="132"/>
      <c r="G5" s="132"/>
      <c r="H5" s="20"/>
    </row>
    <row r="6" spans="1:8" ht="12.75">
      <c r="A6" s="256"/>
      <c r="B6" s="10" t="s">
        <v>905</v>
      </c>
      <c r="D6" s="515">
        <v>256901.22</v>
      </c>
      <c r="E6" s="515"/>
      <c r="F6" s="132"/>
      <c r="G6" s="132"/>
      <c r="H6" s="20"/>
    </row>
    <row r="7" spans="1:8" ht="12.75">
      <c r="A7" s="256"/>
      <c r="B7" s="10" t="s">
        <v>906</v>
      </c>
      <c r="D7" s="515">
        <v>1013185.2</v>
      </c>
      <c r="E7" s="515"/>
      <c r="F7" s="132"/>
      <c r="G7" s="132"/>
      <c r="H7" s="20"/>
    </row>
    <row r="8" spans="1:8" ht="12.75">
      <c r="A8" s="256"/>
      <c r="B8" s="10" t="s">
        <v>907</v>
      </c>
      <c r="D8" s="515">
        <v>1863036.5</v>
      </c>
      <c r="E8" s="515"/>
      <c r="F8" s="132"/>
      <c r="G8" s="132"/>
      <c r="H8" s="20"/>
    </row>
    <row r="9" spans="1:8" ht="12.75">
      <c r="A9" s="256"/>
      <c r="B9" s="10" t="s">
        <v>908</v>
      </c>
      <c r="D9" s="515">
        <v>354638</v>
      </c>
      <c r="E9" s="515"/>
      <c r="F9" s="132"/>
      <c r="G9" s="132"/>
      <c r="H9" s="20"/>
    </row>
    <row r="10" spans="1:8" ht="12.75">
      <c r="A10" s="256"/>
      <c r="B10" s="10" t="s">
        <v>909</v>
      </c>
      <c r="D10" s="515">
        <v>48638</v>
      </c>
      <c r="E10" s="515"/>
      <c r="F10" s="132"/>
      <c r="G10" s="132"/>
      <c r="H10" s="20"/>
    </row>
    <row r="11" spans="1:8" ht="12.75">
      <c r="A11" s="256"/>
      <c r="B11" s="10" t="s">
        <v>910</v>
      </c>
      <c r="D11" s="515">
        <v>13201</v>
      </c>
      <c r="E11" s="515"/>
      <c r="F11" s="132"/>
      <c r="G11" s="132"/>
      <c r="H11" s="20"/>
    </row>
    <row r="12" spans="1:8" ht="12.75">
      <c r="A12" s="256"/>
      <c r="B12" s="10" t="s">
        <v>911</v>
      </c>
      <c r="D12" s="515">
        <v>54105</v>
      </c>
      <c r="E12" s="515"/>
      <c r="F12" s="132"/>
      <c r="G12" s="132"/>
      <c r="H12" s="20"/>
    </row>
    <row r="15" spans="2:4" ht="12.75">
      <c r="B15" s="7" t="s">
        <v>525</v>
      </c>
      <c r="C15" s="7"/>
      <c r="D15" s="423">
        <f>SUM(D6:D14)</f>
        <v>3603704.9200000004</v>
      </c>
    </row>
  </sheetData>
  <sheetProtection selectLockedCells="1" selectUnlockedCells="1"/>
  <printOptions/>
  <pageMargins left="0.75" right="0.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348"/>
  <sheetViews>
    <sheetView workbookViewId="0" topLeftCell="A1">
      <selection activeCell="C286" sqref="C286"/>
    </sheetView>
  </sheetViews>
  <sheetFormatPr defaultColWidth="9.140625" defaultRowHeight="12.75"/>
  <cols>
    <col min="3" max="3" width="23.28125" style="0" customWidth="1"/>
    <col min="5" max="5" width="11.8515625" style="0" customWidth="1"/>
    <col min="6" max="6" width="15.57421875" style="0" customWidth="1"/>
    <col min="7" max="7" width="16.421875" style="0" customWidth="1"/>
    <col min="8" max="8" width="0" style="0" hidden="1" customWidth="1"/>
    <col min="9" max="9" width="13.421875" style="0" customWidth="1"/>
  </cols>
  <sheetData>
    <row r="2" spans="1:12" ht="12.75">
      <c r="A2" s="68" t="s">
        <v>912</v>
      </c>
      <c r="B2" s="68"/>
      <c r="C2" s="68"/>
      <c r="D2" s="68"/>
      <c r="L2" s="46"/>
    </row>
    <row r="3" ht="12.75">
      <c r="L3" s="46"/>
    </row>
    <row r="4" spans="1:12" ht="12.75">
      <c r="A4" s="539" t="s">
        <v>913</v>
      </c>
      <c r="B4" s="540"/>
      <c r="C4" s="541"/>
      <c r="D4" s="539" t="s">
        <v>914</v>
      </c>
      <c r="E4" s="541"/>
      <c r="F4" s="542" t="s">
        <v>915</v>
      </c>
      <c r="G4" s="543" t="s">
        <v>916</v>
      </c>
      <c r="H4" s="544"/>
      <c r="I4" s="545"/>
      <c r="J4" s="539" t="s">
        <v>917</v>
      </c>
      <c r="K4" s="546"/>
      <c r="L4" s="46"/>
    </row>
    <row r="5" spans="1:12" ht="12.75">
      <c r="A5" s="547"/>
      <c r="B5" s="548"/>
      <c r="C5" s="549"/>
      <c r="D5" s="547"/>
      <c r="E5" s="549"/>
      <c r="F5" s="550"/>
      <c r="G5" s="551" t="s">
        <v>918</v>
      </c>
      <c r="H5" s="552" t="s">
        <v>317</v>
      </c>
      <c r="I5" s="553" t="s">
        <v>919</v>
      </c>
      <c r="J5" s="547"/>
      <c r="K5" s="549"/>
      <c r="L5" s="46"/>
    </row>
    <row r="6" spans="1:12" ht="12.75">
      <c r="A6" s="547"/>
      <c r="B6" s="548"/>
      <c r="C6" s="549"/>
      <c r="D6" s="547"/>
      <c r="E6" s="549"/>
      <c r="F6" s="550"/>
      <c r="G6" s="551"/>
      <c r="H6" s="552"/>
      <c r="I6" s="553"/>
      <c r="J6" s="547"/>
      <c r="K6" s="549"/>
      <c r="L6" s="46"/>
    </row>
    <row r="7" spans="1:12" ht="12.75">
      <c r="A7" s="551" t="s">
        <v>920</v>
      </c>
      <c r="B7" s="554"/>
      <c r="C7" s="555"/>
      <c r="D7" s="551" t="s">
        <v>921</v>
      </c>
      <c r="E7" s="555" t="s">
        <v>922</v>
      </c>
      <c r="F7" s="556">
        <v>13389</v>
      </c>
      <c r="G7" s="556"/>
      <c r="H7" s="557"/>
      <c r="I7" s="557"/>
      <c r="J7" s="558" t="s">
        <v>923</v>
      </c>
      <c r="K7" s="555"/>
      <c r="L7" s="46"/>
    </row>
    <row r="8" spans="1:12" ht="12.75">
      <c r="A8" s="551" t="s">
        <v>924</v>
      </c>
      <c r="B8" s="554"/>
      <c r="C8" s="555"/>
      <c r="D8" s="551" t="s">
        <v>925</v>
      </c>
      <c r="E8" s="555" t="s">
        <v>926</v>
      </c>
      <c r="F8" s="556">
        <v>36122</v>
      </c>
      <c r="G8" s="556"/>
      <c r="H8" s="557"/>
      <c r="I8" s="557"/>
      <c r="J8" s="558" t="s">
        <v>923</v>
      </c>
      <c r="K8" s="555"/>
      <c r="L8" s="46"/>
    </row>
    <row r="9" spans="1:12" ht="12.75">
      <c r="A9" s="551" t="s">
        <v>927</v>
      </c>
      <c r="B9" s="554"/>
      <c r="C9" s="555"/>
      <c r="D9" s="551" t="s">
        <v>925</v>
      </c>
      <c r="E9" s="555" t="s">
        <v>928</v>
      </c>
      <c r="F9" s="556">
        <v>30389</v>
      </c>
      <c r="G9" s="556"/>
      <c r="H9" s="557"/>
      <c r="I9" s="557"/>
      <c r="J9" s="558" t="s">
        <v>923</v>
      </c>
      <c r="K9" s="555"/>
      <c r="L9" s="46"/>
    </row>
    <row r="10" spans="1:12" ht="12.75">
      <c r="A10" s="551" t="s">
        <v>929</v>
      </c>
      <c r="B10" s="554"/>
      <c r="C10" s="555"/>
      <c r="D10" s="551" t="s">
        <v>930</v>
      </c>
      <c r="E10" s="555" t="s">
        <v>922</v>
      </c>
      <c r="F10" s="556">
        <v>124124</v>
      </c>
      <c r="G10" s="556"/>
      <c r="H10" s="557"/>
      <c r="I10" s="557"/>
      <c r="J10" s="558" t="s">
        <v>923</v>
      </c>
      <c r="K10" s="555"/>
      <c r="L10" s="46"/>
    </row>
    <row r="11" spans="1:12" ht="12.75">
      <c r="A11" s="551" t="s">
        <v>931</v>
      </c>
      <c r="B11" s="554"/>
      <c r="C11" s="555"/>
      <c r="D11" s="551" t="s">
        <v>925</v>
      </c>
      <c r="E11" s="555" t="s">
        <v>932</v>
      </c>
      <c r="F11" s="556">
        <v>1530</v>
      </c>
      <c r="G11" s="556"/>
      <c r="H11" s="557"/>
      <c r="I11" s="557"/>
      <c r="J11" s="558" t="s">
        <v>923</v>
      </c>
      <c r="K11" s="555"/>
      <c r="L11" s="46"/>
    </row>
    <row r="12" spans="1:12" ht="12.75">
      <c r="A12" s="551" t="s">
        <v>933</v>
      </c>
      <c r="B12" s="554"/>
      <c r="C12" s="555"/>
      <c r="D12" s="551" t="s">
        <v>934</v>
      </c>
      <c r="E12" s="555" t="s">
        <v>935</v>
      </c>
      <c r="F12" s="556">
        <v>683</v>
      </c>
      <c r="G12" s="556"/>
      <c r="H12" s="557"/>
      <c r="I12" s="557"/>
      <c r="J12" s="558" t="s">
        <v>923</v>
      </c>
      <c r="K12" s="555"/>
      <c r="L12" s="46"/>
    </row>
    <row r="13" spans="1:12" ht="12.75">
      <c r="A13" s="551" t="s">
        <v>936</v>
      </c>
      <c r="B13" s="554"/>
      <c r="C13" s="555"/>
      <c r="D13" s="551" t="s">
        <v>937</v>
      </c>
      <c r="E13" s="555" t="s">
        <v>935</v>
      </c>
      <c r="F13" s="556">
        <v>36</v>
      </c>
      <c r="G13" s="556"/>
      <c r="H13" s="557"/>
      <c r="I13" s="557"/>
      <c r="J13" s="558" t="s">
        <v>923</v>
      </c>
      <c r="K13" s="555"/>
      <c r="L13" s="46"/>
    </row>
    <row r="14" spans="1:12" ht="12.75">
      <c r="A14" s="551" t="s">
        <v>938</v>
      </c>
      <c r="B14" s="554"/>
      <c r="C14" s="555"/>
      <c r="D14" s="551" t="s">
        <v>939</v>
      </c>
      <c r="E14" s="555" t="s">
        <v>935</v>
      </c>
      <c r="F14" s="556">
        <v>864</v>
      </c>
      <c r="G14" s="556"/>
      <c r="H14" s="557"/>
      <c r="I14" s="557"/>
      <c r="J14" s="558" t="s">
        <v>923</v>
      </c>
      <c r="K14" s="555"/>
      <c r="L14" s="46"/>
    </row>
    <row r="15" spans="1:12" ht="12.75">
      <c r="A15" s="551" t="s">
        <v>940</v>
      </c>
      <c r="B15" s="554"/>
      <c r="C15" s="555"/>
      <c r="D15" s="551" t="s">
        <v>941</v>
      </c>
      <c r="E15" s="555" t="s">
        <v>942</v>
      </c>
      <c r="F15" s="556">
        <v>357</v>
      </c>
      <c r="G15" s="556"/>
      <c r="H15" s="557"/>
      <c r="I15" s="557"/>
      <c r="J15" s="558" t="s">
        <v>923</v>
      </c>
      <c r="K15" s="555"/>
      <c r="L15" s="46"/>
    </row>
    <row r="16" spans="1:12" ht="12.75">
      <c r="A16" s="551" t="s">
        <v>943</v>
      </c>
      <c r="B16" s="554"/>
      <c r="C16" s="555"/>
      <c r="D16" s="551" t="s">
        <v>941</v>
      </c>
      <c r="E16" s="555" t="s">
        <v>935</v>
      </c>
      <c r="F16" s="556">
        <v>720</v>
      </c>
      <c r="G16" s="556"/>
      <c r="H16" s="557"/>
      <c r="I16" s="557"/>
      <c r="J16" s="558" t="s">
        <v>923</v>
      </c>
      <c r="K16" s="555"/>
      <c r="L16" s="46"/>
    </row>
    <row r="17" spans="1:12" ht="12.75">
      <c r="A17" s="551" t="s">
        <v>944</v>
      </c>
      <c r="B17" s="554"/>
      <c r="C17" s="555"/>
      <c r="D17" s="551" t="s">
        <v>945</v>
      </c>
      <c r="E17" s="555" t="s">
        <v>935</v>
      </c>
      <c r="F17" s="556">
        <v>5352</v>
      </c>
      <c r="G17" s="556"/>
      <c r="H17" s="557"/>
      <c r="I17" s="557"/>
      <c r="J17" s="558" t="s">
        <v>923</v>
      </c>
      <c r="K17" s="555"/>
      <c r="L17" s="46"/>
    </row>
    <row r="18" spans="1:12" ht="12.75">
      <c r="A18" s="551" t="s">
        <v>946</v>
      </c>
      <c r="B18" s="554"/>
      <c r="C18" s="555"/>
      <c r="D18" s="551" t="s">
        <v>947</v>
      </c>
      <c r="E18" s="555" t="s">
        <v>948</v>
      </c>
      <c r="F18" s="556">
        <v>36</v>
      </c>
      <c r="G18" s="556"/>
      <c r="H18" s="557"/>
      <c r="I18" s="557"/>
      <c r="J18" s="558" t="s">
        <v>923</v>
      </c>
      <c r="K18" s="555"/>
      <c r="L18" s="46"/>
    </row>
    <row r="19" spans="1:12" ht="12.75">
      <c r="A19" s="551" t="s">
        <v>949</v>
      </c>
      <c r="B19" s="554"/>
      <c r="C19" s="555"/>
      <c r="D19" s="551" t="s">
        <v>947</v>
      </c>
      <c r="E19" s="555" t="s">
        <v>935</v>
      </c>
      <c r="F19" s="556">
        <v>2490</v>
      </c>
      <c r="G19" s="556"/>
      <c r="H19" s="557"/>
      <c r="I19" s="557"/>
      <c r="J19" s="558" t="s">
        <v>923</v>
      </c>
      <c r="K19" s="555"/>
      <c r="L19" s="46"/>
    </row>
    <row r="20" spans="1:12" ht="12.75">
      <c r="A20" s="551" t="s">
        <v>950</v>
      </c>
      <c r="B20" s="554"/>
      <c r="C20" s="555"/>
      <c r="D20" s="551" t="s">
        <v>947</v>
      </c>
      <c r="E20" s="555" t="s">
        <v>932</v>
      </c>
      <c r="F20" s="556">
        <v>36</v>
      </c>
      <c r="G20" s="556"/>
      <c r="H20" s="557"/>
      <c r="I20" s="557"/>
      <c r="J20" s="558" t="s">
        <v>923</v>
      </c>
      <c r="K20" s="555"/>
      <c r="L20" s="46"/>
    </row>
    <row r="21" spans="1:12" ht="12.75">
      <c r="A21" s="551" t="s">
        <v>951</v>
      </c>
      <c r="B21" s="554"/>
      <c r="C21" s="555"/>
      <c r="D21" s="551" t="s">
        <v>952</v>
      </c>
      <c r="E21" s="555" t="s">
        <v>935</v>
      </c>
      <c r="F21" s="556">
        <v>1800</v>
      </c>
      <c r="G21" s="556"/>
      <c r="H21" s="557"/>
      <c r="I21" s="557"/>
      <c r="J21" s="558" t="s">
        <v>923</v>
      </c>
      <c r="K21" s="555"/>
      <c r="L21" s="46"/>
    </row>
    <row r="22" spans="1:12" ht="12.75">
      <c r="A22" s="551" t="s">
        <v>953</v>
      </c>
      <c r="B22" s="554"/>
      <c r="C22" s="555"/>
      <c r="D22" s="551" t="s">
        <v>954</v>
      </c>
      <c r="E22" s="555" t="s">
        <v>935</v>
      </c>
      <c r="F22" s="556">
        <v>27364.5</v>
      </c>
      <c r="G22" s="556"/>
      <c r="H22" s="557"/>
      <c r="I22" s="557"/>
      <c r="J22" s="558" t="s">
        <v>923</v>
      </c>
      <c r="K22" s="555"/>
      <c r="L22" s="46"/>
    </row>
    <row r="23" spans="1:12" ht="12.75">
      <c r="A23" s="551" t="s">
        <v>955</v>
      </c>
      <c r="B23" s="554"/>
      <c r="C23" s="555"/>
      <c r="D23" s="551" t="s">
        <v>956</v>
      </c>
      <c r="E23" s="555" t="s">
        <v>935</v>
      </c>
      <c r="F23" s="556">
        <v>9918.5</v>
      </c>
      <c r="G23" s="556"/>
      <c r="H23" s="557"/>
      <c r="I23" s="557"/>
      <c r="J23" s="558" t="s">
        <v>923</v>
      </c>
      <c r="K23" s="555"/>
      <c r="L23" s="46"/>
    </row>
    <row r="24" spans="1:12" ht="12.75">
      <c r="A24" s="551" t="s">
        <v>957</v>
      </c>
      <c r="B24" s="554"/>
      <c r="C24" s="555"/>
      <c r="D24" s="551" t="s">
        <v>956</v>
      </c>
      <c r="E24" s="555" t="s">
        <v>958</v>
      </c>
      <c r="F24" s="556">
        <v>57602</v>
      </c>
      <c r="G24" s="556"/>
      <c r="H24" s="557"/>
      <c r="I24" s="557"/>
      <c r="J24" s="558" t="s">
        <v>923</v>
      </c>
      <c r="K24" s="555"/>
      <c r="L24" s="46"/>
    </row>
    <row r="25" spans="1:12" ht="12.75">
      <c r="A25" s="551" t="s">
        <v>959</v>
      </c>
      <c r="B25" s="554"/>
      <c r="C25" s="555"/>
      <c r="D25" s="551" t="s">
        <v>960</v>
      </c>
      <c r="E25" s="555" t="s">
        <v>935</v>
      </c>
      <c r="F25" s="556">
        <v>41825</v>
      </c>
      <c r="G25" s="556"/>
      <c r="H25" s="557"/>
      <c r="I25" s="557"/>
      <c r="J25" s="558" t="s">
        <v>923</v>
      </c>
      <c r="K25" s="555"/>
      <c r="L25" s="46"/>
    </row>
    <row r="26" spans="1:12" ht="12.75">
      <c r="A26" s="551"/>
      <c r="B26" s="554"/>
      <c r="C26" s="555"/>
      <c r="D26" s="551"/>
      <c r="E26" s="555"/>
      <c r="F26" s="556"/>
      <c r="G26" s="556"/>
      <c r="H26" s="557"/>
      <c r="I26" s="557"/>
      <c r="J26" s="558"/>
      <c r="K26" s="555"/>
      <c r="L26" s="46"/>
    </row>
    <row r="27" spans="1:12" ht="12.75">
      <c r="A27" s="551"/>
      <c r="B27" s="554"/>
      <c r="C27" s="555"/>
      <c r="D27" s="551"/>
      <c r="E27" s="555"/>
      <c r="F27" s="556"/>
      <c r="G27" s="556"/>
      <c r="H27" s="557"/>
      <c r="I27" s="557"/>
      <c r="J27" s="551"/>
      <c r="K27" s="555"/>
      <c r="L27" s="46"/>
    </row>
    <row r="28" spans="1:12" ht="12.75">
      <c r="A28" s="543" t="s">
        <v>961</v>
      </c>
      <c r="B28" s="544" t="s">
        <v>648</v>
      </c>
      <c r="C28" s="555"/>
      <c r="D28" s="551"/>
      <c r="E28" s="555"/>
      <c r="F28" s="559">
        <f>SUM(F7:F27)</f>
        <v>354638</v>
      </c>
      <c r="G28" s="556"/>
      <c r="H28" s="557"/>
      <c r="I28" s="557"/>
      <c r="J28" s="551"/>
      <c r="K28" s="555"/>
      <c r="L28" s="46"/>
    </row>
    <row r="29" spans="1:12" ht="12.75">
      <c r="A29" s="551"/>
      <c r="B29" s="554"/>
      <c r="C29" s="555"/>
      <c r="D29" s="551"/>
      <c r="E29" s="555"/>
      <c r="F29" s="556"/>
      <c r="G29" s="556"/>
      <c r="H29" s="557"/>
      <c r="I29" s="557"/>
      <c r="J29" s="551"/>
      <c r="K29" s="555"/>
      <c r="L29" s="46"/>
    </row>
    <row r="30" spans="1:12" ht="12.75">
      <c r="A30" s="551"/>
      <c r="B30" s="554"/>
      <c r="C30" s="555"/>
      <c r="D30" s="551"/>
      <c r="E30" s="555"/>
      <c r="F30" s="556"/>
      <c r="G30" s="556"/>
      <c r="H30" s="557"/>
      <c r="I30" s="557"/>
      <c r="J30" s="551"/>
      <c r="K30" s="555"/>
      <c r="L30" s="46"/>
    </row>
    <row r="31" spans="1:12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2.75">
      <c r="A39" s="68" t="s">
        <v>962</v>
      </c>
      <c r="B39" s="68"/>
      <c r="C39" s="68"/>
      <c r="D39" s="68"/>
      <c r="L39" s="46"/>
    </row>
    <row r="40" ht="12.75">
      <c r="L40" s="46"/>
    </row>
    <row r="41" spans="1:12" ht="12.75">
      <c r="A41" s="539" t="s">
        <v>913</v>
      </c>
      <c r="B41" s="540"/>
      <c r="C41" s="541"/>
      <c r="D41" s="539" t="s">
        <v>914</v>
      </c>
      <c r="E41" s="541"/>
      <c r="F41" s="542" t="s">
        <v>915</v>
      </c>
      <c r="G41" s="543" t="s">
        <v>916</v>
      </c>
      <c r="H41" s="544"/>
      <c r="I41" s="545"/>
      <c r="J41" s="539" t="s">
        <v>917</v>
      </c>
      <c r="K41" s="546"/>
      <c r="L41" s="46"/>
    </row>
    <row r="42" spans="1:12" ht="12.75">
      <c r="A42" s="547"/>
      <c r="B42" s="548"/>
      <c r="C42" s="549"/>
      <c r="D42" s="547"/>
      <c r="E42" s="549"/>
      <c r="F42" s="550"/>
      <c r="G42" s="551" t="s">
        <v>918</v>
      </c>
      <c r="H42" s="552" t="s">
        <v>317</v>
      </c>
      <c r="I42" s="553" t="s">
        <v>919</v>
      </c>
      <c r="J42" s="547"/>
      <c r="K42" s="549"/>
      <c r="L42" s="46"/>
    </row>
    <row r="43" spans="1:12" ht="12.75">
      <c r="A43" s="547"/>
      <c r="B43" s="548"/>
      <c r="C43" s="549"/>
      <c r="D43" s="547"/>
      <c r="E43" s="549"/>
      <c r="F43" s="550"/>
      <c r="G43" s="551"/>
      <c r="H43" s="552"/>
      <c r="I43" s="553"/>
      <c r="J43" s="547"/>
      <c r="K43" s="549"/>
      <c r="L43" s="46"/>
    </row>
    <row r="44" spans="1:12" ht="12.75">
      <c r="A44" s="547" t="s">
        <v>963</v>
      </c>
      <c r="B44" s="548"/>
      <c r="C44" s="549"/>
      <c r="D44" s="547" t="s">
        <v>964</v>
      </c>
      <c r="E44" s="549" t="s">
        <v>965</v>
      </c>
      <c r="F44" s="560">
        <v>6636</v>
      </c>
      <c r="G44" s="551"/>
      <c r="H44" s="552"/>
      <c r="I44" s="553"/>
      <c r="J44" s="547" t="s">
        <v>923</v>
      </c>
      <c r="K44" s="549"/>
      <c r="L44" s="46"/>
    </row>
    <row r="45" spans="1:12" ht="12.75">
      <c r="A45" s="547" t="s">
        <v>963</v>
      </c>
      <c r="B45" s="548"/>
      <c r="C45" s="549"/>
      <c r="D45" s="547" t="s">
        <v>964</v>
      </c>
      <c r="E45" s="549" t="s">
        <v>966</v>
      </c>
      <c r="F45" s="560">
        <v>9802</v>
      </c>
      <c r="G45" s="551"/>
      <c r="H45" s="552"/>
      <c r="I45" s="553"/>
      <c r="J45" s="547" t="s">
        <v>923</v>
      </c>
      <c r="K45" s="549"/>
      <c r="L45" s="46"/>
    </row>
    <row r="46" spans="1:12" ht="12.75">
      <c r="A46" s="551" t="s">
        <v>967</v>
      </c>
      <c r="B46" s="554"/>
      <c r="C46" s="555"/>
      <c r="D46" s="551" t="s">
        <v>968</v>
      </c>
      <c r="E46" s="555" t="s">
        <v>935</v>
      </c>
      <c r="F46" s="556">
        <v>32200</v>
      </c>
      <c r="G46" s="556"/>
      <c r="H46" s="557"/>
      <c r="I46" s="557"/>
      <c r="J46" s="558" t="s">
        <v>923</v>
      </c>
      <c r="K46" s="555"/>
      <c r="L46" s="46"/>
    </row>
    <row r="47" spans="1:12" ht="12.75">
      <c r="A47" s="551"/>
      <c r="B47" s="554"/>
      <c r="C47" s="555"/>
      <c r="D47" s="551"/>
      <c r="E47" s="555"/>
      <c r="F47" s="556"/>
      <c r="G47" s="556"/>
      <c r="H47" s="557"/>
      <c r="I47" s="557"/>
      <c r="J47" s="558"/>
      <c r="K47" s="555"/>
      <c r="L47" s="46"/>
    </row>
    <row r="48" spans="1:12" ht="12.75">
      <c r="A48" s="551"/>
      <c r="B48" s="554"/>
      <c r="C48" s="555"/>
      <c r="D48" s="551"/>
      <c r="E48" s="555"/>
      <c r="F48" s="556"/>
      <c r="G48" s="556"/>
      <c r="H48" s="557"/>
      <c r="I48" s="557"/>
      <c r="J48" s="558"/>
      <c r="K48" s="555"/>
      <c r="L48" s="46"/>
    </row>
    <row r="49" spans="1:12" ht="12.75">
      <c r="A49" s="551"/>
      <c r="B49" s="554"/>
      <c r="C49" s="555"/>
      <c r="D49" s="551"/>
      <c r="E49" s="348"/>
      <c r="F49" s="556"/>
      <c r="G49" s="556"/>
      <c r="H49" s="557"/>
      <c r="I49" s="557"/>
      <c r="J49" s="558"/>
      <c r="K49" s="555"/>
      <c r="L49" s="46"/>
    </row>
    <row r="50" spans="1:12" ht="12.75">
      <c r="A50" s="551"/>
      <c r="B50" s="554"/>
      <c r="C50" s="555"/>
      <c r="D50" s="551"/>
      <c r="E50" s="555"/>
      <c r="F50" s="556"/>
      <c r="G50" s="556"/>
      <c r="H50" s="557"/>
      <c r="I50" s="557"/>
      <c r="J50" s="558"/>
      <c r="K50" s="555"/>
      <c r="L50" s="46"/>
    </row>
    <row r="51" spans="1:12" ht="12.75">
      <c r="A51" s="551"/>
      <c r="B51" s="554"/>
      <c r="C51" s="555"/>
      <c r="D51" s="551"/>
      <c r="E51" s="555"/>
      <c r="F51" s="556"/>
      <c r="G51" s="556"/>
      <c r="H51" s="557"/>
      <c r="I51" s="557"/>
      <c r="J51" s="558"/>
      <c r="K51" s="555"/>
      <c r="L51" s="46"/>
    </row>
    <row r="52" spans="1:12" ht="12.75">
      <c r="A52" s="551"/>
      <c r="B52" s="554"/>
      <c r="C52" s="555"/>
      <c r="D52" s="551"/>
      <c r="E52" s="555"/>
      <c r="F52" s="556"/>
      <c r="G52" s="556"/>
      <c r="H52" s="557"/>
      <c r="I52" s="557"/>
      <c r="J52" s="558"/>
      <c r="K52" s="555"/>
      <c r="L52" s="46"/>
    </row>
    <row r="53" spans="1:12" ht="12.75">
      <c r="A53" s="551"/>
      <c r="B53" s="554"/>
      <c r="C53" s="555"/>
      <c r="D53" s="551"/>
      <c r="E53" s="555"/>
      <c r="F53" s="556"/>
      <c r="G53" s="556"/>
      <c r="H53" s="557"/>
      <c r="I53" s="557"/>
      <c r="J53" s="558"/>
      <c r="K53" s="555"/>
      <c r="L53" s="46"/>
    </row>
    <row r="54" spans="1:12" ht="12.75">
      <c r="A54" s="551"/>
      <c r="B54" s="554"/>
      <c r="C54" s="555"/>
      <c r="D54" s="551"/>
      <c r="E54" s="555"/>
      <c r="F54" s="556"/>
      <c r="G54" s="556"/>
      <c r="H54" s="557"/>
      <c r="I54" s="557"/>
      <c r="J54" s="558"/>
      <c r="K54" s="555"/>
      <c r="L54" s="46"/>
    </row>
    <row r="55" spans="1:12" ht="12.75">
      <c r="A55" s="551"/>
      <c r="B55" s="554"/>
      <c r="C55" s="555"/>
      <c r="D55" s="551"/>
      <c r="E55" s="555"/>
      <c r="F55" s="556"/>
      <c r="G55" s="556"/>
      <c r="H55" s="557"/>
      <c r="I55" s="557"/>
      <c r="J55" s="551"/>
      <c r="K55" s="555"/>
      <c r="L55" s="46"/>
    </row>
    <row r="56" spans="1:12" ht="12.75">
      <c r="A56" s="543" t="s">
        <v>969</v>
      </c>
      <c r="B56" s="544" t="s">
        <v>648</v>
      </c>
      <c r="C56" s="555"/>
      <c r="D56" s="551"/>
      <c r="E56" s="555"/>
      <c r="F56" s="559">
        <f>SUM(F44:F55)</f>
        <v>48638</v>
      </c>
      <c r="G56" s="556"/>
      <c r="H56" s="557"/>
      <c r="I56" s="557"/>
      <c r="J56" s="551"/>
      <c r="K56" s="555"/>
      <c r="L56" s="46"/>
    </row>
    <row r="57" spans="1:12" ht="12.75">
      <c r="A57" s="551"/>
      <c r="B57" s="554"/>
      <c r="C57" s="555"/>
      <c r="D57" s="551"/>
      <c r="E57" s="555"/>
      <c r="F57" s="556"/>
      <c r="G57" s="556"/>
      <c r="H57" s="557"/>
      <c r="I57" s="557"/>
      <c r="J57" s="551"/>
      <c r="K57" s="555"/>
      <c r="L57" s="46"/>
    </row>
    <row r="58" spans="1:12" ht="12.75">
      <c r="A58" s="551"/>
      <c r="B58" s="554"/>
      <c r="C58" s="555"/>
      <c r="D58" s="551"/>
      <c r="E58" s="555"/>
      <c r="F58" s="556"/>
      <c r="G58" s="556"/>
      <c r="H58" s="557"/>
      <c r="I58" s="557"/>
      <c r="J58" s="551"/>
      <c r="K58" s="555"/>
      <c r="L58" s="46"/>
    </row>
    <row r="59" spans="1:12" ht="12.75">
      <c r="A59" s="348"/>
      <c r="B59" s="46"/>
      <c r="C59" s="46"/>
      <c r="D59" s="348"/>
      <c r="E59" s="46"/>
      <c r="F59" s="561"/>
      <c r="G59" s="561"/>
      <c r="H59" s="46"/>
      <c r="I59" s="46"/>
      <c r="J59" s="227"/>
      <c r="K59" s="46"/>
      <c r="L59" s="46"/>
    </row>
    <row r="60" spans="1:12" ht="12.75">
      <c r="A60" s="348"/>
      <c r="B60" s="46"/>
      <c r="C60" s="46"/>
      <c r="D60" s="348"/>
      <c r="E60" s="46"/>
      <c r="F60" s="561"/>
      <c r="G60" s="561"/>
      <c r="H60" s="46"/>
      <c r="I60" s="46"/>
      <c r="J60" s="227"/>
      <c r="K60" s="46"/>
      <c r="L60" s="46"/>
    </row>
    <row r="61" spans="1:12" ht="12.75">
      <c r="A61" s="562"/>
      <c r="B61" s="46"/>
      <c r="C61" s="46"/>
      <c r="D61" s="348"/>
      <c r="E61" s="46"/>
      <c r="F61" s="561"/>
      <c r="G61" s="561"/>
      <c r="H61" s="46"/>
      <c r="I61" s="46"/>
      <c r="J61" s="227"/>
      <c r="K61" s="46"/>
      <c r="L61" s="46"/>
    </row>
    <row r="62" spans="1:12" ht="12.75">
      <c r="A62" s="348"/>
      <c r="B62" s="46"/>
      <c r="C62" s="46"/>
      <c r="D62" s="348"/>
      <c r="E62" s="348"/>
      <c r="F62" s="561"/>
      <c r="G62" s="561"/>
      <c r="H62" s="46"/>
      <c r="I62" s="46"/>
      <c r="J62" s="227"/>
      <c r="K62" s="46"/>
      <c r="L62" s="46"/>
    </row>
    <row r="63" spans="1:12" ht="12.75">
      <c r="A63" s="348"/>
      <c r="B63" s="46"/>
      <c r="C63" s="46"/>
      <c r="D63" s="348"/>
      <c r="E63" s="46"/>
      <c r="F63" s="561"/>
      <c r="G63" s="561"/>
      <c r="H63" s="46"/>
      <c r="I63" s="46"/>
      <c r="J63" s="348"/>
      <c r="K63" s="46"/>
      <c r="L63" s="46"/>
    </row>
    <row r="64" spans="1:12" ht="12.75">
      <c r="A64" s="225"/>
      <c r="B64" s="225"/>
      <c r="C64" s="46"/>
      <c r="D64" s="348"/>
      <c r="E64" s="46"/>
      <c r="F64" s="563"/>
      <c r="G64" s="561"/>
      <c r="H64" s="46"/>
      <c r="I64" s="46"/>
      <c r="J64" s="348"/>
      <c r="K64" s="46"/>
      <c r="L64" s="46"/>
    </row>
    <row r="65" spans="1:12" ht="12.75">
      <c r="A65" s="348"/>
      <c r="B65" s="46"/>
      <c r="C65" s="46"/>
      <c r="D65" s="348"/>
      <c r="E65" s="46"/>
      <c r="F65" s="561"/>
      <c r="G65" s="561"/>
      <c r="H65" s="46"/>
      <c r="I65" s="46"/>
      <c r="J65" s="348"/>
      <c r="K65" s="46"/>
      <c r="L65" s="46"/>
    </row>
    <row r="66" spans="1:12" ht="12.75">
      <c r="A66" s="348"/>
      <c r="B66" s="46"/>
      <c r="C66" s="46"/>
      <c r="D66" s="348"/>
      <c r="E66" s="46"/>
      <c r="F66" s="561"/>
      <c r="G66" s="561"/>
      <c r="H66" s="46"/>
      <c r="I66" s="46"/>
      <c r="J66" s="348"/>
      <c r="K66" s="46"/>
      <c r="L66" s="46"/>
    </row>
    <row r="67" spans="1:12" ht="12.75">
      <c r="A67" s="348"/>
      <c r="B67" s="46"/>
      <c r="C67" s="46"/>
      <c r="D67" s="348"/>
      <c r="E67" s="46"/>
      <c r="F67" s="561"/>
      <c r="G67" s="561"/>
      <c r="H67" s="46"/>
      <c r="I67" s="46"/>
      <c r="J67" s="348"/>
      <c r="K67" s="46"/>
      <c r="L67" s="46"/>
    </row>
    <row r="68" spans="1:12" ht="12.75">
      <c r="A68" s="348"/>
      <c r="B68" s="46"/>
      <c r="C68" s="46"/>
      <c r="D68" s="348"/>
      <c r="E68" s="46"/>
      <c r="F68" s="561"/>
      <c r="G68" s="561"/>
      <c r="H68" s="46"/>
      <c r="I68" s="46"/>
      <c r="J68" s="348"/>
      <c r="K68" s="46"/>
      <c r="L68" s="46"/>
    </row>
    <row r="69" spans="1:12" ht="12.75">
      <c r="A69" s="348"/>
      <c r="B69" s="46"/>
      <c r="C69" s="46"/>
      <c r="D69" s="348"/>
      <c r="E69" s="46"/>
      <c r="F69" s="561"/>
      <c r="G69" s="561"/>
      <c r="H69" s="46"/>
      <c r="I69" s="46"/>
      <c r="J69" s="348"/>
      <c r="K69" s="46"/>
      <c r="L69" s="46"/>
    </row>
    <row r="70" spans="1:12" ht="12.75">
      <c r="A70" s="348"/>
      <c r="B70" s="46"/>
      <c r="C70" s="46"/>
      <c r="D70" s="348"/>
      <c r="E70" s="46"/>
      <c r="F70" s="561"/>
      <c r="G70" s="561"/>
      <c r="H70" s="46"/>
      <c r="I70" s="46"/>
      <c r="J70" s="348"/>
      <c r="K70" s="46"/>
      <c r="L70" s="46"/>
    </row>
    <row r="71" spans="1:12" ht="12.75">
      <c r="A71" s="348"/>
      <c r="B71" s="46"/>
      <c r="C71" s="46"/>
      <c r="D71" s="348"/>
      <c r="E71" s="46"/>
      <c r="F71" s="561"/>
      <c r="G71" s="561"/>
      <c r="H71" s="46"/>
      <c r="I71" s="46"/>
      <c r="J71" s="348"/>
      <c r="K71" s="46"/>
      <c r="L71" s="46"/>
    </row>
    <row r="72" spans="1:12" ht="12.75">
      <c r="A72" s="348"/>
      <c r="B72" s="46"/>
      <c r="C72" s="46"/>
      <c r="D72" s="348"/>
      <c r="E72" s="46"/>
      <c r="F72" s="561"/>
      <c r="G72" s="561"/>
      <c r="H72" s="46"/>
      <c r="I72" s="46"/>
      <c r="J72" s="348"/>
      <c r="K72" s="46"/>
      <c r="L72" s="46"/>
    </row>
    <row r="73" spans="1:12" ht="12.75">
      <c r="A73" s="348"/>
      <c r="B73" s="46"/>
      <c r="C73" s="46"/>
      <c r="D73" s="348"/>
      <c r="E73" s="46"/>
      <c r="F73" s="561"/>
      <c r="G73" s="561"/>
      <c r="H73" s="46"/>
      <c r="I73" s="46"/>
      <c r="J73" s="348"/>
      <c r="K73" s="46"/>
      <c r="L73" s="46"/>
    </row>
    <row r="74" spans="1:12" ht="12.75">
      <c r="A74" s="68" t="s">
        <v>970</v>
      </c>
      <c r="B74" s="68"/>
      <c r="C74" s="68"/>
      <c r="D74" s="68"/>
      <c r="L74" s="46"/>
    </row>
    <row r="75" ht="12.75">
      <c r="L75" s="46"/>
    </row>
    <row r="76" spans="1:12" ht="12.75">
      <c r="A76" s="539" t="s">
        <v>913</v>
      </c>
      <c r="B76" s="540"/>
      <c r="C76" s="541"/>
      <c r="D76" s="539" t="s">
        <v>914</v>
      </c>
      <c r="E76" s="541"/>
      <c r="F76" s="542" t="s">
        <v>915</v>
      </c>
      <c r="G76" s="543" t="s">
        <v>916</v>
      </c>
      <c r="H76" s="544"/>
      <c r="I76" s="545"/>
      <c r="J76" s="539" t="s">
        <v>917</v>
      </c>
      <c r="K76" s="546"/>
      <c r="L76" s="46"/>
    </row>
    <row r="77" spans="1:12" ht="12.75">
      <c r="A77" s="547"/>
      <c r="B77" s="548"/>
      <c r="C77" s="549"/>
      <c r="D77" s="547"/>
      <c r="E77" s="549"/>
      <c r="F77" s="550"/>
      <c r="G77" s="551" t="s">
        <v>918</v>
      </c>
      <c r="H77" s="552" t="s">
        <v>317</v>
      </c>
      <c r="I77" s="553" t="s">
        <v>919</v>
      </c>
      <c r="J77" s="547"/>
      <c r="K77" s="549"/>
      <c r="L77" s="46"/>
    </row>
    <row r="78" spans="1:12" ht="12.75">
      <c r="A78" s="547"/>
      <c r="B78" s="548"/>
      <c r="C78" s="549"/>
      <c r="D78" s="547"/>
      <c r="E78" s="549"/>
      <c r="F78" s="550"/>
      <c r="G78" s="551"/>
      <c r="H78" s="552"/>
      <c r="I78" s="553"/>
      <c r="J78" s="547"/>
      <c r="K78" s="549"/>
      <c r="L78" s="46"/>
    </row>
    <row r="79" spans="1:12" ht="12.75">
      <c r="A79" s="551" t="s">
        <v>971</v>
      </c>
      <c r="B79" s="554"/>
      <c r="C79" s="555"/>
      <c r="D79" s="551" t="s">
        <v>972</v>
      </c>
      <c r="E79" s="555" t="s">
        <v>973</v>
      </c>
      <c r="F79" s="556">
        <v>13201</v>
      </c>
      <c r="G79" s="556"/>
      <c r="H79" s="557"/>
      <c r="I79" s="557"/>
      <c r="J79" s="558" t="s">
        <v>923</v>
      </c>
      <c r="K79" s="555"/>
      <c r="L79" s="46"/>
    </row>
    <row r="80" spans="1:12" ht="12.75">
      <c r="A80" s="551" t="s">
        <v>317</v>
      </c>
      <c r="B80" s="554"/>
      <c r="C80" s="555"/>
      <c r="D80" s="551" t="s">
        <v>317</v>
      </c>
      <c r="E80" s="555" t="s">
        <v>317</v>
      </c>
      <c r="F80" s="556" t="s">
        <v>317</v>
      </c>
      <c r="G80" s="556"/>
      <c r="H80" s="557"/>
      <c r="I80" s="557"/>
      <c r="J80" s="558" t="s">
        <v>317</v>
      </c>
      <c r="K80" s="555"/>
      <c r="L80" s="46"/>
    </row>
    <row r="81" spans="1:12" ht="12.75">
      <c r="A81" s="564" t="s">
        <v>317</v>
      </c>
      <c r="B81" s="554"/>
      <c r="C81" s="555"/>
      <c r="D81" s="551"/>
      <c r="E81" s="555"/>
      <c r="F81" s="556"/>
      <c r="G81" s="556"/>
      <c r="H81" s="557"/>
      <c r="I81" s="557"/>
      <c r="J81" s="558"/>
      <c r="K81" s="555"/>
      <c r="L81" s="46"/>
    </row>
    <row r="82" spans="1:12" ht="12.75">
      <c r="A82" s="551"/>
      <c r="B82" s="554"/>
      <c r="C82" s="555"/>
      <c r="D82" s="551"/>
      <c r="E82" s="348"/>
      <c r="F82" s="556"/>
      <c r="G82" s="556"/>
      <c r="H82" s="557"/>
      <c r="I82" s="557"/>
      <c r="J82" s="558"/>
      <c r="K82" s="555"/>
      <c r="L82" s="46"/>
    </row>
    <row r="83" spans="1:12" ht="12.75">
      <c r="A83" s="551"/>
      <c r="B83" s="554"/>
      <c r="C83" s="555"/>
      <c r="D83" s="551"/>
      <c r="E83" s="555"/>
      <c r="F83" s="556"/>
      <c r="G83" s="556"/>
      <c r="H83" s="557"/>
      <c r="I83" s="557"/>
      <c r="J83" s="558"/>
      <c r="K83" s="555"/>
      <c r="L83" s="46"/>
    </row>
    <row r="84" spans="1:12" ht="12.75">
      <c r="A84" s="551"/>
      <c r="B84" s="554"/>
      <c r="C84" s="555"/>
      <c r="D84" s="551"/>
      <c r="E84" s="555"/>
      <c r="F84" s="556"/>
      <c r="G84" s="556"/>
      <c r="H84" s="557"/>
      <c r="I84" s="557"/>
      <c r="J84" s="558"/>
      <c r="K84" s="555"/>
      <c r="L84" s="46"/>
    </row>
    <row r="85" spans="1:12" ht="12.75">
      <c r="A85" s="551"/>
      <c r="B85" s="554"/>
      <c r="C85" s="555"/>
      <c r="D85" s="551"/>
      <c r="E85" s="555"/>
      <c r="F85" s="556"/>
      <c r="G85" s="556"/>
      <c r="H85" s="557"/>
      <c r="I85" s="557"/>
      <c r="J85" s="558"/>
      <c r="K85" s="555"/>
      <c r="L85" s="46"/>
    </row>
    <row r="86" spans="1:12" ht="12.75">
      <c r="A86" s="551"/>
      <c r="B86" s="554"/>
      <c r="C86" s="555"/>
      <c r="D86" s="551"/>
      <c r="E86" s="555"/>
      <c r="F86" s="556"/>
      <c r="G86" s="556"/>
      <c r="H86" s="557"/>
      <c r="I86" s="557"/>
      <c r="J86" s="558"/>
      <c r="K86" s="555"/>
      <c r="L86" s="46"/>
    </row>
    <row r="87" spans="1:12" ht="12.75">
      <c r="A87" s="551"/>
      <c r="B87" s="554"/>
      <c r="C87" s="555"/>
      <c r="D87" s="551"/>
      <c r="E87" s="555"/>
      <c r="F87" s="556"/>
      <c r="G87" s="556"/>
      <c r="H87" s="557"/>
      <c r="I87" s="557"/>
      <c r="J87" s="558"/>
      <c r="K87" s="555"/>
      <c r="L87" s="46"/>
    </row>
    <row r="88" spans="1:12" ht="12.75">
      <c r="A88" s="551"/>
      <c r="B88" s="554"/>
      <c r="C88" s="555"/>
      <c r="D88" s="551"/>
      <c r="E88" s="555"/>
      <c r="F88" s="556"/>
      <c r="G88" s="556"/>
      <c r="H88" s="557"/>
      <c r="I88" s="557"/>
      <c r="J88" s="558"/>
      <c r="K88" s="555"/>
      <c r="L88" s="46"/>
    </row>
    <row r="89" spans="1:12" ht="12.75">
      <c r="A89" s="551"/>
      <c r="B89" s="554"/>
      <c r="C89" s="555"/>
      <c r="D89" s="551"/>
      <c r="E89" s="555"/>
      <c r="F89" s="556"/>
      <c r="G89" s="556"/>
      <c r="H89" s="557"/>
      <c r="I89" s="557"/>
      <c r="J89" s="558"/>
      <c r="K89" s="555"/>
      <c r="L89" s="46"/>
    </row>
    <row r="90" spans="1:12" ht="12.75">
      <c r="A90" s="551"/>
      <c r="B90" s="554"/>
      <c r="C90" s="555"/>
      <c r="D90" s="551"/>
      <c r="E90" s="555"/>
      <c r="F90" s="556"/>
      <c r="G90" s="556"/>
      <c r="H90" s="557"/>
      <c r="I90" s="557"/>
      <c r="J90" s="551"/>
      <c r="K90" s="555"/>
      <c r="L90" s="46"/>
    </row>
    <row r="91" spans="1:12" ht="12.75">
      <c r="A91" s="543" t="s">
        <v>974</v>
      </c>
      <c r="B91" s="544" t="s">
        <v>648</v>
      </c>
      <c r="C91" s="555"/>
      <c r="D91" s="551"/>
      <c r="E91" s="555"/>
      <c r="F91" s="559">
        <f>SUM(F79:F90)</f>
        <v>13201</v>
      </c>
      <c r="G91" s="556"/>
      <c r="H91" s="557"/>
      <c r="I91" s="557"/>
      <c r="J91" s="551"/>
      <c r="K91" s="555"/>
      <c r="L91" s="46"/>
    </row>
    <row r="92" spans="1:12" ht="12.75">
      <c r="A92" s="551"/>
      <c r="B92" s="554"/>
      <c r="C92" s="555"/>
      <c r="D92" s="551"/>
      <c r="E92" s="555"/>
      <c r="F92" s="556"/>
      <c r="G92" s="556"/>
      <c r="H92" s="557"/>
      <c r="I92" s="557"/>
      <c r="J92" s="551"/>
      <c r="K92" s="555"/>
      <c r="L92" s="46"/>
    </row>
    <row r="93" spans="1:12" ht="12.75">
      <c r="A93" s="551"/>
      <c r="B93" s="554"/>
      <c r="C93" s="555"/>
      <c r="D93" s="551"/>
      <c r="E93" s="555"/>
      <c r="F93" s="556"/>
      <c r="G93" s="556"/>
      <c r="H93" s="557"/>
      <c r="I93" s="557"/>
      <c r="J93" s="551"/>
      <c r="K93" s="555"/>
      <c r="L93" s="46"/>
    </row>
    <row r="94" spans="1:12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2.75">
      <c r="A97" s="47"/>
      <c r="B97" s="47"/>
      <c r="C97" s="47"/>
      <c r="D97" s="47"/>
      <c r="E97" s="46"/>
      <c r="F97" s="46"/>
      <c r="G97" s="46"/>
      <c r="H97" s="46"/>
      <c r="I97" s="46"/>
      <c r="J97" s="46"/>
      <c r="K97" s="46"/>
      <c r="L97" s="46"/>
    </row>
    <row r="98" spans="1:12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2.75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46"/>
      <c r="L99" s="46"/>
    </row>
    <row r="100" spans="1:12" ht="12.75">
      <c r="A100" s="46"/>
      <c r="B100" s="46"/>
      <c r="C100" s="46"/>
      <c r="D100" s="46"/>
      <c r="E100" s="46"/>
      <c r="F100" s="46"/>
      <c r="G100" s="348"/>
      <c r="H100" s="348"/>
      <c r="I100" s="348"/>
      <c r="J100" s="46"/>
      <c r="K100" s="46"/>
      <c r="L100" s="46"/>
    </row>
    <row r="101" spans="1:12" ht="12.75">
      <c r="A101" s="46"/>
      <c r="B101" s="46"/>
      <c r="C101" s="46"/>
      <c r="D101" s="46"/>
      <c r="E101" s="46"/>
      <c r="F101" s="46"/>
      <c r="G101" s="348"/>
      <c r="H101" s="348"/>
      <c r="I101" s="348"/>
      <c r="J101" s="46"/>
      <c r="K101" s="46"/>
      <c r="L101" s="46"/>
    </row>
    <row r="102" spans="1:12" ht="12.75">
      <c r="A102" s="348"/>
      <c r="B102" s="46"/>
      <c r="C102" s="46"/>
      <c r="D102" s="348"/>
      <c r="E102" s="46"/>
      <c r="F102" s="561"/>
      <c r="G102" s="561"/>
      <c r="H102" s="46"/>
      <c r="I102" s="46"/>
      <c r="J102" s="227"/>
      <c r="K102" s="46"/>
      <c r="L102" s="46"/>
    </row>
    <row r="103" spans="1:12" ht="12.75">
      <c r="A103" s="348"/>
      <c r="B103" s="46"/>
      <c r="C103" s="46"/>
      <c r="D103" s="348"/>
      <c r="E103" s="46"/>
      <c r="F103" s="561"/>
      <c r="G103" s="561"/>
      <c r="H103" s="46"/>
      <c r="I103" s="46"/>
      <c r="J103" s="227"/>
      <c r="K103" s="46"/>
      <c r="L103" s="46"/>
    </row>
    <row r="104" spans="1:12" ht="12.75">
      <c r="A104" s="348"/>
      <c r="B104" s="46"/>
      <c r="C104" s="46"/>
      <c r="D104" s="348"/>
      <c r="E104" s="46"/>
      <c r="F104" s="561"/>
      <c r="G104" s="561"/>
      <c r="H104" s="46"/>
      <c r="I104" s="46"/>
      <c r="J104" s="227"/>
      <c r="K104" s="46"/>
      <c r="L104" s="46"/>
    </row>
    <row r="105" spans="1:12" ht="12.75">
      <c r="A105" s="348"/>
      <c r="B105" s="46"/>
      <c r="C105" s="46"/>
      <c r="D105" s="348"/>
      <c r="E105" s="348"/>
      <c r="F105" s="561"/>
      <c r="G105" s="561"/>
      <c r="H105" s="46"/>
      <c r="I105" s="46"/>
      <c r="J105" s="227"/>
      <c r="K105" s="46"/>
      <c r="L105" s="46"/>
    </row>
    <row r="106" spans="1:12" ht="12.75">
      <c r="A106" s="348"/>
      <c r="B106" s="46"/>
      <c r="C106" s="46"/>
      <c r="D106" s="348"/>
      <c r="E106" s="46"/>
      <c r="F106" s="561"/>
      <c r="G106" s="561"/>
      <c r="H106" s="46"/>
      <c r="I106" s="46"/>
      <c r="J106" s="227"/>
      <c r="K106" s="46"/>
      <c r="L106" s="46"/>
    </row>
    <row r="107" spans="1:12" ht="12.75">
      <c r="A107" s="348"/>
      <c r="B107" s="46"/>
      <c r="C107" s="46"/>
      <c r="D107" s="348"/>
      <c r="E107" s="46"/>
      <c r="F107" s="561"/>
      <c r="G107" s="561"/>
      <c r="H107" s="46"/>
      <c r="I107" s="46"/>
      <c r="J107" s="227"/>
      <c r="K107" s="46"/>
      <c r="L107" s="46"/>
    </row>
    <row r="108" spans="1:12" ht="12.75">
      <c r="A108" s="348"/>
      <c r="B108" s="46"/>
      <c r="C108" s="46"/>
      <c r="D108" s="348"/>
      <c r="E108" s="46"/>
      <c r="F108" s="561"/>
      <c r="G108" s="561"/>
      <c r="H108" s="46"/>
      <c r="I108" s="46"/>
      <c r="J108" s="227"/>
      <c r="K108" s="46"/>
      <c r="L108" s="46"/>
    </row>
    <row r="109" spans="1:12" ht="12.75">
      <c r="A109" s="348"/>
      <c r="B109" s="46"/>
      <c r="C109" s="46"/>
      <c r="D109" s="348"/>
      <c r="E109" s="46"/>
      <c r="F109" s="561"/>
      <c r="G109" s="561"/>
      <c r="H109" s="46"/>
      <c r="I109" s="46"/>
      <c r="J109" s="348"/>
      <c r="K109" s="46"/>
      <c r="L109" s="46"/>
    </row>
    <row r="110" spans="1:12" ht="12.75">
      <c r="A110" s="68" t="s">
        <v>975</v>
      </c>
      <c r="B110" s="68"/>
      <c r="C110" s="68"/>
      <c r="D110" s="68"/>
      <c r="L110" s="46"/>
    </row>
    <row r="111" ht="12.75">
      <c r="L111" s="46"/>
    </row>
    <row r="112" spans="1:12" ht="12.75">
      <c r="A112" s="539" t="s">
        <v>913</v>
      </c>
      <c r="B112" s="540"/>
      <c r="C112" s="541"/>
      <c r="D112" s="539" t="s">
        <v>914</v>
      </c>
      <c r="E112" s="541"/>
      <c r="F112" s="542" t="s">
        <v>915</v>
      </c>
      <c r="G112" s="543" t="s">
        <v>916</v>
      </c>
      <c r="H112" s="544"/>
      <c r="I112" s="545"/>
      <c r="J112" s="539" t="s">
        <v>917</v>
      </c>
      <c r="K112" s="546"/>
      <c r="L112" s="46"/>
    </row>
    <row r="113" spans="1:12" ht="12.75">
      <c r="A113" s="547"/>
      <c r="B113" s="548"/>
      <c r="C113" s="549"/>
      <c r="D113" s="547"/>
      <c r="E113" s="549"/>
      <c r="F113" s="550"/>
      <c r="G113" s="551" t="s">
        <v>918</v>
      </c>
      <c r="H113" s="552" t="s">
        <v>317</v>
      </c>
      <c r="I113" s="553" t="s">
        <v>919</v>
      </c>
      <c r="J113" s="547"/>
      <c r="K113" s="549"/>
      <c r="L113" s="46"/>
    </row>
    <row r="114" spans="1:12" ht="12.75">
      <c r="A114" s="547"/>
      <c r="B114" s="548"/>
      <c r="C114" s="549"/>
      <c r="D114" s="547"/>
      <c r="E114" s="549"/>
      <c r="F114" s="550"/>
      <c r="G114" s="551"/>
      <c r="H114" s="552"/>
      <c r="I114" s="553"/>
      <c r="J114" s="547"/>
      <c r="K114" s="549"/>
      <c r="L114" s="46"/>
    </row>
    <row r="115" spans="1:12" ht="12.75">
      <c r="A115" s="551" t="s">
        <v>976</v>
      </c>
      <c r="B115" s="554"/>
      <c r="C115" s="555"/>
      <c r="D115" s="551" t="s">
        <v>977</v>
      </c>
      <c r="E115" s="555" t="s">
        <v>978</v>
      </c>
      <c r="F115" s="556">
        <v>2475</v>
      </c>
      <c r="G115" s="556"/>
      <c r="H115" s="557"/>
      <c r="I115" s="557"/>
      <c r="J115" s="558" t="s">
        <v>923</v>
      </c>
      <c r="K115" s="555"/>
      <c r="L115" s="46"/>
    </row>
    <row r="116" spans="1:12" ht="12.75">
      <c r="A116" s="551" t="s">
        <v>979</v>
      </c>
      <c r="B116" s="554"/>
      <c r="C116" s="555"/>
      <c r="D116" s="551" t="s">
        <v>977</v>
      </c>
      <c r="E116" s="555" t="s">
        <v>980</v>
      </c>
      <c r="F116" s="556">
        <v>25629</v>
      </c>
      <c r="G116" s="556"/>
      <c r="H116" s="557"/>
      <c r="I116" s="557"/>
      <c r="J116" s="558" t="s">
        <v>923</v>
      </c>
      <c r="K116" s="555"/>
      <c r="L116" s="46"/>
    </row>
    <row r="117" spans="1:12" ht="12.75">
      <c r="A117" s="551" t="s">
        <v>981</v>
      </c>
      <c r="B117" s="554"/>
      <c r="C117" s="555"/>
      <c r="D117" s="551" t="s">
        <v>982</v>
      </c>
      <c r="E117" s="348" t="s">
        <v>983</v>
      </c>
      <c r="F117" s="556">
        <v>23650</v>
      </c>
      <c r="G117" s="556"/>
      <c r="H117" s="557"/>
      <c r="I117" s="557"/>
      <c r="J117" s="558" t="s">
        <v>923</v>
      </c>
      <c r="K117" s="555"/>
      <c r="L117" s="46"/>
    </row>
    <row r="118" spans="1:12" ht="12.75">
      <c r="A118" s="551" t="s">
        <v>984</v>
      </c>
      <c r="B118" s="554"/>
      <c r="C118" s="555"/>
      <c r="D118" s="551" t="s">
        <v>985</v>
      </c>
      <c r="E118" s="555" t="s">
        <v>986</v>
      </c>
      <c r="F118" s="556">
        <v>2304</v>
      </c>
      <c r="G118" s="556"/>
      <c r="H118" s="557"/>
      <c r="I118" s="557"/>
      <c r="J118" s="558" t="s">
        <v>923</v>
      </c>
      <c r="K118" s="555"/>
      <c r="L118" s="46"/>
    </row>
    <row r="119" spans="1:12" ht="12.75">
      <c r="A119" s="551" t="s">
        <v>987</v>
      </c>
      <c r="B119" s="554"/>
      <c r="C119" s="555"/>
      <c r="D119" s="551" t="s">
        <v>988</v>
      </c>
      <c r="E119" s="555" t="s">
        <v>989</v>
      </c>
      <c r="F119" s="556">
        <v>47</v>
      </c>
      <c r="G119" s="556"/>
      <c r="H119" s="557"/>
      <c r="I119" s="557"/>
      <c r="J119" s="558" t="s">
        <v>923</v>
      </c>
      <c r="K119" s="555"/>
      <c r="L119" s="46"/>
    </row>
    <row r="120" spans="1:12" ht="12.75">
      <c r="A120" s="551"/>
      <c r="B120" s="554"/>
      <c r="C120" s="555"/>
      <c r="D120" s="551"/>
      <c r="E120" s="555"/>
      <c r="F120" s="556"/>
      <c r="G120" s="556"/>
      <c r="H120" s="557"/>
      <c r="I120" s="557"/>
      <c r="J120" s="558"/>
      <c r="K120" s="555"/>
      <c r="L120" s="46"/>
    </row>
    <row r="121" spans="1:12" ht="12.75">
      <c r="A121" s="551"/>
      <c r="B121" s="554"/>
      <c r="C121" s="555"/>
      <c r="D121" s="551"/>
      <c r="E121" s="555"/>
      <c r="F121" s="556"/>
      <c r="G121" s="556"/>
      <c r="H121" s="557"/>
      <c r="I121" s="557"/>
      <c r="J121" s="558"/>
      <c r="K121" s="555"/>
      <c r="L121" s="46"/>
    </row>
    <row r="122" spans="1:12" ht="12.75">
      <c r="A122" s="551"/>
      <c r="B122" s="554"/>
      <c r="C122" s="555"/>
      <c r="D122" s="551"/>
      <c r="E122" s="555"/>
      <c r="F122" s="556"/>
      <c r="G122" s="556"/>
      <c r="H122" s="557"/>
      <c r="I122" s="557"/>
      <c r="J122" s="558"/>
      <c r="K122" s="555"/>
      <c r="L122" s="46"/>
    </row>
    <row r="123" spans="1:12" ht="12.75">
      <c r="A123" s="551"/>
      <c r="B123" s="554"/>
      <c r="C123" s="555"/>
      <c r="D123" s="551"/>
      <c r="E123" s="555"/>
      <c r="F123" s="556"/>
      <c r="G123" s="556"/>
      <c r="H123" s="557"/>
      <c r="I123" s="557"/>
      <c r="J123" s="558"/>
      <c r="K123" s="555"/>
      <c r="L123" s="46"/>
    </row>
    <row r="124" spans="1:12" ht="12.75">
      <c r="A124" s="551"/>
      <c r="B124" s="554"/>
      <c r="C124" s="555"/>
      <c r="D124" s="551"/>
      <c r="E124" s="555"/>
      <c r="F124" s="556"/>
      <c r="G124" s="556"/>
      <c r="H124" s="557"/>
      <c r="I124" s="557"/>
      <c r="J124" s="558"/>
      <c r="K124" s="555"/>
      <c r="L124" s="46"/>
    </row>
    <row r="125" spans="1:12" ht="12.75">
      <c r="A125" s="551"/>
      <c r="B125" s="554"/>
      <c r="C125" s="555"/>
      <c r="D125" s="551"/>
      <c r="E125" s="555"/>
      <c r="F125" s="556"/>
      <c r="G125" s="556"/>
      <c r="H125" s="557"/>
      <c r="I125" s="557"/>
      <c r="J125" s="551"/>
      <c r="K125" s="555"/>
      <c r="L125" s="46"/>
    </row>
    <row r="126" spans="1:12" ht="12.75">
      <c r="A126" s="543" t="s">
        <v>990</v>
      </c>
      <c r="B126" s="544" t="s">
        <v>648</v>
      </c>
      <c r="C126" s="555"/>
      <c r="D126" s="551"/>
      <c r="E126" s="555"/>
      <c r="F126" s="559">
        <f>SUM(F115:F125)</f>
        <v>54105</v>
      </c>
      <c r="G126" s="556"/>
      <c r="H126" s="557"/>
      <c r="I126" s="557"/>
      <c r="J126" s="551"/>
      <c r="K126" s="555"/>
      <c r="L126" s="46"/>
    </row>
    <row r="127" spans="1:12" ht="12.75">
      <c r="A127" s="551"/>
      <c r="B127" s="554"/>
      <c r="C127" s="555"/>
      <c r="D127" s="551"/>
      <c r="E127" s="555"/>
      <c r="F127" s="556"/>
      <c r="G127" s="556"/>
      <c r="H127" s="557"/>
      <c r="I127" s="557"/>
      <c r="J127" s="551"/>
      <c r="K127" s="555"/>
      <c r="L127" s="46"/>
    </row>
    <row r="128" spans="1:12" ht="12.75">
      <c r="A128" s="551"/>
      <c r="B128" s="554"/>
      <c r="C128" s="555"/>
      <c r="D128" s="551"/>
      <c r="E128" s="555"/>
      <c r="F128" s="556"/>
      <c r="G128" s="556"/>
      <c r="H128" s="557"/>
      <c r="I128" s="557"/>
      <c r="J128" s="551"/>
      <c r="K128" s="555"/>
      <c r="L128" s="46"/>
    </row>
    <row r="129" spans="1:12" ht="12.75">
      <c r="A129" s="348"/>
      <c r="B129" s="348"/>
      <c r="C129" s="348"/>
      <c r="D129" s="348"/>
      <c r="E129" s="348"/>
      <c r="F129" s="561"/>
      <c r="G129" s="561"/>
      <c r="H129" s="348"/>
      <c r="I129" s="348"/>
      <c r="J129" s="348"/>
      <c r="K129" s="348"/>
      <c r="L129" s="46"/>
    </row>
    <row r="130" spans="1:12" ht="12.75">
      <c r="A130" s="348"/>
      <c r="B130" s="348"/>
      <c r="C130" s="348"/>
      <c r="D130" s="348"/>
      <c r="E130" s="348"/>
      <c r="F130" s="561"/>
      <c r="G130" s="561"/>
      <c r="H130" s="348"/>
      <c r="I130" s="348"/>
      <c r="J130" s="348"/>
      <c r="K130" s="348"/>
      <c r="L130" s="46"/>
    </row>
    <row r="131" spans="1:12" ht="12.75">
      <c r="A131" s="348"/>
      <c r="B131" s="46"/>
      <c r="C131" s="46"/>
      <c r="D131" s="348"/>
      <c r="E131" s="46"/>
      <c r="F131" s="561"/>
      <c r="G131" s="561"/>
      <c r="H131" s="46"/>
      <c r="I131" s="46"/>
      <c r="J131" s="227"/>
      <c r="K131" s="46"/>
      <c r="L131" s="46"/>
    </row>
    <row r="132" spans="1:12" ht="12.75">
      <c r="A132" s="348"/>
      <c r="B132" s="46"/>
      <c r="C132" s="46"/>
      <c r="D132" s="348"/>
      <c r="E132" s="46"/>
      <c r="F132" s="561"/>
      <c r="G132" s="561"/>
      <c r="H132" s="46"/>
      <c r="I132" s="46"/>
      <c r="J132" s="227"/>
      <c r="K132" s="46"/>
      <c r="L132" s="46"/>
    </row>
    <row r="133" spans="1:12" ht="12.75">
      <c r="A133" s="348"/>
      <c r="B133" s="46"/>
      <c r="C133" s="46"/>
      <c r="D133" s="348"/>
      <c r="E133" s="46"/>
      <c r="F133" s="561"/>
      <c r="G133" s="561"/>
      <c r="H133" s="46"/>
      <c r="I133" s="46"/>
      <c r="J133" s="227"/>
      <c r="K133" s="46"/>
      <c r="L133" s="46"/>
    </row>
    <row r="134" spans="1:12" ht="12.75">
      <c r="A134" s="348"/>
      <c r="B134" s="46"/>
      <c r="C134" s="46"/>
      <c r="D134" s="348"/>
      <c r="E134" s="46"/>
      <c r="F134" s="561"/>
      <c r="G134" s="561"/>
      <c r="H134" s="46"/>
      <c r="I134" s="46"/>
      <c r="J134" s="348"/>
      <c r="K134" s="46"/>
      <c r="L134" s="46"/>
    </row>
    <row r="135" spans="1:12" ht="12.75">
      <c r="A135" s="225"/>
      <c r="B135" s="225"/>
      <c r="C135" s="46"/>
      <c r="D135" s="348"/>
      <c r="E135" s="46"/>
      <c r="F135" s="563"/>
      <c r="G135" s="561"/>
      <c r="H135" s="46"/>
      <c r="I135" s="46"/>
      <c r="J135" s="348"/>
      <c r="K135" s="46"/>
      <c r="L135" s="46"/>
    </row>
    <row r="136" spans="1:12" ht="12.75">
      <c r="A136" s="348"/>
      <c r="B136" s="46"/>
      <c r="C136" s="46"/>
      <c r="D136" s="348"/>
      <c r="E136" s="46"/>
      <c r="F136" s="561"/>
      <c r="G136" s="561"/>
      <c r="H136" s="46"/>
      <c r="I136" s="46"/>
      <c r="J136" s="348"/>
      <c r="K136" s="46"/>
      <c r="L136" s="46"/>
    </row>
    <row r="137" spans="1:12" ht="12.75">
      <c r="A137" s="348"/>
      <c r="B137" s="46"/>
      <c r="C137" s="46"/>
      <c r="D137" s="348"/>
      <c r="E137" s="46"/>
      <c r="F137" s="561"/>
      <c r="G137" s="561"/>
      <c r="H137" s="46"/>
      <c r="I137" s="46"/>
      <c r="J137" s="348"/>
      <c r="K137" s="46"/>
      <c r="L137" s="46"/>
    </row>
    <row r="138" spans="1:12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2.75">
      <c r="A146" s="68" t="s">
        <v>991</v>
      </c>
      <c r="B146" s="68"/>
      <c r="C146" s="68"/>
      <c r="D146" s="68"/>
      <c r="L146" s="46"/>
    </row>
    <row r="147" ht="12.75">
      <c r="L147" s="46"/>
    </row>
    <row r="148" spans="1:12" ht="12.75">
      <c r="A148" s="539" t="s">
        <v>913</v>
      </c>
      <c r="B148" s="540"/>
      <c r="C148" s="541"/>
      <c r="D148" s="539" t="s">
        <v>914</v>
      </c>
      <c r="E148" s="541"/>
      <c r="F148" s="542" t="s">
        <v>915</v>
      </c>
      <c r="G148" s="543" t="s">
        <v>916</v>
      </c>
      <c r="H148" s="544"/>
      <c r="I148" s="545"/>
      <c r="J148" s="539" t="s">
        <v>917</v>
      </c>
      <c r="K148" s="546"/>
      <c r="L148" s="46"/>
    </row>
    <row r="149" spans="1:12" ht="12.75">
      <c r="A149" s="547"/>
      <c r="B149" s="548"/>
      <c r="C149" s="549"/>
      <c r="D149" s="547"/>
      <c r="E149" s="549"/>
      <c r="F149" s="550"/>
      <c r="G149" s="551" t="s">
        <v>918</v>
      </c>
      <c r="H149" s="552" t="s">
        <v>317</v>
      </c>
      <c r="I149" s="553" t="s">
        <v>919</v>
      </c>
      <c r="J149" s="547"/>
      <c r="K149" s="549"/>
      <c r="L149" s="46"/>
    </row>
    <row r="150" spans="1:12" ht="12.75">
      <c r="A150" s="547"/>
      <c r="B150" s="548"/>
      <c r="C150" s="549"/>
      <c r="D150" s="547"/>
      <c r="E150" s="549"/>
      <c r="F150" s="550"/>
      <c r="G150" s="551"/>
      <c r="H150" s="552"/>
      <c r="I150" s="553"/>
      <c r="J150" s="547"/>
      <c r="K150" s="549"/>
      <c r="L150" s="46"/>
    </row>
    <row r="151" spans="1:12" ht="12.75">
      <c r="A151" s="551" t="s">
        <v>992</v>
      </c>
      <c r="B151" s="554"/>
      <c r="C151" s="555"/>
      <c r="D151" s="551" t="s">
        <v>993</v>
      </c>
      <c r="E151" s="555" t="s">
        <v>994</v>
      </c>
      <c r="F151" s="556">
        <v>6471</v>
      </c>
      <c r="G151" s="556"/>
      <c r="H151" s="557"/>
      <c r="I151" s="557"/>
      <c r="J151" s="558" t="s">
        <v>923</v>
      </c>
      <c r="K151" s="555"/>
      <c r="L151" s="46"/>
    </row>
    <row r="152" spans="1:12" ht="12.75">
      <c r="A152" s="551" t="s">
        <v>995</v>
      </c>
      <c r="B152" s="554"/>
      <c r="C152" s="555"/>
      <c r="D152" s="551" t="s">
        <v>993</v>
      </c>
      <c r="E152" s="555" t="s">
        <v>996</v>
      </c>
      <c r="F152" s="556">
        <v>12034</v>
      </c>
      <c r="G152" s="556"/>
      <c r="H152" s="557"/>
      <c r="I152" s="557"/>
      <c r="J152" s="558" t="s">
        <v>923</v>
      </c>
      <c r="K152" s="555"/>
      <c r="L152" s="46"/>
    </row>
    <row r="153" spans="1:12" ht="12.75">
      <c r="A153" s="551" t="s">
        <v>992</v>
      </c>
      <c r="B153" s="554"/>
      <c r="C153" s="555"/>
      <c r="D153" s="551" t="s">
        <v>993</v>
      </c>
      <c r="E153" s="555" t="s">
        <v>997</v>
      </c>
      <c r="F153" s="556">
        <v>40373</v>
      </c>
      <c r="G153" s="556"/>
      <c r="H153" s="557"/>
      <c r="I153" s="557"/>
      <c r="J153" s="558" t="s">
        <v>923</v>
      </c>
      <c r="K153" s="555"/>
      <c r="L153" s="46"/>
    </row>
    <row r="154" spans="1:12" ht="12.75">
      <c r="A154" s="551" t="s">
        <v>998</v>
      </c>
      <c r="B154" s="554"/>
      <c r="C154" s="555"/>
      <c r="D154" s="551" t="s">
        <v>999</v>
      </c>
      <c r="E154" s="348" t="s">
        <v>1000</v>
      </c>
      <c r="F154" s="556">
        <v>1941</v>
      </c>
      <c r="G154" s="556"/>
      <c r="H154" s="557"/>
      <c r="I154" s="557"/>
      <c r="J154" s="558" t="s">
        <v>923</v>
      </c>
      <c r="K154" s="555"/>
      <c r="L154" s="46"/>
    </row>
    <row r="155" spans="1:12" ht="12.75">
      <c r="A155" s="551" t="s">
        <v>1001</v>
      </c>
      <c r="B155" s="554"/>
      <c r="C155" s="555"/>
      <c r="D155" s="551" t="s">
        <v>1002</v>
      </c>
      <c r="E155" s="555" t="s">
        <v>1000</v>
      </c>
      <c r="F155" s="556">
        <v>182916.22</v>
      </c>
      <c r="G155" s="556"/>
      <c r="H155" s="557"/>
      <c r="I155" s="557"/>
      <c r="J155" s="558" t="s">
        <v>923</v>
      </c>
      <c r="K155" s="555"/>
      <c r="L155" s="46"/>
    </row>
    <row r="156" spans="1:12" ht="12.75">
      <c r="A156" s="551" t="s">
        <v>1003</v>
      </c>
      <c r="B156" s="554"/>
      <c r="C156" s="555"/>
      <c r="D156" s="551" t="s">
        <v>1004</v>
      </c>
      <c r="E156" s="555" t="s">
        <v>1000</v>
      </c>
      <c r="F156" s="556">
        <v>7600</v>
      </c>
      <c r="G156" s="556"/>
      <c r="H156" s="557"/>
      <c r="I156" s="557"/>
      <c r="J156" s="558" t="s">
        <v>923</v>
      </c>
      <c r="K156" s="555"/>
      <c r="L156" s="46"/>
    </row>
    <row r="157" spans="1:12" ht="12.75">
      <c r="A157" s="551" t="s">
        <v>1005</v>
      </c>
      <c r="B157" s="554"/>
      <c r="C157" s="555"/>
      <c r="D157" s="551" t="s">
        <v>1006</v>
      </c>
      <c r="E157" s="555" t="s">
        <v>1000</v>
      </c>
      <c r="F157" s="556">
        <v>5566</v>
      </c>
      <c r="G157" s="556"/>
      <c r="H157" s="557"/>
      <c r="I157" s="557"/>
      <c r="J157" s="558" t="s">
        <v>923</v>
      </c>
      <c r="K157" s="555"/>
      <c r="L157" s="46"/>
    </row>
    <row r="158" spans="1:12" ht="12.75">
      <c r="A158" s="551"/>
      <c r="B158" s="554"/>
      <c r="C158" s="555"/>
      <c r="D158" s="551"/>
      <c r="E158" s="555"/>
      <c r="F158" s="556"/>
      <c r="G158" s="556"/>
      <c r="H158" s="557"/>
      <c r="I158" s="557"/>
      <c r="J158" s="551"/>
      <c r="K158" s="555"/>
      <c r="L158" s="46"/>
    </row>
    <row r="159" spans="1:12" ht="12.75">
      <c r="A159" s="551"/>
      <c r="B159" s="554"/>
      <c r="C159" s="555"/>
      <c r="D159" s="551"/>
      <c r="E159" s="555"/>
      <c r="F159" s="556"/>
      <c r="G159" s="556"/>
      <c r="H159" s="557"/>
      <c r="I159" s="557"/>
      <c r="J159" s="551"/>
      <c r="K159" s="555"/>
      <c r="L159" s="46"/>
    </row>
    <row r="160" spans="1:12" ht="12.75">
      <c r="A160" s="543" t="s">
        <v>1007</v>
      </c>
      <c r="B160" s="544" t="s">
        <v>648</v>
      </c>
      <c r="C160" s="555"/>
      <c r="D160" s="551"/>
      <c r="E160" s="555"/>
      <c r="F160" s="559">
        <f>SUM(F151:F159)</f>
        <v>256901.22</v>
      </c>
      <c r="G160" s="556" t="s">
        <v>317</v>
      </c>
      <c r="H160" s="557"/>
      <c r="I160" s="557"/>
      <c r="J160" s="551"/>
      <c r="K160" s="555"/>
      <c r="L160" s="46"/>
    </row>
    <row r="161" spans="1:12" ht="12.75">
      <c r="A161" s="551"/>
      <c r="B161" s="554"/>
      <c r="C161" s="555"/>
      <c r="D161" s="551"/>
      <c r="E161" s="555"/>
      <c r="F161" s="556"/>
      <c r="G161" s="556"/>
      <c r="H161" s="557"/>
      <c r="I161" s="557"/>
      <c r="J161" s="551"/>
      <c r="K161" s="555"/>
      <c r="L161" s="46"/>
    </row>
    <row r="162" spans="1:12" ht="12.75">
      <c r="A162" s="551"/>
      <c r="B162" s="554"/>
      <c r="C162" s="555"/>
      <c r="D162" s="551"/>
      <c r="E162" s="555"/>
      <c r="F162" s="556"/>
      <c r="G162" s="556"/>
      <c r="H162" s="557"/>
      <c r="I162" s="557"/>
      <c r="J162" s="551"/>
      <c r="K162" s="555"/>
      <c r="L162" s="46"/>
    </row>
    <row r="163" spans="1:12" ht="12.75">
      <c r="A163" s="348"/>
      <c r="B163" s="348"/>
      <c r="C163" s="348"/>
      <c r="D163" s="348"/>
      <c r="E163" s="348"/>
      <c r="F163" s="561"/>
      <c r="G163" s="561"/>
      <c r="H163" s="348"/>
      <c r="I163" s="348"/>
      <c r="J163" s="348"/>
      <c r="K163" s="348"/>
      <c r="L163" s="46"/>
    </row>
    <row r="164" spans="1:12" ht="12.75">
      <c r="A164" s="348"/>
      <c r="B164" s="348"/>
      <c r="C164" s="348"/>
      <c r="D164" s="348"/>
      <c r="E164" s="348"/>
      <c r="F164" s="561"/>
      <c r="G164" s="561"/>
      <c r="H164" s="348"/>
      <c r="I164" s="348"/>
      <c r="J164" s="348"/>
      <c r="K164" s="348"/>
      <c r="L164" s="46"/>
    </row>
    <row r="165" spans="1:12" ht="12.75">
      <c r="A165" s="348"/>
      <c r="B165" s="348"/>
      <c r="C165" s="348"/>
      <c r="D165" s="348"/>
      <c r="E165" s="348"/>
      <c r="F165" s="561"/>
      <c r="G165" s="561"/>
      <c r="H165" s="348"/>
      <c r="I165" s="348"/>
      <c r="J165" s="348"/>
      <c r="K165" s="348"/>
      <c r="L165" s="46"/>
    </row>
    <row r="166" spans="1:12" ht="12.75">
      <c r="A166" s="348"/>
      <c r="B166" s="46"/>
      <c r="C166" s="46"/>
      <c r="D166" s="348"/>
      <c r="E166" s="46"/>
      <c r="F166" s="561"/>
      <c r="G166" s="561"/>
      <c r="H166" s="46"/>
      <c r="I166" s="46"/>
      <c r="J166" s="227"/>
      <c r="K166" s="46"/>
      <c r="L166" s="46"/>
    </row>
    <row r="167" spans="1:12" ht="12.75">
      <c r="A167" s="348"/>
      <c r="B167" s="46"/>
      <c r="C167" s="46"/>
      <c r="D167" s="348"/>
      <c r="E167" s="46"/>
      <c r="F167" s="561"/>
      <c r="G167" s="561"/>
      <c r="H167" s="46"/>
      <c r="I167" s="46"/>
      <c r="J167" s="227"/>
      <c r="K167" s="46"/>
      <c r="L167" s="46"/>
    </row>
    <row r="168" spans="1:12" ht="12.75">
      <c r="A168" s="348"/>
      <c r="B168" s="46"/>
      <c r="C168" s="46"/>
      <c r="D168" s="348"/>
      <c r="E168" s="46"/>
      <c r="F168" s="561"/>
      <c r="G168" s="561"/>
      <c r="H168" s="46"/>
      <c r="I168" s="46"/>
      <c r="J168" s="227"/>
      <c r="K168" s="46"/>
      <c r="L168" s="46"/>
    </row>
    <row r="169" spans="1:12" ht="12.75">
      <c r="A169" s="348"/>
      <c r="B169" s="46"/>
      <c r="C169" s="46"/>
      <c r="D169" s="348"/>
      <c r="E169" s="46"/>
      <c r="F169" s="561"/>
      <c r="G169" s="561"/>
      <c r="H169" s="46"/>
      <c r="I169" s="46"/>
      <c r="J169" s="227"/>
      <c r="K169" s="46"/>
      <c r="L169" s="46"/>
    </row>
    <row r="170" spans="1:12" ht="12.75">
      <c r="A170" s="348"/>
      <c r="B170" s="46"/>
      <c r="C170" s="46"/>
      <c r="D170" s="348"/>
      <c r="E170" s="46"/>
      <c r="F170" s="561"/>
      <c r="G170" s="561"/>
      <c r="H170" s="46"/>
      <c r="I170" s="46"/>
      <c r="J170" s="227"/>
      <c r="K170" s="46"/>
      <c r="L170" s="46"/>
    </row>
    <row r="171" spans="1:12" ht="12.75">
      <c r="A171" s="348"/>
      <c r="B171" s="46"/>
      <c r="C171" s="46"/>
      <c r="D171" s="348"/>
      <c r="E171" s="46"/>
      <c r="F171" s="561"/>
      <c r="G171" s="561"/>
      <c r="H171" s="46"/>
      <c r="I171" s="46"/>
      <c r="J171" s="227"/>
      <c r="K171" s="46"/>
      <c r="L171" s="46"/>
    </row>
    <row r="172" spans="1:12" ht="12.75">
      <c r="A172" s="348"/>
      <c r="B172" s="46"/>
      <c r="C172" s="46"/>
      <c r="D172" s="348"/>
      <c r="E172" s="46"/>
      <c r="F172" s="561"/>
      <c r="G172" s="561"/>
      <c r="H172" s="46"/>
      <c r="I172" s="46"/>
      <c r="J172" s="227"/>
      <c r="K172" s="46"/>
      <c r="L172" s="46"/>
    </row>
    <row r="173" spans="1:12" ht="12.75">
      <c r="A173" s="348"/>
      <c r="B173" s="46"/>
      <c r="C173" s="46"/>
      <c r="D173" s="348"/>
      <c r="E173" s="46"/>
      <c r="F173" s="561"/>
      <c r="G173" s="561"/>
      <c r="H173" s="46"/>
      <c r="I173" s="46"/>
      <c r="J173" s="227"/>
      <c r="K173" s="46"/>
      <c r="L173" s="46"/>
    </row>
    <row r="174" spans="1:12" ht="12.75">
      <c r="A174" s="348"/>
      <c r="B174" s="46"/>
      <c r="C174" s="46"/>
      <c r="D174" s="348"/>
      <c r="E174" s="46"/>
      <c r="F174" s="561"/>
      <c r="G174" s="561"/>
      <c r="H174" s="46"/>
      <c r="I174" s="46"/>
      <c r="J174" s="227"/>
      <c r="K174" s="46"/>
      <c r="L174" s="46"/>
    </row>
    <row r="175" spans="1:12" ht="12.75">
      <c r="A175" s="348"/>
      <c r="B175" s="46"/>
      <c r="C175" s="46"/>
      <c r="D175" s="348"/>
      <c r="E175" s="46"/>
      <c r="F175" s="561"/>
      <c r="G175" s="561"/>
      <c r="H175" s="46"/>
      <c r="I175" s="46"/>
      <c r="J175" s="227"/>
      <c r="K175" s="46"/>
      <c r="L175" s="46"/>
    </row>
    <row r="176" spans="1:12" ht="12.75">
      <c r="A176" s="348"/>
      <c r="B176" s="46"/>
      <c r="C176" s="46"/>
      <c r="D176" s="348"/>
      <c r="E176" s="46"/>
      <c r="F176" s="561"/>
      <c r="G176" s="561"/>
      <c r="H176" s="46"/>
      <c r="I176" s="46"/>
      <c r="J176" s="227"/>
      <c r="K176" s="46"/>
      <c r="L176" s="46"/>
    </row>
    <row r="177" spans="1:12" ht="12.75">
      <c r="A177" s="348"/>
      <c r="B177" s="46"/>
      <c r="C177" s="46"/>
      <c r="D177" s="348"/>
      <c r="E177" s="46"/>
      <c r="F177" s="561"/>
      <c r="G177" s="561"/>
      <c r="H177" s="46"/>
      <c r="I177" s="46"/>
      <c r="J177" s="227"/>
      <c r="K177" s="46"/>
      <c r="L177" s="46"/>
    </row>
    <row r="178" spans="1:12" ht="12.75">
      <c r="A178" s="348"/>
      <c r="B178" s="46"/>
      <c r="C178" s="46"/>
      <c r="D178" s="348"/>
      <c r="E178" s="46"/>
      <c r="F178" s="561"/>
      <c r="G178" s="561"/>
      <c r="H178" s="46"/>
      <c r="I178" s="46"/>
      <c r="J178" s="227"/>
      <c r="K178" s="46"/>
      <c r="L178" s="46"/>
    </row>
    <row r="179" spans="1:12" ht="12.75">
      <c r="A179" s="348"/>
      <c r="B179" s="46"/>
      <c r="C179" s="46"/>
      <c r="D179" s="348"/>
      <c r="E179" s="46"/>
      <c r="F179" s="561"/>
      <c r="G179" s="561"/>
      <c r="H179" s="46"/>
      <c r="I179" s="46"/>
      <c r="J179" s="227"/>
      <c r="K179" s="46"/>
      <c r="L179" s="46"/>
    </row>
    <row r="180" spans="1:12" ht="12.75">
      <c r="A180" s="348"/>
      <c r="B180" s="46"/>
      <c r="C180" s="46"/>
      <c r="D180" s="348"/>
      <c r="E180" s="46"/>
      <c r="F180" s="561"/>
      <c r="G180" s="561"/>
      <c r="H180" s="46"/>
      <c r="I180" s="46"/>
      <c r="J180" s="227"/>
      <c r="K180" s="46"/>
      <c r="L180" s="46"/>
    </row>
    <row r="181" spans="1:12" ht="12.75">
      <c r="A181" s="348"/>
      <c r="B181" s="46"/>
      <c r="C181" s="46"/>
      <c r="D181" s="348"/>
      <c r="E181" s="46"/>
      <c r="F181" s="561"/>
      <c r="G181" s="561"/>
      <c r="H181" s="46"/>
      <c r="I181" s="46"/>
      <c r="J181" s="227"/>
      <c r="K181" s="46"/>
      <c r="L181" s="46"/>
    </row>
    <row r="182" spans="1:12" ht="12.75">
      <c r="A182" s="68" t="s">
        <v>1008</v>
      </c>
      <c r="B182" s="68"/>
      <c r="C182" s="68"/>
      <c r="D182" s="68"/>
      <c r="L182" s="46"/>
    </row>
    <row r="183" ht="12.75">
      <c r="L183" s="46"/>
    </row>
    <row r="184" spans="1:12" ht="12.75">
      <c r="A184" s="539" t="s">
        <v>913</v>
      </c>
      <c r="B184" s="540"/>
      <c r="C184" s="541"/>
      <c r="D184" s="539" t="s">
        <v>914</v>
      </c>
      <c r="E184" s="541"/>
      <c r="F184" s="542" t="s">
        <v>915</v>
      </c>
      <c r="G184" s="543" t="s">
        <v>916</v>
      </c>
      <c r="H184" s="544"/>
      <c r="I184" s="545"/>
      <c r="J184" s="539" t="s">
        <v>917</v>
      </c>
      <c r="K184" s="546"/>
      <c r="L184" s="46"/>
    </row>
    <row r="185" spans="1:12" ht="12.75">
      <c r="A185" s="547"/>
      <c r="B185" s="548"/>
      <c r="C185" s="549"/>
      <c r="D185" s="547"/>
      <c r="E185" s="549"/>
      <c r="F185" s="550"/>
      <c r="G185" s="551" t="s">
        <v>918</v>
      </c>
      <c r="H185" s="552" t="s">
        <v>317</v>
      </c>
      <c r="I185" s="553" t="s">
        <v>919</v>
      </c>
      <c r="J185" s="547"/>
      <c r="K185" s="549"/>
      <c r="L185" s="46"/>
    </row>
    <row r="186" spans="1:12" ht="12.75">
      <c r="A186" s="547"/>
      <c r="B186" s="548"/>
      <c r="C186" s="549"/>
      <c r="D186" s="547"/>
      <c r="E186" s="549"/>
      <c r="F186" s="550"/>
      <c r="G186" s="551"/>
      <c r="H186" s="552"/>
      <c r="I186" s="553"/>
      <c r="J186" s="547"/>
      <c r="K186" s="549"/>
      <c r="L186" s="46"/>
    </row>
    <row r="187" spans="1:12" ht="12.75">
      <c r="A187" s="551" t="s">
        <v>1009</v>
      </c>
      <c r="B187" s="554"/>
      <c r="C187" s="555"/>
      <c r="D187" s="551" t="s">
        <v>1010</v>
      </c>
      <c r="E187" s="555"/>
      <c r="F187" s="556">
        <v>33500</v>
      </c>
      <c r="G187" s="556"/>
      <c r="H187" s="557"/>
      <c r="I187" s="557"/>
      <c r="J187" s="558" t="s">
        <v>923</v>
      </c>
      <c r="K187" s="555"/>
      <c r="L187" s="46"/>
    </row>
    <row r="188" spans="1:12" ht="12.75">
      <c r="A188" s="551" t="s">
        <v>1011</v>
      </c>
      <c r="B188" s="554"/>
      <c r="C188" s="555"/>
      <c r="D188" s="551" t="s">
        <v>1012</v>
      </c>
      <c r="E188" s="555" t="s">
        <v>922</v>
      </c>
      <c r="F188" s="556">
        <v>6000</v>
      </c>
      <c r="G188" s="556"/>
      <c r="H188" s="557"/>
      <c r="I188" s="557"/>
      <c r="J188" s="558" t="s">
        <v>923</v>
      </c>
      <c r="K188" s="555"/>
      <c r="L188" s="46"/>
    </row>
    <row r="189" spans="1:12" ht="12.75">
      <c r="A189" s="551" t="s">
        <v>1013</v>
      </c>
      <c r="B189" s="554"/>
      <c r="C189" s="555"/>
      <c r="D189" s="551" t="s">
        <v>1012</v>
      </c>
      <c r="E189" s="555" t="s">
        <v>1014</v>
      </c>
      <c r="F189" s="556">
        <v>5000</v>
      </c>
      <c r="G189" s="556"/>
      <c r="H189" s="557"/>
      <c r="I189" s="557"/>
      <c r="J189" s="558" t="s">
        <v>923</v>
      </c>
      <c r="K189" s="555"/>
      <c r="L189" s="46"/>
    </row>
    <row r="190" spans="1:12" ht="12.75">
      <c r="A190" s="551" t="s">
        <v>1015</v>
      </c>
      <c r="B190" s="554"/>
      <c r="C190" s="555"/>
      <c r="D190" s="551" t="s">
        <v>1016</v>
      </c>
      <c r="E190" s="348" t="s">
        <v>922</v>
      </c>
      <c r="F190" s="556">
        <v>2250</v>
      </c>
      <c r="G190" s="556"/>
      <c r="H190" s="557"/>
      <c r="I190" s="557"/>
      <c r="J190" s="558" t="s">
        <v>923</v>
      </c>
      <c r="K190" s="555"/>
      <c r="L190" s="46"/>
    </row>
    <row r="191" spans="1:12" ht="12.75">
      <c r="A191" s="551" t="s">
        <v>1017</v>
      </c>
      <c r="B191" s="554"/>
      <c r="C191" s="555"/>
      <c r="D191" s="551" t="s">
        <v>1018</v>
      </c>
      <c r="E191" s="555" t="s">
        <v>1014</v>
      </c>
      <c r="F191" s="556">
        <v>1230</v>
      </c>
      <c r="G191" s="556"/>
      <c r="H191" s="557"/>
      <c r="I191" s="557"/>
      <c r="J191" s="558" t="s">
        <v>923</v>
      </c>
      <c r="K191" s="555"/>
      <c r="L191" s="46"/>
    </row>
    <row r="192" spans="1:12" ht="12.75">
      <c r="A192" s="551" t="s">
        <v>1019</v>
      </c>
      <c r="B192" s="554"/>
      <c r="C192" s="555"/>
      <c r="D192" s="551" t="s">
        <v>1020</v>
      </c>
      <c r="E192" s="555" t="s">
        <v>1021</v>
      </c>
      <c r="F192" s="556">
        <v>381551.58</v>
      </c>
      <c r="G192" s="556"/>
      <c r="H192" s="557"/>
      <c r="I192" s="557"/>
      <c r="J192" s="558" t="s">
        <v>923</v>
      </c>
      <c r="K192" s="555"/>
      <c r="L192" s="46"/>
    </row>
    <row r="193" spans="1:12" ht="12.75">
      <c r="A193" s="551" t="s">
        <v>1022</v>
      </c>
      <c r="B193" s="554"/>
      <c r="C193" s="555"/>
      <c r="D193" s="551" t="s">
        <v>1023</v>
      </c>
      <c r="E193" s="555" t="s">
        <v>1024</v>
      </c>
      <c r="F193" s="556">
        <v>500500</v>
      </c>
      <c r="G193" s="556"/>
      <c r="H193" s="557"/>
      <c r="I193" s="557"/>
      <c r="J193" s="558" t="s">
        <v>923</v>
      </c>
      <c r="K193" s="555"/>
      <c r="L193" s="46"/>
    </row>
    <row r="194" spans="1:12" ht="12.75">
      <c r="A194" s="551" t="s">
        <v>1025</v>
      </c>
      <c r="B194" s="554"/>
      <c r="C194" s="555"/>
      <c r="D194" s="551" t="s">
        <v>1023</v>
      </c>
      <c r="E194" s="555" t="s">
        <v>1026</v>
      </c>
      <c r="F194" s="556">
        <v>50714.62</v>
      </c>
      <c r="G194" s="556"/>
      <c r="H194" s="557"/>
      <c r="I194" s="557"/>
      <c r="J194" s="558" t="s">
        <v>923</v>
      </c>
      <c r="K194" s="555"/>
      <c r="L194" s="46"/>
    </row>
    <row r="195" spans="1:12" ht="12.75">
      <c r="A195" s="551" t="s">
        <v>1027</v>
      </c>
      <c r="B195" s="554"/>
      <c r="C195" s="555"/>
      <c r="D195" s="551" t="s">
        <v>1028</v>
      </c>
      <c r="E195" s="555" t="s">
        <v>1014</v>
      </c>
      <c r="F195" s="556">
        <v>795</v>
      </c>
      <c r="G195" s="556"/>
      <c r="H195" s="557"/>
      <c r="I195" s="557"/>
      <c r="J195" s="558" t="s">
        <v>923</v>
      </c>
      <c r="K195" s="555"/>
      <c r="L195" s="46"/>
    </row>
    <row r="196" spans="1:12" ht="12.75">
      <c r="A196" s="551" t="s">
        <v>1029</v>
      </c>
      <c r="B196" s="554"/>
      <c r="C196" s="555"/>
      <c r="D196" s="551" t="s">
        <v>1030</v>
      </c>
      <c r="E196" s="555" t="s">
        <v>1014</v>
      </c>
      <c r="F196" s="556">
        <v>1098</v>
      </c>
      <c r="G196" s="556"/>
      <c r="H196" s="557"/>
      <c r="I196" s="557"/>
      <c r="J196" s="558" t="s">
        <v>923</v>
      </c>
      <c r="K196" s="555"/>
      <c r="L196" s="46"/>
    </row>
    <row r="197" spans="1:12" ht="12.75">
      <c r="A197" s="551" t="s">
        <v>1031</v>
      </c>
      <c r="B197" s="554"/>
      <c r="C197" s="555"/>
      <c r="D197" s="551" t="s">
        <v>1032</v>
      </c>
      <c r="E197" s="555" t="s">
        <v>1014</v>
      </c>
      <c r="F197" s="556">
        <v>540</v>
      </c>
      <c r="G197" s="556"/>
      <c r="H197" s="557"/>
      <c r="I197" s="557"/>
      <c r="J197" s="558" t="s">
        <v>923</v>
      </c>
      <c r="K197" s="555"/>
      <c r="L197" s="46"/>
    </row>
    <row r="198" spans="1:12" ht="12.75">
      <c r="A198" s="551" t="s">
        <v>1033</v>
      </c>
      <c r="B198" s="554"/>
      <c r="C198" s="555"/>
      <c r="D198" s="551" t="s">
        <v>1034</v>
      </c>
      <c r="E198" s="555" t="s">
        <v>922</v>
      </c>
      <c r="F198" s="556">
        <v>6804.5</v>
      </c>
      <c r="G198" s="556"/>
      <c r="H198" s="557"/>
      <c r="I198" s="557"/>
      <c r="J198" s="558" t="s">
        <v>923</v>
      </c>
      <c r="K198" s="555"/>
      <c r="L198" s="46"/>
    </row>
    <row r="199" spans="1:12" ht="12.75">
      <c r="A199" s="551" t="s">
        <v>1035</v>
      </c>
      <c r="B199" s="554"/>
      <c r="C199" s="555"/>
      <c r="D199" s="551" t="s">
        <v>1036</v>
      </c>
      <c r="E199" s="555" t="s">
        <v>1037</v>
      </c>
      <c r="F199" s="556">
        <v>23201.5</v>
      </c>
      <c r="G199" s="556"/>
      <c r="H199" s="557"/>
      <c r="I199" s="557"/>
      <c r="J199" s="558" t="s">
        <v>923</v>
      </c>
      <c r="K199" s="555"/>
      <c r="L199" s="46"/>
    </row>
    <row r="200" spans="1:12" ht="12.75">
      <c r="A200" s="551"/>
      <c r="B200" s="554"/>
      <c r="C200" s="555"/>
      <c r="D200" s="551"/>
      <c r="E200" s="555"/>
      <c r="F200" s="556"/>
      <c r="G200" s="556"/>
      <c r="H200" s="557"/>
      <c r="I200" s="557"/>
      <c r="J200" s="551"/>
      <c r="K200" s="555"/>
      <c r="L200" s="46"/>
    </row>
    <row r="201" spans="1:12" ht="12.75">
      <c r="A201" s="543" t="s">
        <v>1038</v>
      </c>
      <c r="B201" s="544" t="s">
        <v>648</v>
      </c>
      <c r="C201" s="555"/>
      <c r="D201" s="551"/>
      <c r="E201" s="555"/>
      <c r="F201" s="559">
        <f>SUM(F187:F200)</f>
        <v>1013185.2000000001</v>
      </c>
      <c r="G201" s="556"/>
      <c r="H201" s="557"/>
      <c r="I201" s="557"/>
      <c r="J201" s="551"/>
      <c r="K201" s="555"/>
      <c r="L201" s="46"/>
    </row>
    <row r="202" spans="1:12" ht="12.75">
      <c r="A202" s="551"/>
      <c r="B202" s="554"/>
      <c r="C202" s="555"/>
      <c r="D202" s="551"/>
      <c r="E202" s="555"/>
      <c r="F202" s="556"/>
      <c r="G202" s="556"/>
      <c r="H202" s="557"/>
      <c r="I202" s="557"/>
      <c r="J202" s="551"/>
      <c r="K202" s="555"/>
      <c r="L202" s="46"/>
    </row>
    <row r="203" spans="1:12" ht="12.75">
      <c r="A203" s="551"/>
      <c r="B203" s="554"/>
      <c r="C203" s="555"/>
      <c r="D203" s="551"/>
      <c r="E203" s="555"/>
      <c r="F203" s="556"/>
      <c r="G203" s="556"/>
      <c r="H203" s="557"/>
      <c r="I203" s="557"/>
      <c r="J203" s="551"/>
      <c r="K203" s="555"/>
      <c r="L203" s="46"/>
    </row>
    <row r="204" spans="1:12" ht="12.75">
      <c r="A204" s="348"/>
      <c r="B204" s="348"/>
      <c r="C204" s="348"/>
      <c r="D204" s="348"/>
      <c r="E204" s="348"/>
      <c r="F204" s="561"/>
      <c r="G204" s="561"/>
      <c r="H204" s="348"/>
      <c r="I204" s="348"/>
      <c r="J204" s="348"/>
      <c r="K204" s="348"/>
      <c r="L204" s="46"/>
    </row>
    <row r="205" spans="1:12" ht="12.75">
      <c r="A205" s="348"/>
      <c r="B205" s="46"/>
      <c r="C205" s="46"/>
      <c r="D205" s="348"/>
      <c r="E205" s="46"/>
      <c r="F205" s="561"/>
      <c r="G205" s="561"/>
      <c r="H205" s="46"/>
      <c r="I205" s="446"/>
      <c r="J205" s="227"/>
      <c r="K205" s="46"/>
      <c r="L205" s="46"/>
    </row>
    <row r="206" spans="1:12" ht="12.75">
      <c r="A206" s="348"/>
      <c r="B206" s="46"/>
      <c r="C206" s="46"/>
      <c r="D206" s="348"/>
      <c r="E206" s="46"/>
      <c r="F206" s="565"/>
      <c r="G206" s="561"/>
      <c r="H206" s="46"/>
      <c r="I206" s="446"/>
      <c r="J206" s="227"/>
      <c r="K206" s="46"/>
      <c r="L206" s="46"/>
    </row>
    <row r="207" spans="1:12" ht="12.75">
      <c r="A207" s="348"/>
      <c r="B207" s="46"/>
      <c r="C207" s="46"/>
      <c r="D207" s="348"/>
      <c r="E207" s="46"/>
      <c r="F207" s="561"/>
      <c r="G207" s="561"/>
      <c r="H207" s="46"/>
      <c r="I207" s="446"/>
      <c r="J207" s="227"/>
      <c r="K207" s="46"/>
      <c r="L207" s="46"/>
    </row>
    <row r="208" spans="1:12" ht="12.75">
      <c r="A208" s="348"/>
      <c r="B208" s="46"/>
      <c r="C208" s="46"/>
      <c r="D208" s="348"/>
      <c r="E208" s="46"/>
      <c r="F208" s="561"/>
      <c r="G208" s="561"/>
      <c r="H208" s="46"/>
      <c r="I208" s="446"/>
      <c r="J208" s="227"/>
      <c r="K208" s="46"/>
      <c r="L208" s="46"/>
    </row>
    <row r="209" spans="1:12" ht="12.75">
      <c r="A209" s="348"/>
      <c r="B209" s="46"/>
      <c r="C209" s="46"/>
      <c r="D209" s="348"/>
      <c r="E209" s="46"/>
      <c r="F209" s="561"/>
      <c r="G209" s="561"/>
      <c r="H209" s="46"/>
      <c r="I209" s="446"/>
      <c r="J209" s="227"/>
      <c r="K209" s="46"/>
      <c r="L209" s="46"/>
    </row>
    <row r="210" spans="1:12" ht="12.75">
      <c r="A210" s="348"/>
      <c r="B210" s="46"/>
      <c r="C210" s="46"/>
      <c r="D210" s="348"/>
      <c r="E210" s="46"/>
      <c r="F210" s="561"/>
      <c r="G210" s="561"/>
      <c r="H210" s="46"/>
      <c r="I210" s="446"/>
      <c r="J210" s="227"/>
      <c r="K210" s="46"/>
      <c r="L210" s="46"/>
    </row>
    <row r="211" spans="1:12" ht="12.75">
      <c r="A211" s="348"/>
      <c r="B211" s="46"/>
      <c r="C211" s="46"/>
      <c r="D211" s="348"/>
      <c r="E211" s="46"/>
      <c r="F211" s="561"/>
      <c r="G211" s="561"/>
      <c r="H211" s="46"/>
      <c r="I211" s="446"/>
      <c r="J211" s="227"/>
      <c r="K211" s="46"/>
      <c r="L211" s="46"/>
    </row>
    <row r="212" spans="1:12" ht="12.75">
      <c r="A212" s="348"/>
      <c r="B212" s="46"/>
      <c r="C212" s="46"/>
      <c r="D212" s="348"/>
      <c r="E212" s="46"/>
      <c r="F212" s="561"/>
      <c r="G212" s="561"/>
      <c r="H212" s="46"/>
      <c r="I212" s="446"/>
      <c r="J212" s="227"/>
      <c r="K212" s="46"/>
      <c r="L212" s="46"/>
    </row>
    <row r="213" spans="1:12" ht="12.75">
      <c r="A213" s="348"/>
      <c r="B213" s="46"/>
      <c r="C213" s="46"/>
      <c r="D213" s="348"/>
      <c r="E213" s="46"/>
      <c r="F213" s="561"/>
      <c r="G213" s="561"/>
      <c r="H213" s="46"/>
      <c r="I213" s="446"/>
      <c r="J213" s="227"/>
      <c r="K213" s="46"/>
      <c r="L213" s="46"/>
    </row>
    <row r="214" spans="1:12" ht="12.75">
      <c r="A214" s="348"/>
      <c r="B214" s="46"/>
      <c r="C214" s="46"/>
      <c r="D214" s="348"/>
      <c r="E214" s="46"/>
      <c r="F214" s="561"/>
      <c r="G214" s="561"/>
      <c r="H214" s="46"/>
      <c r="I214" s="446"/>
      <c r="J214" s="227"/>
      <c r="K214" s="46"/>
      <c r="L214" s="46"/>
    </row>
    <row r="215" spans="1:12" ht="12.75">
      <c r="A215" s="348"/>
      <c r="B215" s="46"/>
      <c r="C215" s="46"/>
      <c r="D215" s="348"/>
      <c r="E215" s="46"/>
      <c r="F215" s="561"/>
      <c r="G215" s="561"/>
      <c r="H215" s="46"/>
      <c r="I215" s="446"/>
      <c r="J215" s="227"/>
      <c r="K215" s="46"/>
      <c r="L215" s="46"/>
    </row>
    <row r="216" spans="1:12" ht="12.75">
      <c r="A216" s="348"/>
      <c r="B216" s="46"/>
      <c r="C216" s="46"/>
      <c r="D216" s="348"/>
      <c r="E216" s="46"/>
      <c r="F216" s="561"/>
      <c r="G216" s="561"/>
      <c r="H216" s="46"/>
      <c r="I216" s="46"/>
      <c r="J216" s="227"/>
      <c r="K216" s="46"/>
      <c r="L216" s="46"/>
    </row>
    <row r="217" spans="1:12" ht="12.75">
      <c r="A217" s="348"/>
      <c r="B217" s="46"/>
      <c r="C217" s="46"/>
      <c r="D217" s="348"/>
      <c r="E217" s="46"/>
      <c r="F217" s="561"/>
      <c r="G217" s="561"/>
      <c r="H217" s="46"/>
      <c r="I217" s="46"/>
      <c r="J217" s="227"/>
      <c r="K217" s="46"/>
      <c r="L217" s="46"/>
    </row>
    <row r="218" spans="1:12" ht="12.75">
      <c r="A218" s="68" t="s">
        <v>1039</v>
      </c>
      <c r="B218" s="68"/>
      <c r="C218" s="68"/>
      <c r="D218" s="68"/>
      <c r="K218" s="20" t="s">
        <v>1040</v>
      </c>
      <c r="L218" s="46"/>
    </row>
    <row r="219" ht="12.75">
      <c r="L219" s="46"/>
    </row>
    <row r="220" spans="1:12" ht="12.75">
      <c r="A220" s="539" t="s">
        <v>913</v>
      </c>
      <c r="B220" s="540"/>
      <c r="C220" s="541"/>
      <c r="D220" s="539" t="s">
        <v>914</v>
      </c>
      <c r="E220" s="541"/>
      <c r="F220" s="542" t="s">
        <v>915</v>
      </c>
      <c r="G220" s="543" t="s">
        <v>916</v>
      </c>
      <c r="H220" s="544"/>
      <c r="I220" s="545"/>
      <c r="J220" s="539" t="s">
        <v>917</v>
      </c>
      <c r="K220" s="546"/>
      <c r="L220" s="46"/>
    </row>
    <row r="221" spans="1:12" ht="12.75">
      <c r="A221" s="547"/>
      <c r="B221" s="548"/>
      <c r="C221" s="549"/>
      <c r="D221" s="547"/>
      <c r="E221" s="549"/>
      <c r="F221" s="550"/>
      <c r="G221" s="551" t="s">
        <v>918</v>
      </c>
      <c r="H221" s="552" t="s">
        <v>317</v>
      </c>
      <c r="I221" s="553" t="s">
        <v>919</v>
      </c>
      <c r="J221" s="547"/>
      <c r="K221" s="549"/>
      <c r="L221" s="46"/>
    </row>
    <row r="222" spans="1:12" ht="12.75">
      <c r="A222" s="547"/>
      <c r="B222" s="548"/>
      <c r="C222" s="549"/>
      <c r="D222" s="547"/>
      <c r="E222" s="549"/>
      <c r="F222" s="550"/>
      <c r="G222" s="551"/>
      <c r="H222" s="552"/>
      <c r="I222" s="553"/>
      <c r="J222" s="547"/>
      <c r="K222" s="549"/>
      <c r="L222" s="46"/>
    </row>
    <row r="223" spans="1:12" ht="12.75">
      <c r="A223" s="551" t="s">
        <v>1041</v>
      </c>
      <c r="B223" s="554"/>
      <c r="C223" s="555"/>
      <c r="D223" s="551" t="s">
        <v>1042</v>
      </c>
      <c r="E223" s="555" t="s">
        <v>1043</v>
      </c>
      <c r="F223" s="556">
        <v>334744.95</v>
      </c>
      <c r="G223" s="556"/>
      <c r="H223" s="557"/>
      <c r="I223" s="557"/>
      <c r="J223" s="558" t="s">
        <v>923</v>
      </c>
      <c r="K223" s="555"/>
      <c r="L223" s="46"/>
    </row>
    <row r="224" spans="1:12" ht="12.75">
      <c r="A224" s="551" t="s">
        <v>1044</v>
      </c>
      <c r="B224" s="554"/>
      <c r="C224" s="555"/>
      <c r="D224" s="551" t="s">
        <v>1042</v>
      </c>
      <c r="E224" s="555" t="s">
        <v>1045</v>
      </c>
      <c r="F224" s="556">
        <v>1476</v>
      </c>
      <c r="G224" s="556"/>
      <c r="H224" s="557"/>
      <c r="I224" s="557"/>
      <c r="J224" s="558" t="s">
        <v>923</v>
      </c>
      <c r="K224" s="555"/>
      <c r="L224" s="46"/>
    </row>
    <row r="225" spans="1:12" ht="12.75">
      <c r="A225" s="551" t="s">
        <v>1046</v>
      </c>
      <c r="B225" s="554"/>
      <c r="C225" s="555"/>
      <c r="D225" s="551" t="s">
        <v>1047</v>
      </c>
      <c r="E225" s="555" t="s">
        <v>1048</v>
      </c>
      <c r="F225" s="556">
        <v>69325</v>
      </c>
      <c r="G225" s="556"/>
      <c r="H225" s="557"/>
      <c r="I225" s="557"/>
      <c r="J225" s="558" t="s">
        <v>923</v>
      </c>
      <c r="K225" s="555"/>
      <c r="L225" s="46"/>
    </row>
    <row r="226" spans="1:12" ht="12.75">
      <c r="A226" s="551" t="s">
        <v>1049</v>
      </c>
      <c r="B226" s="554"/>
      <c r="C226" s="555"/>
      <c r="D226" s="551" t="s">
        <v>1050</v>
      </c>
      <c r="E226" s="555" t="s">
        <v>1051</v>
      </c>
      <c r="F226" s="566">
        <v>1219</v>
      </c>
      <c r="G226" s="556"/>
      <c r="H226" s="557"/>
      <c r="I226" s="557"/>
      <c r="J226" s="558" t="s">
        <v>923</v>
      </c>
      <c r="K226" s="555"/>
      <c r="L226" s="46"/>
    </row>
    <row r="227" spans="1:12" ht="12.75">
      <c r="A227" s="551" t="s">
        <v>1052</v>
      </c>
      <c r="B227" s="554"/>
      <c r="C227" s="555"/>
      <c r="D227" s="551" t="s">
        <v>1053</v>
      </c>
      <c r="E227" s="555" t="s">
        <v>1054</v>
      </c>
      <c r="F227" s="566">
        <v>40957</v>
      </c>
      <c r="G227" s="556"/>
      <c r="H227" s="557"/>
      <c r="I227" s="557"/>
      <c r="J227" s="558" t="s">
        <v>923</v>
      </c>
      <c r="K227" s="555"/>
      <c r="L227" s="46"/>
    </row>
    <row r="228" spans="1:12" ht="12.75">
      <c r="A228" s="551" t="s">
        <v>1055</v>
      </c>
      <c r="B228" s="554"/>
      <c r="C228" s="555"/>
      <c r="D228" s="551" t="s">
        <v>1056</v>
      </c>
      <c r="E228" s="555" t="s">
        <v>1057</v>
      </c>
      <c r="F228" s="556">
        <v>38100</v>
      </c>
      <c r="G228" s="556"/>
      <c r="H228" s="557"/>
      <c r="I228" s="557"/>
      <c r="J228" s="558" t="s">
        <v>923</v>
      </c>
      <c r="K228" s="555"/>
      <c r="L228" s="46"/>
    </row>
    <row r="229" spans="1:12" ht="12.75">
      <c r="A229" s="551" t="s">
        <v>1058</v>
      </c>
      <c r="B229" s="554"/>
      <c r="C229" s="555"/>
      <c r="D229" s="551" t="s">
        <v>1056</v>
      </c>
      <c r="E229" s="555" t="s">
        <v>1059</v>
      </c>
      <c r="F229" s="556">
        <v>36732</v>
      </c>
      <c r="G229" s="556"/>
      <c r="H229" s="557"/>
      <c r="I229" s="557"/>
      <c r="J229" s="558" t="s">
        <v>923</v>
      </c>
      <c r="K229" s="555"/>
      <c r="L229" s="46"/>
    </row>
    <row r="230" spans="1:12" ht="12.75">
      <c r="A230" s="551" t="s">
        <v>1060</v>
      </c>
      <c r="B230" s="554"/>
      <c r="C230" s="555"/>
      <c r="D230" s="551" t="s">
        <v>1056</v>
      </c>
      <c r="E230" s="555" t="s">
        <v>1061</v>
      </c>
      <c r="F230" s="556">
        <v>23068</v>
      </c>
      <c r="G230" s="556"/>
      <c r="H230" s="557"/>
      <c r="I230" s="557"/>
      <c r="J230" s="558" t="s">
        <v>923</v>
      </c>
      <c r="K230" s="555"/>
      <c r="L230" s="46"/>
    </row>
    <row r="231" spans="1:12" ht="12.75">
      <c r="A231" s="551" t="s">
        <v>1062</v>
      </c>
      <c r="B231" s="554"/>
      <c r="C231" s="555"/>
      <c r="D231" s="551" t="s">
        <v>1056</v>
      </c>
      <c r="E231" s="555" t="s">
        <v>1063</v>
      </c>
      <c r="F231" s="556">
        <v>22806</v>
      </c>
      <c r="G231" s="556"/>
      <c r="H231" s="557"/>
      <c r="I231" s="557"/>
      <c r="J231" s="558" t="s">
        <v>923</v>
      </c>
      <c r="K231" s="555"/>
      <c r="L231" s="46"/>
    </row>
    <row r="232" spans="1:12" ht="12.75">
      <c r="A232" s="551" t="s">
        <v>1064</v>
      </c>
      <c r="B232" s="554"/>
      <c r="C232" s="555"/>
      <c r="D232" s="551" t="s">
        <v>1056</v>
      </c>
      <c r="E232" s="555" t="s">
        <v>1065</v>
      </c>
      <c r="F232" s="556">
        <v>21398</v>
      </c>
      <c r="G232" s="556"/>
      <c r="H232" s="557"/>
      <c r="I232" s="557"/>
      <c r="J232" s="558" t="s">
        <v>923</v>
      </c>
      <c r="K232" s="555"/>
      <c r="L232" s="46"/>
    </row>
    <row r="233" spans="1:12" ht="12.75">
      <c r="A233" s="551" t="s">
        <v>1066</v>
      </c>
      <c r="B233" s="554"/>
      <c r="C233" s="555"/>
      <c r="D233" s="551" t="s">
        <v>1067</v>
      </c>
      <c r="E233" s="555" t="s">
        <v>1068</v>
      </c>
      <c r="F233" s="556">
        <v>360</v>
      </c>
      <c r="G233" s="556"/>
      <c r="H233" s="557"/>
      <c r="I233" s="557"/>
      <c r="J233" s="558" t="s">
        <v>923</v>
      </c>
      <c r="K233" s="555"/>
      <c r="L233" s="46"/>
    </row>
    <row r="234" spans="1:12" ht="12.75">
      <c r="A234" s="551" t="s">
        <v>1069</v>
      </c>
      <c r="B234" s="554"/>
      <c r="C234" s="555"/>
      <c r="D234" s="551" t="s">
        <v>1070</v>
      </c>
      <c r="E234" s="555" t="s">
        <v>1071</v>
      </c>
      <c r="F234" s="556">
        <v>810</v>
      </c>
      <c r="G234" s="556"/>
      <c r="H234" s="557"/>
      <c r="I234" s="557"/>
      <c r="J234" s="558" t="s">
        <v>923</v>
      </c>
      <c r="K234" s="555"/>
      <c r="L234" s="46"/>
    </row>
    <row r="235" spans="1:12" ht="12.75">
      <c r="A235" s="551" t="s">
        <v>1072</v>
      </c>
      <c r="B235" s="554"/>
      <c r="C235" s="555"/>
      <c r="D235" s="551" t="s">
        <v>1070</v>
      </c>
      <c r="E235" s="555" t="s">
        <v>1059</v>
      </c>
      <c r="F235" s="556">
        <v>150</v>
      </c>
      <c r="G235" s="556"/>
      <c r="H235" s="557"/>
      <c r="I235" s="557"/>
      <c r="J235" s="558" t="s">
        <v>923</v>
      </c>
      <c r="K235" s="555"/>
      <c r="L235" s="46"/>
    </row>
    <row r="236" spans="1:12" ht="12.75">
      <c r="A236" s="551" t="s">
        <v>1073</v>
      </c>
      <c r="B236" s="554"/>
      <c r="C236" s="555"/>
      <c r="D236" s="551" t="s">
        <v>1067</v>
      </c>
      <c r="E236" s="555" t="s">
        <v>1061</v>
      </c>
      <c r="F236" s="556">
        <v>230</v>
      </c>
      <c r="G236" s="556"/>
      <c r="H236" s="557"/>
      <c r="I236" s="557"/>
      <c r="J236" s="558" t="s">
        <v>923</v>
      </c>
      <c r="K236" s="555"/>
      <c r="L236" s="46"/>
    </row>
    <row r="237" spans="1:12" ht="12.75">
      <c r="A237" s="551" t="s">
        <v>1074</v>
      </c>
      <c r="B237" s="554"/>
      <c r="C237" s="555"/>
      <c r="D237" s="551" t="s">
        <v>1067</v>
      </c>
      <c r="E237" s="555" t="s">
        <v>1063</v>
      </c>
      <c r="F237" s="556">
        <v>240</v>
      </c>
      <c r="G237" s="556"/>
      <c r="H237" s="557"/>
      <c r="I237" s="557"/>
      <c r="J237" s="558" t="s">
        <v>923</v>
      </c>
      <c r="K237" s="555"/>
      <c r="L237" s="46"/>
    </row>
    <row r="238" spans="1:12" ht="12.75">
      <c r="A238" s="551" t="s">
        <v>1075</v>
      </c>
      <c r="B238" s="554"/>
      <c r="C238" s="555"/>
      <c r="D238" s="551" t="s">
        <v>1067</v>
      </c>
      <c r="E238" s="555" t="s">
        <v>1065</v>
      </c>
      <c r="F238" s="556">
        <v>910</v>
      </c>
      <c r="G238" s="556"/>
      <c r="H238" s="557"/>
      <c r="I238" s="557"/>
      <c r="J238" s="558" t="s">
        <v>923</v>
      </c>
      <c r="K238" s="555"/>
      <c r="L238" s="46"/>
    </row>
    <row r="239" spans="1:12" ht="12.75">
      <c r="A239" s="551" t="s">
        <v>1076</v>
      </c>
      <c r="B239" s="554"/>
      <c r="C239" s="555"/>
      <c r="D239" s="551" t="s">
        <v>1067</v>
      </c>
      <c r="E239" s="555" t="s">
        <v>926</v>
      </c>
      <c r="F239" s="556">
        <v>1447.5</v>
      </c>
      <c r="G239" s="556"/>
      <c r="H239" s="557"/>
      <c r="I239" s="557"/>
      <c r="J239" s="558" t="s">
        <v>923</v>
      </c>
      <c r="K239" s="555"/>
      <c r="L239" s="46"/>
    </row>
    <row r="240" spans="1:12" ht="12.75">
      <c r="A240" s="551" t="s">
        <v>1077</v>
      </c>
      <c r="B240" s="554"/>
      <c r="C240" s="555"/>
      <c r="D240" s="551" t="s">
        <v>1067</v>
      </c>
      <c r="E240" s="555" t="s">
        <v>928</v>
      </c>
      <c r="F240" s="556">
        <v>1170</v>
      </c>
      <c r="G240" s="556"/>
      <c r="H240" s="557"/>
      <c r="I240" s="557"/>
      <c r="J240" s="558" t="s">
        <v>923</v>
      </c>
      <c r="K240" s="555"/>
      <c r="L240" s="46"/>
    </row>
    <row r="241" spans="1:12" ht="12.75">
      <c r="A241" s="551" t="s">
        <v>1078</v>
      </c>
      <c r="B241" s="554"/>
      <c r="C241" s="555"/>
      <c r="D241" s="551" t="s">
        <v>1067</v>
      </c>
      <c r="E241" s="555" t="s">
        <v>922</v>
      </c>
      <c r="F241" s="556">
        <v>2620</v>
      </c>
      <c r="G241" s="556"/>
      <c r="H241" s="557"/>
      <c r="I241" s="557"/>
      <c r="J241" s="558" t="s">
        <v>923</v>
      </c>
      <c r="K241" s="555"/>
      <c r="L241" s="46"/>
    </row>
    <row r="242" spans="1:12" ht="12.75">
      <c r="A242" s="551" t="s">
        <v>1079</v>
      </c>
      <c r="B242" s="554"/>
      <c r="C242" s="555"/>
      <c r="D242" s="551" t="s">
        <v>1080</v>
      </c>
      <c r="E242" s="555" t="s">
        <v>1054</v>
      </c>
      <c r="F242" s="556">
        <v>12760</v>
      </c>
      <c r="G242" s="556"/>
      <c r="H242" s="557"/>
      <c r="I242" s="557"/>
      <c r="J242" s="558" t="s">
        <v>923</v>
      </c>
      <c r="K242" s="555"/>
      <c r="L242" s="46"/>
    </row>
    <row r="243" spans="1:12" ht="12.75">
      <c r="A243" s="551" t="s">
        <v>933</v>
      </c>
      <c r="B243" s="554"/>
      <c r="C243" s="555"/>
      <c r="D243" s="551" t="s">
        <v>1081</v>
      </c>
      <c r="E243" s="555" t="s">
        <v>1082</v>
      </c>
      <c r="F243" s="556">
        <v>1780</v>
      </c>
      <c r="G243" s="556"/>
      <c r="H243" s="557"/>
      <c r="I243" s="557"/>
      <c r="J243" s="558" t="s">
        <v>923</v>
      </c>
      <c r="K243" s="555"/>
      <c r="L243" s="46"/>
    </row>
    <row r="244" spans="1:12" ht="12.75">
      <c r="A244" s="551" t="s">
        <v>1083</v>
      </c>
      <c r="B244" s="554"/>
      <c r="C244" s="555"/>
      <c r="D244" s="551" t="s">
        <v>1084</v>
      </c>
      <c r="E244" s="555" t="s">
        <v>1054</v>
      </c>
      <c r="F244" s="556">
        <v>20400</v>
      </c>
      <c r="G244" s="556"/>
      <c r="H244" s="557"/>
      <c r="I244" s="557"/>
      <c r="J244" s="558" t="s">
        <v>923</v>
      </c>
      <c r="K244" s="555"/>
      <c r="L244" s="46"/>
    </row>
    <row r="245" spans="1:12" ht="12.75">
      <c r="A245" s="551" t="s">
        <v>1085</v>
      </c>
      <c r="B245" s="554"/>
      <c r="C245" s="555"/>
      <c r="D245" s="551" t="s">
        <v>1084</v>
      </c>
      <c r="E245" s="555" t="s">
        <v>1086</v>
      </c>
      <c r="F245" s="561">
        <v>630</v>
      </c>
      <c r="G245" s="556"/>
      <c r="H245" s="557"/>
      <c r="I245" s="557"/>
      <c r="J245" s="558" t="s">
        <v>923</v>
      </c>
      <c r="K245" s="555"/>
      <c r="L245" s="46"/>
    </row>
    <row r="246" spans="1:12" ht="12.75">
      <c r="A246" s="551" t="s">
        <v>1087</v>
      </c>
      <c r="B246" s="554"/>
      <c r="C246" s="555"/>
      <c r="D246" s="551" t="s">
        <v>1084</v>
      </c>
      <c r="E246" s="555" t="s">
        <v>935</v>
      </c>
      <c r="F246" s="556">
        <v>1800</v>
      </c>
      <c r="G246" s="556"/>
      <c r="H246" s="557"/>
      <c r="I246" s="557"/>
      <c r="J246" s="558" t="s">
        <v>923</v>
      </c>
      <c r="K246" s="555"/>
      <c r="L246" s="46"/>
    </row>
    <row r="247" spans="1:12" ht="12.75">
      <c r="A247" s="551" t="s">
        <v>1088</v>
      </c>
      <c r="B247" s="554"/>
      <c r="C247" s="555"/>
      <c r="D247" s="551" t="s">
        <v>1089</v>
      </c>
      <c r="E247" s="555" t="s">
        <v>935</v>
      </c>
      <c r="F247" s="556">
        <v>1045</v>
      </c>
      <c r="G247" s="556"/>
      <c r="H247" s="557"/>
      <c r="I247" s="557"/>
      <c r="J247" s="558" t="s">
        <v>923</v>
      </c>
      <c r="K247" s="555"/>
      <c r="L247" s="46"/>
    </row>
    <row r="248" spans="1:12" ht="12.75">
      <c r="A248" s="551" t="s">
        <v>1090</v>
      </c>
      <c r="B248" s="554"/>
      <c r="C248" s="555"/>
      <c r="D248" s="551" t="s">
        <v>1091</v>
      </c>
      <c r="E248" s="555" t="s">
        <v>973</v>
      </c>
      <c r="F248" s="556">
        <v>10099</v>
      </c>
      <c r="G248" s="556"/>
      <c r="H248" s="557"/>
      <c r="I248" s="557"/>
      <c r="J248" s="558" t="s">
        <v>923</v>
      </c>
      <c r="K248" s="555"/>
      <c r="L248" s="46"/>
    </row>
    <row r="249" spans="1:12" ht="12.75">
      <c r="A249" s="348"/>
      <c r="B249" s="46"/>
      <c r="C249" s="46"/>
      <c r="D249" s="348"/>
      <c r="E249" s="46"/>
      <c r="F249" s="561"/>
      <c r="G249" s="561"/>
      <c r="H249" s="46"/>
      <c r="I249" s="46"/>
      <c r="J249" s="227"/>
      <c r="K249" s="46"/>
      <c r="L249" s="46"/>
    </row>
    <row r="250" spans="1:12" ht="12.75">
      <c r="A250" s="348"/>
      <c r="B250" s="46"/>
      <c r="C250" s="46"/>
      <c r="D250" s="348"/>
      <c r="E250" s="46"/>
      <c r="F250" s="561"/>
      <c r="G250" s="561"/>
      <c r="H250" s="46"/>
      <c r="I250" s="46"/>
      <c r="J250" s="227"/>
      <c r="K250" s="46"/>
      <c r="L250" s="46"/>
    </row>
    <row r="251" spans="1:12" ht="12.75">
      <c r="A251" s="348"/>
      <c r="B251" s="46"/>
      <c r="C251" s="46"/>
      <c r="D251" s="348"/>
      <c r="E251" s="46"/>
      <c r="F251" s="561"/>
      <c r="G251" s="561"/>
      <c r="H251" s="46"/>
      <c r="I251" s="46"/>
      <c r="J251" s="227"/>
      <c r="K251" s="46"/>
      <c r="L251" s="46"/>
    </row>
    <row r="252" spans="1:12" ht="12.75">
      <c r="A252" s="348"/>
      <c r="B252" s="46"/>
      <c r="C252" s="46"/>
      <c r="D252" s="348"/>
      <c r="E252" s="46"/>
      <c r="F252" s="561"/>
      <c r="G252" s="561"/>
      <c r="H252" s="46"/>
      <c r="I252" s="46"/>
      <c r="J252" s="227"/>
      <c r="K252" s="46"/>
      <c r="L252" s="46"/>
    </row>
    <row r="253" spans="1:12" ht="12.75">
      <c r="A253" s="68" t="s">
        <v>1092</v>
      </c>
      <c r="B253" s="68"/>
      <c r="C253" s="68"/>
      <c r="D253" s="68"/>
      <c r="K253" s="20" t="s">
        <v>1093</v>
      </c>
      <c r="L253" s="46"/>
    </row>
    <row r="254" ht="12.75">
      <c r="L254" s="46"/>
    </row>
    <row r="255" spans="1:12" ht="12.75">
      <c r="A255" s="539" t="s">
        <v>913</v>
      </c>
      <c r="B255" s="540"/>
      <c r="C255" s="541"/>
      <c r="D255" s="539" t="s">
        <v>914</v>
      </c>
      <c r="E255" s="541"/>
      <c r="F255" s="542" t="s">
        <v>915</v>
      </c>
      <c r="G255" s="543" t="s">
        <v>916</v>
      </c>
      <c r="H255" s="544"/>
      <c r="I255" s="545"/>
      <c r="J255" s="539" t="s">
        <v>917</v>
      </c>
      <c r="K255" s="546"/>
      <c r="L255" s="46"/>
    </row>
    <row r="256" spans="1:12" ht="12.75">
      <c r="A256" s="547"/>
      <c r="B256" s="548"/>
      <c r="C256" s="549"/>
      <c r="D256" s="547"/>
      <c r="E256" s="549"/>
      <c r="F256" s="550"/>
      <c r="G256" s="551" t="s">
        <v>918</v>
      </c>
      <c r="H256" s="552" t="s">
        <v>317</v>
      </c>
      <c r="I256" s="553" t="s">
        <v>919</v>
      </c>
      <c r="J256" s="547"/>
      <c r="K256" s="549"/>
      <c r="L256" s="46"/>
    </row>
    <row r="257" spans="1:12" ht="12.75">
      <c r="A257" s="547"/>
      <c r="B257" s="548"/>
      <c r="C257" s="549"/>
      <c r="D257" s="547"/>
      <c r="E257" s="549"/>
      <c r="F257" s="550"/>
      <c r="G257" s="551"/>
      <c r="H257" s="552"/>
      <c r="I257" s="553"/>
      <c r="J257" s="547"/>
      <c r="K257" s="549"/>
      <c r="L257" s="46"/>
    </row>
    <row r="258" spans="1:12" ht="12.75">
      <c r="A258" s="551" t="s">
        <v>1094</v>
      </c>
      <c r="B258" s="554"/>
      <c r="C258" s="555"/>
      <c r="D258" s="551" t="s">
        <v>1091</v>
      </c>
      <c r="E258" s="555" t="s">
        <v>1095</v>
      </c>
      <c r="F258" s="556">
        <v>8488</v>
      </c>
      <c r="G258" s="556"/>
      <c r="H258" s="557"/>
      <c r="I258" s="557"/>
      <c r="J258" s="558" t="s">
        <v>923</v>
      </c>
      <c r="K258" s="555"/>
      <c r="L258" s="46"/>
    </row>
    <row r="259" spans="1:12" ht="12.75">
      <c r="A259" s="551" t="s">
        <v>1096</v>
      </c>
      <c r="B259" s="554"/>
      <c r="C259" s="555"/>
      <c r="D259" s="551" t="s">
        <v>1091</v>
      </c>
      <c r="E259" s="555" t="s">
        <v>1097</v>
      </c>
      <c r="F259" s="556">
        <v>19201</v>
      </c>
      <c r="G259" s="556"/>
      <c r="H259" s="557"/>
      <c r="I259" s="557"/>
      <c r="J259" s="558" t="s">
        <v>923</v>
      </c>
      <c r="K259" s="555"/>
      <c r="L259" s="46"/>
    </row>
    <row r="260" spans="1:12" ht="12.75">
      <c r="A260" s="551" t="s">
        <v>1098</v>
      </c>
      <c r="B260" s="554"/>
      <c r="C260" s="555"/>
      <c r="D260" s="551" t="s">
        <v>1091</v>
      </c>
      <c r="E260" s="555" t="s">
        <v>1099</v>
      </c>
      <c r="F260" s="556">
        <v>32688.5</v>
      </c>
      <c r="G260" s="556"/>
      <c r="H260" s="557"/>
      <c r="I260" s="557"/>
      <c r="J260" s="558" t="s">
        <v>923</v>
      </c>
      <c r="K260" s="555"/>
      <c r="L260" s="46"/>
    </row>
    <row r="261" spans="1:12" ht="12.75">
      <c r="A261" s="551" t="s">
        <v>1100</v>
      </c>
      <c r="B261" s="554"/>
      <c r="C261" s="555"/>
      <c r="D261" s="551" t="s">
        <v>1091</v>
      </c>
      <c r="E261" s="555" t="s">
        <v>1024</v>
      </c>
      <c r="F261" s="556">
        <v>38662</v>
      </c>
      <c r="G261" s="556"/>
      <c r="H261" s="557"/>
      <c r="I261" s="557"/>
      <c r="J261" s="558" t="s">
        <v>923</v>
      </c>
      <c r="K261" s="555"/>
      <c r="L261" s="46"/>
    </row>
    <row r="262" spans="1:12" ht="12.75">
      <c r="A262" s="551" t="s">
        <v>1101</v>
      </c>
      <c r="B262" s="554"/>
      <c r="C262" s="555"/>
      <c r="D262" s="551" t="s">
        <v>1091</v>
      </c>
      <c r="E262" s="555" t="s">
        <v>1102</v>
      </c>
      <c r="F262" s="556">
        <v>45656</v>
      </c>
      <c r="G262" s="556"/>
      <c r="H262" s="557"/>
      <c r="I262" s="557"/>
      <c r="J262" s="558" t="s">
        <v>923</v>
      </c>
      <c r="K262" s="555"/>
      <c r="L262" s="46"/>
    </row>
    <row r="263" spans="1:12" ht="12.75">
      <c r="A263" s="551" t="s">
        <v>1103</v>
      </c>
      <c r="B263" s="554"/>
      <c r="C263" s="555"/>
      <c r="D263" s="551" t="s">
        <v>1091</v>
      </c>
      <c r="E263" s="555" t="s">
        <v>1063</v>
      </c>
      <c r="F263" s="556">
        <v>18581.1</v>
      </c>
      <c r="G263" s="556"/>
      <c r="H263" s="557"/>
      <c r="I263" s="557"/>
      <c r="J263" s="558" t="s">
        <v>923</v>
      </c>
      <c r="K263" s="555"/>
      <c r="L263" s="46"/>
    </row>
    <row r="264" spans="1:12" ht="12.75">
      <c r="A264" s="551" t="s">
        <v>1104</v>
      </c>
      <c r="B264" s="554"/>
      <c r="C264" s="555"/>
      <c r="D264" s="551" t="s">
        <v>1091</v>
      </c>
      <c r="E264" s="555" t="s">
        <v>1065</v>
      </c>
      <c r="F264" s="556">
        <v>19980.5</v>
      </c>
      <c r="G264" s="556"/>
      <c r="H264" s="557"/>
      <c r="I264" s="557"/>
      <c r="J264" s="558" t="s">
        <v>923</v>
      </c>
      <c r="K264" s="555"/>
      <c r="L264" s="46"/>
    </row>
    <row r="265" spans="1:12" ht="12.75">
      <c r="A265" s="551" t="s">
        <v>1105</v>
      </c>
      <c r="B265" s="554"/>
      <c r="C265" s="555"/>
      <c r="D265" s="551" t="s">
        <v>1091</v>
      </c>
      <c r="E265" s="555" t="s">
        <v>926</v>
      </c>
      <c r="F265" s="566">
        <v>37504</v>
      </c>
      <c r="G265" s="556"/>
      <c r="H265" s="557"/>
      <c r="I265" s="557"/>
      <c r="J265" s="558" t="s">
        <v>923</v>
      </c>
      <c r="K265" s="555"/>
      <c r="L265" s="46"/>
    </row>
    <row r="266" spans="1:12" ht="12.75">
      <c r="A266" s="551" t="s">
        <v>1106</v>
      </c>
      <c r="B266" s="554"/>
      <c r="C266" s="555"/>
      <c r="D266" s="551" t="s">
        <v>1091</v>
      </c>
      <c r="E266" s="555" t="s">
        <v>928</v>
      </c>
      <c r="F266" s="566">
        <v>53632.5</v>
      </c>
      <c r="G266" s="556"/>
      <c r="H266" s="557"/>
      <c r="I266" s="557"/>
      <c r="J266" s="558" t="s">
        <v>923</v>
      </c>
      <c r="K266" s="555"/>
      <c r="L266" s="46"/>
    </row>
    <row r="267" spans="1:12" ht="12.75">
      <c r="A267" s="551" t="s">
        <v>1107</v>
      </c>
      <c r="B267" s="554"/>
      <c r="C267" s="555"/>
      <c r="D267" s="551" t="s">
        <v>1091</v>
      </c>
      <c r="E267" s="555" t="s">
        <v>922</v>
      </c>
      <c r="F267" s="566">
        <v>142489</v>
      </c>
      <c r="G267" s="556"/>
      <c r="H267" s="557"/>
      <c r="I267" s="557"/>
      <c r="J267" s="558" t="s">
        <v>923</v>
      </c>
      <c r="K267" s="555"/>
      <c r="L267" s="46"/>
    </row>
    <row r="268" spans="1:12" ht="12.75">
      <c r="A268" s="551" t="s">
        <v>1108</v>
      </c>
      <c r="B268" s="554"/>
      <c r="C268" s="555"/>
      <c r="D268" s="551" t="s">
        <v>1109</v>
      </c>
      <c r="E268" s="555" t="s">
        <v>935</v>
      </c>
      <c r="F268" s="556">
        <v>1020</v>
      </c>
      <c r="G268" s="556"/>
      <c r="H268" s="557"/>
      <c r="I268" s="557"/>
      <c r="J268" s="558" t="s">
        <v>923</v>
      </c>
      <c r="K268" s="555"/>
      <c r="L268" s="46"/>
    </row>
    <row r="269" spans="1:12" ht="12.75">
      <c r="A269" s="551" t="s">
        <v>1110</v>
      </c>
      <c r="B269" s="554"/>
      <c r="C269" s="555"/>
      <c r="D269" s="551" t="s">
        <v>1111</v>
      </c>
      <c r="E269" s="555" t="s">
        <v>1099</v>
      </c>
      <c r="F269" s="556">
        <v>40267</v>
      </c>
      <c r="G269" s="556"/>
      <c r="H269" s="557"/>
      <c r="I269" s="557"/>
      <c r="J269" s="558" t="s">
        <v>923</v>
      </c>
      <c r="K269" s="555"/>
      <c r="L269" s="46"/>
    </row>
    <row r="270" spans="1:12" ht="12.75">
      <c r="A270" s="551" t="s">
        <v>1110</v>
      </c>
      <c r="B270" s="554"/>
      <c r="C270" s="555"/>
      <c r="D270" s="551" t="s">
        <v>1112</v>
      </c>
      <c r="E270" s="555" t="s">
        <v>1024</v>
      </c>
      <c r="F270" s="566">
        <v>103698</v>
      </c>
      <c r="G270" s="556"/>
      <c r="H270" s="557"/>
      <c r="I270" s="557"/>
      <c r="J270" s="558" t="s">
        <v>923</v>
      </c>
      <c r="K270" s="555"/>
      <c r="L270" s="46"/>
    </row>
    <row r="271" spans="1:12" ht="12.75">
      <c r="A271" s="551" t="s">
        <v>1110</v>
      </c>
      <c r="B271" s="554"/>
      <c r="C271" s="555"/>
      <c r="D271" s="551" t="s">
        <v>1111</v>
      </c>
      <c r="E271" s="555" t="s">
        <v>1102</v>
      </c>
      <c r="F271" s="566">
        <v>28174</v>
      </c>
      <c r="G271" s="556"/>
      <c r="H271" s="557"/>
      <c r="I271" s="557"/>
      <c r="J271" s="558" t="s">
        <v>923</v>
      </c>
      <c r="K271" s="555"/>
      <c r="L271" s="46"/>
    </row>
    <row r="272" spans="1:12" ht="12.75">
      <c r="A272" s="551" t="s">
        <v>1110</v>
      </c>
      <c r="B272" s="554"/>
      <c r="C272" s="555"/>
      <c r="D272" s="551" t="s">
        <v>1111</v>
      </c>
      <c r="E272" s="555" t="s">
        <v>1113</v>
      </c>
      <c r="F272" s="566">
        <v>313618</v>
      </c>
      <c r="G272" s="556"/>
      <c r="H272" s="557"/>
      <c r="I272" s="557"/>
      <c r="J272" s="558" t="s">
        <v>923</v>
      </c>
      <c r="K272" s="555"/>
      <c r="L272" s="46"/>
    </row>
    <row r="273" spans="1:12" ht="12.75">
      <c r="A273" s="551" t="s">
        <v>1114</v>
      </c>
      <c r="B273" s="554"/>
      <c r="C273" s="555"/>
      <c r="D273" s="551" t="s">
        <v>1115</v>
      </c>
      <c r="E273" s="555" t="s">
        <v>1116</v>
      </c>
      <c r="F273" s="556">
        <v>683.95</v>
      </c>
      <c r="G273" s="556"/>
      <c r="H273" s="557"/>
      <c r="I273" s="557"/>
      <c r="J273" s="558" t="s">
        <v>923</v>
      </c>
      <c r="K273" s="555"/>
      <c r="L273" s="46"/>
    </row>
    <row r="274" spans="1:12" ht="12.75">
      <c r="A274" s="551" t="s">
        <v>1114</v>
      </c>
      <c r="B274" s="554"/>
      <c r="C274" s="555"/>
      <c r="D274" s="551" t="s">
        <v>1115</v>
      </c>
      <c r="E274" s="555" t="s">
        <v>928</v>
      </c>
      <c r="F274" s="556">
        <v>1817.9</v>
      </c>
      <c r="G274" s="556"/>
      <c r="H274" s="557"/>
      <c r="I274" s="557"/>
      <c r="J274" s="558" t="s">
        <v>923</v>
      </c>
      <c r="K274" s="555"/>
      <c r="L274" s="46"/>
    </row>
    <row r="275" spans="1:12" ht="12.75">
      <c r="A275" s="551" t="s">
        <v>1114</v>
      </c>
      <c r="B275" s="554"/>
      <c r="C275" s="555"/>
      <c r="D275" s="551" t="s">
        <v>1115</v>
      </c>
      <c r="E275" s="555" t="s">
        <v>922</v>
      </c>
      <c r="F275" s="556">
        <v>2800</v>
      </c>
      <c r="G275" s="556"/>
      <c r="H275" s="557"/>
      <c r="I275" s="557"/>
      <c r="J275" s="558" t="s">
        <v>923</v>
      </c>
      <c r="K275" s="555"/>
      <c r="L275" s="46"/>
    </row>
    <row r="276" spans="1:12" ht="12.75">
      <c r="A276" s="551" t="s">
        <v>1117</v>
      </c>
      <c r="B276" s="554"/>
      <c r="C276" s="555"/>
      <c r="D276" s="551" t="s">
        <v>1118</v>
      </c>
      <c r="E276" s="555" t="s">
        <v>1057</v>
      </c>
      <c r="F276" s="556">
        <v>15582.3</v>
      </c>
      <c r="G276" s="556"/>
      <c r="H276" s="557"/>
      <c r="I276" s="557"/>
      <c r="J276" s="558" t="s">
        <v>923</v>
      </c>
      <c r="K276" s="555"/>
      <c r="L276" s="46"/>
    </row>
    <row r="277" spans="1:12" ht="12.75">
      <c r="A277" s="551" t="s">
        <v>1119</v>
      </c>
      <c r="B277" s="554"/>
      <c r="C277" s="555"/>
      <c r="D277" s="551" t="s">
        <v>1120</v>
      </c>
      <c r="E277" s="555" t="s">
        <v>1121</v>
      </c>
      <c r="F277" s="566">
        <v>38945.3</v>
      </c>
      <c r="G277" s="556"/>
      <c r="H277" s="557"/>
      <c r="I277" s="557"/>
      <c r="J277" s="558" t="s">
        <v>923</v>
      </c>
      <c r="K277" s="555"/>
      <c r="L277" s="46"/>
    </row>
    <row r="278" spans="1:12" ht="12.75">
      <c r="A278" s="551" t="s">
        <v>1122</v>
      </c>
      <c r="B278" s="554"/>
      <c r="C278" s="555"/>
      <c r="D278" s="551" t="s">
        <v>1123</v>
      </c>
      <c r="E278" s="555" t="s">
        <v>935</v>
      </c>
      <c r="F278" s="556">
        <v>10858</v>
      </c>
      <c r="G278" s="556"/>
      <c r="H278" s="557"/>
      <c r="I278" s="557"/>
      <c r="J278" s="558" t="s">
        <v>923</v>
      </c>
      <c r="K278" s="555"/>
      <c r="L278" s="46"/>
    </row>
    <row r="279" spans="1:12" ht="12.75">
      <c r="A279" s="551" t="s">
        <v>1124</v>
      </c>
      <c r="B279" s="554"/>
      <c r="C279" s="555"/>
      <c r="D279" s="551" t="s">
        <v>1125</v>
      </c>
      <c r="E279" s="555" t="s">
        <v>1126</v>
      </c>
      <c r="F279" s="556">
        <v>62415</v>
      </c>
      <c r="G279" s="556"/>
      <c r="H279" s="557"/>
      <c r="I279" s="557"/>
      <c r="J279" s="558" t="s">
        <v>923</v>
      </c>
      <c r="K279" s="555"/>
      <c r="L279" s="46"/>
    </row>
    <row r="280" spans="1:12" ht="12.75">
      <c r="A280" s="551" t="s">
        <v>1127</v>
      </c>
      <c r="B280" s="554"/>
      <c r="C280" s="555"/>
      <c r="D280" s="551" t="s">
        <v>1128</v>
      </c>
      <c r="E280" s="555" t="s">
        <v>973</v>
      </c>
      <c r="F280" s="556">
        <v>3800</v>
      </c>
      <c r="G280" s="556"/>
      <c r="H280" s="557"/>
      <c r="I280" s="557"/>
      <c r="J280" s="558" t="s">
        <v>923</v>
      </c>
      <c r="K280" s="555"/>
      <c r="L280" s="46"/>
    </row>
    <row r="281" spans="1:12" ht="12.75">
      <c r="A281" s="551" t="s">
        <v>1129</v>
      </c>
      <c r="B281" s="554"/>
      <c r="C281" s="555"/>
      <c r="D281" s="551" t="s">
        <v>1130</v>
      </c>
      <c r="E281" s="555" t="s">
        <v>1059</v>
      </c>
      <c r="F281" s="556">
        <v>1000</v>
      </c>
      <c r="G281" s="556"/>
      <c r="H281" s="557"/>
      <c r="I281" s="557"/>
      <c r="J281" s="558" t="s">
        <v>923</v>
      </c>
      <c r="K281" s="555"/>
      <c r="L281" s="46"/>
    </row>
    <row r="282" spans="1:12" ht="12.75">
      <c r="A282" s="551" t="s">
        <v>1131</v>
      </c>
      <c r="B282" s="554"/>
      <c r="C282" s="555"/>
      <c r="D282" s="551" t="s">
        <v>1132</v>
      </c>
      <c r="E282" s="555" t="s">
        <v>973</v>
      </c>
      <c r="F282" s="556">
        <v>23730</v>
      </c>
      <c r="G282" s="556"/>
      <c r="H282" s="557"/>
      <c r="I282" s="557"/>
      <c r="J282" s="558" t="s">
        <v>923</v>
      </c>
      <c r="K282" s="555"/>
      <c r="L282" s="46"/>
    </row>
    <row r="283" spans="1:12" ht="12.75">
      <c r="A283" s="551" t="s">
        <v>1133</v>
      </c>
      <c r="B283" s="554"/>
      <c r="C283" s="555"/>
      <c r="D283" s="551" t="s">
        <v>1134</v>
      </c>
      <c r="E283" s="555" t="s">
        <v>1135</v>
      </c>
      <c r="F283" s="556">
        <v>15482</v>
      </c>
      <c r="G283" s="556"/>
      <c r="H283" s="557"/>
      <c r="I283" s="557"/>
      <c r="J283" s="558" t="s">
        <v>923</v>
      </c>
      <c r="K283" s="555"/>
      <c r="L283" s="46"/>
    </row>
    <row r="284" spans="1:12" ht="12.75">
      <c r="A284" s="348"/>
      <c r="B284" s="46"/>
      <c r="C284" s="46"/>
      <c r="D284" s="348"/>
      <c r="E284" s="46"/>
      <c r="F284" s="561"/>
      <c r="G284" s="561"/>
      <c r="H284" s="46"/>
      <c r="I284" s="46"/>
      <c r="J284" s="227"/>
      <c r="K284" s="46"/>
      <c r="L284" s="46"/>
    </row>
    <row r="285" spans="1:12" ht="12.75">
      <c r="A285" s="348"/>
      <c r="B285" s="46"/>
      <c r="C285" s="46"/>
      <c r="D285" s="348"/>
      <c r="E285" s="46"/>
      <c r="F285" s="561"/>
      <c r="G285" s="561"/>
      <c r="H285" s="46"/>
      <c r="I285" s="46"/>
      <c r="J285" s="227"/>
      <c r="K285" s="46"/>
      <c r="L285" s="46"/>
    </row>
    <row r="286" spans="1:12" ht="12.75">
      <c r="A286" s="348"/>
      <c r="B286" s="46"/>
      <c r="C286" s="46"/>
      <c r="D286" s="348"/>
      <c r="E286" s="46"/>
      <c r="F286" s="561"/>
      <c r="G286" s="561"/>
      <c r="H286" s="46"/>
      <c r="I286" s="46"/>
      <c r="J286" s="227"/>
      <c r="K286" s="46"/>
      <c r="L286" s="46"/>
    </row>
    <row r="287" spans="1:12" ht="12.75">
      <c r="A287" s="348"/>
      <c r="B287" s="46"/>
      <c r="C287" s="46"/>
      <c r="D287" s="348"/>
      <c r="E287" s="46"/>
      <c r="F287" s="561"/>
      <c r="G287" s="561"/>
      <c r="H287" s="46"/>
      <c r="I287" s="46"/>
      <c r="J287" s="227"/>
      <c r="K287" s="46"/>
      <c r="L287" s="46"/>
    </row>
    <row r="288" spans="1:12" ht="12.75">
      <c r="A288" s="348"/>
      <c r="B288" s="46"/>
      <c r="C288" s="46"/>
      <c r="D288" s="348"/>
      <c r="E288" s="46"/>
      <c r="F288" s="561"/>
      <c r="G288" s="561"/>
      <c r="H288" s="46"/>
      <c r="I288" s="46"/>
      <c r="J288" s="227"/>
      <c r="K288" s="46"/>
      <c r="L288" s="46"/>
    </row>
    <row r="289" spans="1:12" ht="12.75">
      <c r="A289" s="348"/>
      <c r="B289" s="46"/>
      <c r="C289" s="46"/>
      <c r="D289" s="348"/>
      <c r="E289" s="46"/>
      <c r="F289" s="561"/>
      <c r="G289" s="561"/>
      <c r="H289" s="46"/>
      <c r="I289" s="46"/>
      <c r="J289" s="227"/>
      <c r="K289" s="46"/>
      <c r="L289" s="46"/>
    </row>
    <row r="290" spans="1:12" ht="12.75">
      <c r="A290" s="68" t="s">
        <v>1136</v>
      </c>
      <c r="B290" s="68"/>
      <c r="C290" s="68"/>
      <c r="D290" s="68"/>
      <c r="K290" s="20" t="s">
        <v>1137</v>
      </c>
      <c r="L290" s="46"/>
    </row>
    <row r="291" ht="12.75">
      <c r="L291" s="46"/>
    </row>
    <row r="292" spans="1:12" ht="12.75">
      <c r="A292" s="539" t="s">
        <v>913</v>
      </c>
      <c r="B292" s="540"/>
      <c r="C292" s="541"/>
      <c r="D292" s="539" t="s">
        <v>914</v>
      </c>
      <c r="E292" s="541"/>
      <c r="F292" s="542" t="s">
        <v>915</v>
      </c>
      <c r="G292" s="543" t="s">
        <v>916</v>
      </c>
      <c r="H292" s="544"/>
      <c r="I292" s="545"/>
      <c r="J292" s="539" t="s">
        <v>917</v>
      </c>
      <c r="K292" s="546"/>
      <c r="L292" s="46"/>
    </row>
    <row r="293" spans="1:12" ht="12.75">
      <c r="A293" s="547"/>
      <c r="B293" s="548"/>
      <c r="C293" s="549"/>
      <c r="D293" s="547"/>
      <c r="E293" s="549"/>
      <c r="F293" s="550"/>
      <c r="G293" s="551" t="s">
        <v>918</v>
      </c>
      <c r="H293" s="552" t="s">
        <v>317</v>
      </c>
      <c r="I293" s="553" t="s">
        <v>919</v>
      </c>
      <c r="J293" s="547"/>
      <c r="K293" s="549"/>
      <c r="L293" s="46"/>
    </row>
    <row r="294" spans="1:12" ht="12.75">
      <c r="A294" s="547"/>
      <c r="B294" s="548"/>
      <c r="C294" s="549"/>
      <c r="D294" s="547"/>
      <c r="E294" s="549"/>
      <c r="F294" s="550"/>
      <c r="G294" s="551"/>
      <c r="H294" s="552"/>
      <c r="I294" s="553"/>
      <c r="J294" s="547"/>
      <c r="K294" s="549"/>
      <c r="L294" s="46"/>
    </row>
    <row r="295" spans="1:12" ht="12.75">
      <c r="A295" s="551" t="s">
        <v>1138</v>
      </c>
      <c r="B295" s="554"/>
      <c r="C295" s="555"/>
      <c r="D295" s="551" t="s">
        <v>1139</v>
      </c>
      <c r="E295" s="555" t="s">
        <v>1140</v>
      </c>
      <c r="F295" s="556">
        <v>89400</v>
      </c>
      <c r="G295" s="556"/>
      <c r="H295" s="557"/>
      <c r="I295" s="557"/>
      <c r="J295" s="558" t="s">
        <v>923</v>
      </c>
      <c r="K295" s="555"/>
      <c r="L295" s="46"/>
    </row>
    <row r="296" spans="1:12" ht="12.75">
      <c r="A296" s="551" t="s">
        <v>1141</v>
      </c>
      <c r="B296" s="554"/>
      <c r="C296" s="555"/>
      <c r="D296" s="551" t="s">
        <v>1142</v>
      </c>
      <c r="E296" s="555" t="s">
        <v>1143</v>
      </c>
      <c r="F296" s="556">
        <v>1619</v>
      </c>
      <c r="G296" s="556"/>
      <c r="H296" s="557"/>
      <c r="I296" s="557"/>
      <c r="J296" s="558" t="s">
        <v>923</v>
      </c>
      <c r="K296" s="555"/>
      <c r="L296" s="46"/>
    </row>
    <row r="297" spans="1:12" ht="12.75">
      <c r="A297" s="551" t="s">
        <v>1144</v>
      </c>
      <c r="B297" s="554"/>
      <c r="C297" s="555"/>
      <c r="D297" s="551" t="s">
        <v>1145</v>
      </c>
      <c r="E297" s="555" t="s">
        <v>935</v>
      </c>
      <c r="F297" s="556">
        <v>16116</v>
      </c>
      <c r="G297" s="556"/>
      <c r="H297" s="557"/>
      <c r="I297" s="557"/>
      <c r="J297" s="558" t="s">
        <v>923</v>
      </c>
      <c r="K297" s="555"/>
      <c r="L297" s="46"/>
    </row>
    <row r="298" spans="1:12" ht="12.75">
      <c r="A298" s="547" t="s">
        <v>1146</v>
      </c>
      <c r="B298" s="548"/>
      <c r="C298" s="549"/>
      <c r="D298" s="547" t="s">
        <v>1147</v>
      </c>
      <c r="E298" s="549" t="s">
        <v>1148</v>
      </c>
      <c r="F298" s="560">
        <v>28850</v>
      </c>
      <c r="G298" s="551"/>
      <c r="H298" s="552"/>
      <c r="I298" s="553"/>
      <c r="J298" s="547" t="s">
        <v>923</v>
      </c>
      <c r="K298" s="549"/>
      <c r="L298" s="46"/>
    </row>
    <row r="299" spans="1:12" ht="12.75">
      <c r="A299" s="551"/>
      <c r="B299" s="554"/>
      <c r="C299" s="555"/>
      <c r="D299" s="551"/>
      <c r="E299" s="555"/>
      <c r="F299" s="556"/>
      <c r="G299" s="556"/>
      <c r="H299" s="557"/>
      <c r="I299" s="557"/>
      <c r="J299" s="551"/>
      <c r="K299" s="555"/>
      <c r="L299" s="46"/>
    </row>
    <row r="300" spans="1:12" ht="12.75">
      <c r="A300" s="551"/>
      <c r="B300" s="554"/>
      <c r="C300" s="555"/>
      <c r="D300" s="551"/>
      <c r="E300" s="555"/>
      <c r="F300" s="556"/>
      <c r="G300" s="556"/>
      <c r="H300" s="557"/>
      <c r="I300" s="557"/>
      <c r="J300" s="551"/>
      <c r="K300" s="555"/>
      <c r="L300" s="46"/>
    </row>
    <row r="301" spans="1:12" ht="12.75">
      <c r="A301" s="551"/>
      <c r="B301" s="554"/>
      <c r="C301" s="555"/>
      <c r="D301" s="551"/>
      <c r="E301" s="555"/>
      <c r="F301" s="556"/>
      <c r="G301" s="556"/>
      <c r="H301" s="557"/>
      <c r="I301" s="557"/>
      <c r="J301" s="551"/>
      <c r="K301" s="555"/>
      <c r="L301" s="46"/>
    </row>
    <row r="302" spans="1:12" ht="12.75">
      <c r="A302" s="551"/>
      <c r="B302" s="554"/>
      <c r="C302" s="555"/>
      <c r="D302" s="551"/>
      <c r="E302" s="555"/>
      <c r="F302" s="556"/>
      <c r="G302" s="556"/>
      <c r="H302" s="557"/>
      <c r="I302" s="557"/>
      <c r="J302" s="551"/>
      <c r="K302" s="555"/>
      <c r="L302" s="46"/>
    </row>
    <row r="303" spans="1:12" ht="12.75">
      <c r="A303" s="551"/>
      <c r="B303" s="554"/>
      <c r="C303" s="555"/>
      <c r="D303" s="551"/>
      <c r="E303" s="555"/>
      <c r="F303" s="556"/>
      <c r="G303" s="556"/>
      <c r="H303" s="557"/>
      <c r="I303" s="557"/>
      <c r="J303" s="551"/>
      <c r="K303" s="555"/>
      <c r="L303" s="46"/>
    </row>
    <row r="304" spans="1:12" ht="12.75">
      <c r="A304" s="551"/>
      <c r="B304" s="554"/>
      <c r="C304" s="555"/>
      <c r="D304" s="551"/>
      <c r="E304" s="555"/>
      <c r="F304" s="556"/>
      <c r="G304" s="556"/>
      <c r="H304" s="557"/>
      <c r="I304" s="557"/>
      <c r="J304" s="551"/>
      <c r="K304" s="555"/>
      <c r="L304" s="46"/>
    </row>
    <row r="305" spans="1:12" ht="12.75">
      <c r="A305" s="551"/>
      <c r="B305" s="554"/>
      <c r="C305" s="555"/>
      <c r="D305" s="551"/>
      <c r="E305" s="555"/>
      <c r="F305" s="556"/>
      <c r="G305" s="556"/>
      <c r="H305" s="557"/>
      <c r="I305" s="557"/>
      <c r="J305" s="551"/>
      <c r="K305" s="555"/>
      <c r="L305" s="46"/>
    </row>
    <row r="306" spans="1:12" ht="12.75">
      <c r="A306" s="551"/>
      <c r="B306" s="554"/>
      <c r="C306" s="555"/>
      <c r="D306" s="551"/>
      <c r="E306" s="555"/>
      <c r="F306" s="556"/>
      <c r="G306" s="556"/>
      <c r="H306" s="557"/>
      <c r="I306" s="557"/>
      <c r="J306" s="551"/>
      <c r="K306" s="555"/>
      <c r="L306" s="46"/>
    </row>
    <row r="307" spans="1:12" ht="12.75">
      <c r="A307" s="551"/>
      <c r="B307" s="554"/>
      <c r="C307" s="555"/>
      <c r="D307" s="551"/>
      <c r="E307" s="555"/>
      <c r="F307" s="556"/>
      <c r="G307" s="556"/>
      <c r="H307" s="557"/>
      <c r="I307" s="557"/>
      <c r="J307" s="551"/>
      <c r="K307" s="555"/>
      <c r="L307" s="46"/>
    </row>
    <row r="308" spans="1:12" ht="12.75">
      <c r="A308" s="543" t="s">
        <v>1149</v>
      </c>
      <c r="B308" s="544" t="s">
        <v>648</v>
      </c>
      <c r="C308" s="555"/>
      <c r="D308" s="551"/>
      <c r="E308" s="555"/>
      <c r="F308" s="559">
        <f>SUM(F223:F302)</f>
        <v>1863036.5</v>
      </c>
      <c r="G308" s="556"/>
      <c r="H308" s="557"/>
      <c r="I308" s="557"/>
      <c r="J308" s="551"/>
      <c r="K308" s="555"/>
      <c r="L308" s="46"/>
    </row>
    <row r="309" spans="1:12" ht="12.75">
      <c r="A309" s="551"/>
      <c r="B309" s="554"/>
      <c r="C309" s="555"/>
      <c r="D309" s="551"/>
      <c r="E309" s="555"/>
      <c r="F309" s="556"/>
      <c r="G309" s="556"/>
      <c r="H309" s="557"/>
      <c r="I309" s="557"/>
      <c r="J309" s="551"/>
      <c r="K309" s="555"/>
      <c r="L309" s="46"/>
    </row>
    <row r="310" spans="1:12" ht="12.75">
      <c r="A310" s="551"/>
      <c r="B310" s="554"/>
      <c r="C310" s="555"/>
      <c r="D310" s="551"/>
      <c r="E310" s="555"/>
      <c r="F310" s="556"/>
      <c r="G310" s="556"/>
      <c r="H310" s="557"/>
      <c r="I310" s="557"/>
      <c r="J310" s="551"/>
      <c r="K310" s="555"/>
      <c r="L310" s="46"/>
    </row>
    <row r="311" spans="1:12" ht="12.75">
      <c r="A311" s="348"/>
      <c r="B311" s="348"/>
      <c r="C311" s="348"/>
      <c r="D311" s="348"/>
      <c r="E311" s="348"/>
      <c r="F311" s="561"/>
      <c r="G311" s="561"/>
      <c r="H311" s="348"/>
      <c r="I311" s="348"/>
      <c r="J311" s="348"/>
      <c r="K311" s="348"/>
      <c r="L311" s="46"/>
    </row>
    <row r="312" spans="1:12" ht="12.7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2.7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2.7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2.7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2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2.7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2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2.7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2.7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2.7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2.7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2.7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2.7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2.7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2.7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2.7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2.7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2.7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2.7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2.7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2.7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2.7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2.7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2.7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2.7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2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2.7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2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2.7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2.7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2.7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2.7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2.7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2.7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2.7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2.7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2:M15"/>
  <sheetViews>
    <sheetView workbookViewId="0" topLeftCell="A1">
      <selection activeCell="F16" sqref="F16"/>
    </sheetView>
  </sheetViews>
  <sheetFormatPr defaultColWidth="9.140625" defaultRowHeight="12.75"/>
  <cols>
    <col min="3" max="3" width="11.00390625" style="0" customWidth="1"/>
  </cols>
  <sheetData>
    <row r="12" spans="2:13" ht="12.75">
      <c r="B12" s="567" t="s">
        <v>1150</v>
      </c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</row>
    <row r="13" ht="12.75">
      <c r="F13" s="567"/>
    </row>
    <row r="15" spans="2:13" ht="12.75">
      <c r="B15" s="568"/>
      <c r="C15" s="568"/>
      <c r="D15" s="568"/>
      <c r="E15" s="567"/>
      <c r="F15" s="567" t="s">
        <v>1151</v>
      </c>
      <c r="G15" s="568"/>
      <c r="H15" s="568"/>
      <c r="I15" s="568"/>
      <c r="J15" s="568"/>
      <c r="K15" s="568"/>
      <c r="L15" s="568"/>
      <c r="M15" s="5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V380"/>
  <sheetViews>
    <sheetView workbookViewId="0" topLeftCell="A1">
      <selection activeCell="B124" sqref="B124"/>
    </sheetView>
  </sheetViews>
  <sheetFormatPr defaultColWidth="9.140625" defaultRowHeight="12.75"/>
  <cols>
    <col min="1" max="1" width="20.57421875" style="0" customWidth="1"/>
    <col min="2" max="2" width="14.57421875" style="0" customWidth="1"/>
    <col min="3" max="3" width="14.421875" style="0" customWidth="1"/>
    <col min="4" max="4" width="34.8515625" style="0" customWidth="1"/>
    <col min="5" max="5" width="3.57421875" style="0" customWidth="1"/>
    <col min="6" max="6" width="15.57421875" style="0" customWidth="1"/>
    <col min="7" max="7" width="14.57421875" style="0" customWidth="1"/>
    <col min="8" max="8" width="28.7109375" style="0" customWidth="1"/>
  </cols>
  <sheetData>
    <row r="3" spans="1:4" ht="12.75">
      <c r="A3" s="21" t="s">
        <v>1152</v>
      </c>
      <c r="B3" s="21"/>
      <c r="C3" s="21"/>
      <c r="D3" s="276"/>
    </row>
    <row r="5" spans="2:7" ht="12.75">
      <c r="B5" s="569" t="s">
        <v>1153</v>
      </c>
      <c r="C5" s="385"/>
      <c r="F5" s="570" t="s">
        <v>1154</v>
      </c>
      <c r="G5" s="7"/>
    </row>
    <row r="6" spans="2:7" ht="12.75">
      <c r="B6" s="570" t="s">
        <v>1155</v>
      </c>
      <c r="C6" s="570" t="s">
        <v>1156</v>
      </c>
      <c r="F6" s="570" t="s">
        <v>1155</v>
      </c>
      <c r="G6" s="570" t="s">
        <v>1156</v>
      </c>
    </row>
    <row r="8" spans="1:8" ht="12.75">
      <c r="A8" s="502" t="s">
        <v>335</v>
      </c>
      <c r="B8" s="501">
        <v>50000</v>
      </c>
      <c r="C8" s="501">
        <v>63967.91</v>
      </c>
      <c r="D8" s="500" t="s">
        <v>1157</v>
      </c>
      <c r="E8" s="500"/>
      <c r="F8" s="501">
        <v>342000</v>
      </c>
      <c r="G8" s="501">
        <v>340815</v>
      </c>
      <c r="H8" s="500" t="s">
        <v>1158</v>
      </c>
    </row>
    <row r="9" spans="2:8" ht="12.75">
      <c r="B9" s="501">
        <v>214669</v>
      </c>
      <c r="C9" s="501">
        <v>216901.6</v>
      </c>
      <c r="D9" s="500" t="s">
        <v>253</v>
      </c>
      <c r="E9" s="500"/>
      <c r="F9" s="501">
        <v>783000</v>
      </c>
      <c r="G9" s="501">
        <v>774337</v>
      </c>
      <c r="H9" s="500" t="s">
        <v>1159</v>
      </c>
    </row>
    <row r="10" spans="2:8" ht="12.75">
      <c r="B10" s="501">
        <v>330564</v>
      </c>
      <c r="C10" s="501">
        <v>286593</v>
      </c>
      <c r="D10" s="500" t="s">
        <v>210</v>
      </c>
      <c r="E10" s="500"/>
      <c r="F10" s="501">
        <v>37204</v>
      </c>
      <c r="G10" s="501">
        <v>37204.3</v>
      </c>
      <c r="H10" s="500" t="s">
        <v>1160</v>
      </c>
    </row>
    <row r="11" spans="2:8" ht="12.75">
      <c r="B11" s="501">
        <v>300</v>
      </c>
      <c r="C11" s="501">
        <v>298</v>
      </c>
      <c r="D11" s="500" t="s">
        <v>208</v>
      </c>
      <c r="E11" s="500"/>
      <c r="F11" s="501">
        <v>2250</v>
      </c>
      <c r="G11" s="501">
        <v>2513.2</v>
      </c>
      <c r="H11" s="500" t="s">
        <v>1161</v>
      </c>
    </row>
    <row r="12" spans="2:8" ht="12.75">
      <c r="B12" s="501">
        <v>7110</v>
      </c>
      <c r="C12" s="501">
        <v>7760</v>
      </c>
      <c r="D12" s="500" t="s">
        <v>1162</v>
      </c>
      <c r="E12" s="500"/>
      <c r="F12" s="501"/>
      <c r="G12" s="501"/>
      <c r="H12" s="500"/>
    </row>
    <row r="13" spans="2:8" ht="12.75">
      <c r="B13" s="501">
        <v>26017</v>
      </c>
      <c r="C13" s="501">
        <v>26017</v>
      </c>
      <c r="D13" s="500" t="s">
        <v>1163</v>
      </c>
      <c r="E13" s="500"/>
      <c r="F13" s="501"/>
      <c r="G13" s="501"/>
      <c r="H13" s="500"/>
    </row>
    <row r="14" spans="2:8" ht="12.75">
      <c r="B14" s="501">
        <v>82650</v>
      </c>
      <c r="C14" s="501">
        <v>82649.1</v>
      </c>
      <c r="D14" s="500" t="s">
        <v>1164</v>
      </c>
      <c r="E14" s="500"/>
      <c r="F14" s="501"/>
      <c r="G14" s="501"/>
      <c r="H14" s="500"/>
    </row>
    <row r="15" spans="2:8" ht="12.75">
      <c r="B15" s="501">
        <v>0</v>
      </c>
      <c r="C15" s="501">
        <v>18590</v>
      </c>
      <c r="D15" s="500" t="s">
        <v>1165</v>
      </c>
      <c r="E15" s="500"/>
      <c r="F15" s="501"/>
      <c r="G15" s="501"/>
      <c r="H15" s="500"/>
    </row>
    <row r="16" spans="2:8" ht="12.75">
      <c r="B16" s="501">
        <v>125300</v>
      </c>
      <c r="C16" s="501">
        <v>122738</v>
      </c>
      <c r="D16" s="500" t="s">
        <v>1166</v>
      </c>
      <c r="E16" s="500"/>
      <c r="F16" s="501"/>
      <c r="G16" s="501"/>
      <c r="H16" s="500"/>
    </row>
    <row r="17" spans="2:8" ht="12.75">
      <c r="B17" s="501">
        <v>26289</v>
      </c>
      <c r="C17" s="501">
        <v>41092</v>
      </c>
      <c r="D17" s="500" t="s">
        <v>1167</v>
      </c>
      <c r="E17" s="500"/>
      <c r="F17" s="501"/>
      <c r="G17" s="501"/>
      <c r="H17" s="500"/>
    </row>
    <row r="18" spans="2:8" ht="12.75">
      <c r="B18" s="501">
        <v>10278</v>
      </c>
      <c r="C18" s="501">
        <v>10278</v>
      </c>
      <c r="D18" s="500" t="s">
        <v>1168</v>
      </c>
      <c r="E18" s="500"/>
      <c r="F18" s="501"/>
      <c r="G18" s="501"/>
      <c r="H18" s="500"/>
    </row>
    <row r="19" spans="2:8" ht="12.75">
      <c r="B19" s="501">
        <v>48604</v>
      </c>
      <c r="C19" s="501">
        <v>48603.17</v>
      </c>
      <c r="D19" s="500" t="s">
        <v>1169</v>
      </c>
      <c r="E19" s="500"/>
      <c r="F19" s="501"/>
      <c r="G19" s="501"/>
      <c r="H19" s="500"/>
    </row>
    <row r="20" spans="2:8" ht="12.75">
      <c r="B20" s="501">
        <v>6019</v>
      </c>
      <c r="C20" s="501">
        <v>6018.2</v>
      </c>
      <c r="D20" s="500" t="s">
        <v>1170</v>
      </c>
      <c r="E20" s="500"/>
      <c r="F20" s="501"/>
      <c r="G20" s="501"/>
      <c r="H20" s="500"/>
    </row>
    <row r="21" spans="2:8" ht="12.75">
      <c r="B21" s="501">
        <v>3343</v>
      </c>
      <c r="C21" s="501">
        <v>3343</v>
      </c>
      <c r="D21" s="500" t="s">
        <v>1171</v>
      </c>
      <c r="E21" s="500"/>
      <c r="F21" s="501"/>
      <c r="G21" s="501"/>
      <c r="H21" s="500"/>
    </row>
    <row r="22" spans="2:8" ht="12.75">
      <c r="B22" s="501">
        <v>0</v>
      </c>
      <c r="C22" s="501">
        <v>5.2</v>
      </c>
      <c r="D22" s="500" t="s">
        <v>1172</v>
      </c>
      <c r="E22" s="500"/>
      <c r="F22" s="501"/>
      <c r="G22" s="501"/>
      <c r="H22" s="500"/>
    </row>
    <row r="23" spans="2:7" ht="12.75">
      <c r="B23" s="132"/>
      <c r="C23" s="132"/>
      <c r="F23" s="132"/>
      <c r="G23" s="132"/>
    </row>
    <row r="24" spans="1:8" ht="12.75">
      <c r="A24" s="500" t="s">
        <v>1173</v>
      </c>
      <c r="B24" s="571">
        <f>SUM(B8:B23)</f>
        <v>931143</v>
      </c>
      <c r="C24" s="571">
        <f>SUM(C8:C23)</f>
        <v>934854.1799999999</v>
      </c>
      <c r="D24" s="500"/>
      <c r="E24" s="500"/>
      <c r="F24" s="571">
        <f>SUM(F8:F23)</f>
        <v>1164454</v>
      </c>
      <c r="G24" s="571">
        <f>SUM(G8:G23)</f>
        <v>1154869.5</v>
      </c>
      <c r="H24" s="500"/>
    </row>
    <row r="25" spans="2:7" ht="12.75">
      <c r="B25" s="132"/>
      <c r="C25" s="132"/>
      <c r="F25" s="132"/>
      <c r="G25" s="132"/>
    </row>
    <row r="26" spans="1:8" ht="12.75">
      <c r="A26" s="572" t="s">
        <v>1174</v>
      </c>
      <c r="B26" s="501">
        <v>3000</v>
      </c>
      <c r="C26" s="501">
        <v>2878.57</v>
      </c>
      <c r="D26" s="500" t="s">
        <v>1175</v>
      </c>
      <c r="E26" s="500"/>
      <c r="F26" s="501">
        <v>550000</v>
      </c>
      <c r="G26" s="501">
        <v>549970</v>
      </c>
      <c r="H26" s="500" t="s">
        <v>1158</v>
      </c>
    </row>
    <row r="27" spans="2:8" ht="12.75">
      <c r="B27" s="501">
        <v>70000</v>
      </c>
      <c r="C27" s="501">
        <v>76117.69</v>
      </c>
      <c r="D27" s="500" t="s">
        <v>267</v>
      </c>
      <c r="E27" s="500"/>
      <c r="F27" s="501">
        <v>378000</v>
      </c>
      <c r="G27" s="501">
        <v>368520</v>
      </c>
      <c r="H27" s="500" t="s">
        <v>1159</v>
      </c>
    </row>
    <row r="28" spans="2:8" ht="12.75">
      <c r="B28" s="501">
        <v>440000</v>
      </c>
      <c r="C28" s="501">
        <v>553496.8</v>
      </c>
      <c r="D28" s="500" t="s">
        <v>255</v>
      </c>
      <c r="E28" s="500"/>
      <c r="F28" s="501">
        <v>200600</v>
      </c>
      <c r="G28" s="501">
        <v>200582</v>
      </c>
      <c r="H28" s="500" t="s">
        <v>1160</v>
      </c>
    </row>
    <row r="29" spans="2:8" ht="12.75">
      <c r="B29" s="501">
        <v>75331</v>
      </c>
      <c r="C29" s="501">
        <v>75330.4</v>
      </c>
      <c r="D29" s="500" t="s">
        <v>253</v>
      </c>
      <c r="E29" s="500"/>
      <c r="F29" s="501"/>
      <c r="G29" s="501"/>
      <c r="H29" s="500"/>
    </row>
    <row r="30" spans="2:8" ht="12.75">
      <c r="B30" s="501">
        <v>23000</v>
      </c>
      <c r="C30" s="501">
        <v>8934.5</v>
      </c>
      <c r="D30" s="500" t="s">
        <v>210</v>
      </c>
      <c r="E30" s="500"/>
      <c r="F30" s="501"/>
      <c r="G30" s="501"/>
      <c r="H30" s="500"/>
    </row>
    <row r="31" spans="2:8" ht="12.75">
      <c r="B31" s="501">
        <v>3000</v>
      </c>
      <c r="C31" s="501">
        <v>2922</v>
      </c>
      <c r="D31" s="500" t="s">
        <v>1176</v>
      </c>
      <c r="E31" s="500"/>
      <c r="F31" s="501"/>
      <c r="G31" s="501"/>
      <c r="H31" s="500"/>
    </row>
    <row r="32" spans="2:8" ht="12.75">
      <c r="B32" s="501">
        <v>11342</v>
      </c>
      <c r="C32" s="501">
        <v>11493</v>
      </c>
      <c r="D32" s="500" t="s">
        <v>1177</v>
      </c>
      <c r="E32" s="500"/>
      <c r="F32" s="501"/>
      <c r="G32" s="501"/>
      <c r="H32" s="500"/>
    </row>
    <row r="33" spans="2:8" ht="12.75">
      <c r="B33" s="501">
        <v>2020</v>
      </c>
      <c r="C33" s="501">
        <v>2019.4</v>
      </c>
      <c r="D33" s="500" t="s">
        <v>1178</v>
      </c>
      <c r="E33" s="500"/>
      <c r="F33" s="501"/>
      <c r="G33" s="501"/>
      <c r="H33" s="500"/>
    </row>
    <row r="34" spans="2:8" ht="12.75">
      <c r="B34" s="501">
        <v>10204</v>
      </c>
      <c r="C34" s="501">
        <v>10201.3</v>
      </c>
      <c r="D34" s="500" t="s">
        <v>1169</v>
      </c>
      <c r="E34" s="500"/>
      <c r="F34" s="501"/>
      <c r="G34" s="501"/>
      <c r="H34" s="500"/>
    </row>
    <row r="35" spans="2:8" ht="12.75">
      <c r="B35" s="501">
        <v>900</v>
      </c>
      <c r="C35" s="501">
        <v>857.1</v>
      </c>
      <c r="D35" s="500" t="s">
        <v>1179</v>
      </c>
      <c r="E35" s="500"/>
      <c r="F35" s="501"/>
      <c r="G35" s="501"/>
      <c r="H35" s="500"/>
    </row>
    <row r="36" spans="2:8" ht="12.75">
      <c r="B36" s="501">
        <v>14339</v>
      </c>
      <c r="C36" s="501">
        <v>14051.8</v>
      </c>
      <c r="D36" s="500" t="s">
        <v>1180</v>
      </c>
      <c r="E36" s="500"/>
      <c r="F36" s="501"/>
      <c r="G36" s="501"/>
      <c r="H36" s="500"/>
    </row>
    <row r="37" spans="2:8" ht="12.75">
      <c r="B37" s="501">
        <v>42661</v>
      </c>
      <c r="C37" s="501">
        <v>42661</v>
      </c>
      <c r="D37" s="500" t="s">
        <v>1181</v>
      </c>
      <c r="E37" s="500"/>
      <c r="F37" s="501"/>
      <c r="G37" s="501"/>
      <c r="H37" s="500"/>
    </row>
    <row r="38" spans="2:8" ht="12.75">
      <c r="B38" s="501">
        <v>16230</v>
      </c>
      <c r="C38" s="501">
        <v>16224</v>
      </c>
      <c r="D38" s="500" t="s">
        <v>1182</v>
      </c>
      <c r="E38" s="500"/>
      <c r="F38" s="501"/>
      <c r="G38" s="501"/>
      <c r="H38" s="500"/>
    </row>
    <row r="39" spans="2:8" ht="12.75">
      <c r="B39" s="501">
        <v>0</v>
      </c>
      <c r="C39" s="501">
        <v>9862</v>
      </c>
      <c r="D39" s="500" t="s">
        <v>1165</v>
      </c>
      <c r="E39" s="500"/>
      <c r="F39" s="501"/>
      <c r="G39" s="501"/>
      <c r="H39" s="500"/>
    </row>
    <row r="40" spans="2:8" ht="12.75">
      <c r="B40" s="501">
        <v>138420</v>
      </c>
      <c r="C40" s="501">
        <v>138420</v>
      </c>
      <c r="D40" s="500" t="s">
        <v>1166</v>
      </c>
      <c r="E40" s="500"/>
      <c r="F40" s="501"/>
      <c r="G40" s="501"/>
      <c r="H40" s="500"/>
    </row>
    <row r="41" spans="2:7" ht="12.75">
      <c r="B41" s="132"/>
      <c r="C41" s="132"/>
      <c r="F41" s="132"/>
      <c r="G41" s="132"/>
    </row>
    <row r="42" spans="1:8" ht="12.75">
      <c r="A42" s="500" t="s">
        <v>1183</v>
      </c>
      <c r="B42" s="571">
        <f>SUM(B26:B41)</f>
        <v>850447</v>
      </c>
      <c r="C42" s="571">
        <f>SUM(C26:C41)</f>
        <v>965469.56</v>
      </c>
      <c r="D42" s="500"/>
      <c r="E42" s="500"/>
      <c r="F42" s="571">
        <f>SUM(F26:F41)</f>
        <v>1128600</v>
      </c>
      <c r="G42" s="571">
        <f>SUM(G26:G41)</f>
        <v>1119072</v>
      </c>
      <c r="H42" s="500"/>
    </row>
    <row r="43" spans="2:7" ht="12.75">
      <c r="B43" s="132"/>
      <c r="C43" s="132"/>
      <c r="F43" s="132"/>
      <c r="G43" s="132"/>
    </row>
    <row r="44" spans="2:7" ht="12.75">
      <c r="B44" s="132"/>
      <c r="C44" s="132"/>
      <c r="F44" s="132"/>
      <c r="G44" s="132"/>
    </row>
    <row r="45" spans="2:7" ht="12.75">
      <c r="B45" s="132"/>
      <c r="C45" s="132"/>
      <c r="F45" s="132"/>
      <c r="G45" s="132"/>
    </row>
    <row r="46" spans="1:8" ht="12.75">
      <c r="A46" s="502" t="s">
        <v>339</v>
      </c>
      <c r="B46" s="501">
        <v>0</v>
      </c>
      <c r="C46" s="501">
        <v>0</v>
      </c>
      <c r="D46" s="500" t="s">
        <v>1184</v>
      </c>
      <c r="E46" s="500"/>
      <c r="F46" s="501">
        <v>763420</v>
      </c>
      <c r="G46" s="501">
        <v>763419.22</v>
      </c>
      <c r="H46" s="500" t="s">
        <v>1185</v>
      </c>
    </row>
    <row r="47" spans="1:8" ht="12.75">
      <c r="A47" s="225"/>
      <c r="B47" s="501">
        <v>200</v>
      </c>
      <c r="C47" s="501">
        <v>117.34</v>
      </c>
      <c r="D47" s="500" t="s">
        <v>208</v>
      </c>
      <c r="E47" s="500"/>
      <c r="F47" s="501">
        <v>30209</v>
      </c>
      <c r="G47" s="501">
        <v>30208.8</v>
      </c>
      <c r="H47" s="500" t="s">
        <v>1186</v>
      </c>
    </row>
    <row r="48" spans="2:8" ht="12.75">
      <c r="B48" s="501">
        <v>53515</v>
      </c>
      <c r="C48" s="501">
        <v>53514.63</v>
      </c>
      <c r="D48" s="500" t="s">
        <v>418</v>
      </c>
      <c r="E48" s="500"/>
      <c r="F48" s="501">
        <v>100</v>
      </c>
      <c r="G48" s="501">
        <v>56.83</v>
      </c>
      <c r="H48" s="500" t="s">
        <v>1187</v>
      </c>
    </row>
    <row r="49" spans="2:8" ht="12.75">
      <c r="B49" s="501">
        <v>64875</v>
      </c>
      <c r="C49" s="501">
        <v>77205.31</v>
      </c>
      <c r="D49" s="500" t="s">
        <v>1188</v>
      </c>
      <c r="E49" s="500"/>
      <c r="F49" s="501">
        <v>84855</v>
      </c>
      <c r="G49" s="501">
        <v>84854.95</v>
      </c>
      <c r="H49" s="500" t="s">
        <v>1160</v>
      </c>
    </row>
    <row r="50" spans="2:8" ht="12.75">
      <c r="B50" s="501">
        <v>5910</v>
      </c>
      <c r="C50" s="501">
        <v>5903.36</v>
      </c>
      <c r="D50" s="500" t="s">
        <v>255</v>
      </c>
      <c r="E50" s="500"/>
      <c r="F50" s="501">
        <v>50</v>
      </c>
      <c r="G50" s="501">
        <v>30</v>
      </c>
      <c r="H50" s="500" t="s">
        <v>1189</v>
      </c>
    </row>
    <row r="51" spans="2:8" ht="12.75">
      <c r="B51" s="501">
        <v>24736</v>
      </c>
      <c r="C51" s="501">
        <v>42622.53</v>
      </c>
      <c r="D51" s="500" t="s">
        <v>253</v>
      </c>
      <c r="E51" s="500"/>
      <c r="F51" s="501">
        <v>6000</v>
      </c>
      <c r="G51" s="501">
        <v>13347</v>
      </c>
      <c r="H51" s="500" t="s">
        <v>1190</v>
      </c>
    </row>
    <row r="52" spans="2:8" ht="12.75">
      <c r="B52" s="501">
        <v>22264</v>
      </c>
      <c r="C52" s="501">
        <v>39388.08</v>
      </c>
      <c r="D52" s="500" t="s">
        <v>1191</v>
      </c>
      <c r="E52" s="500"/>
      <c r="F52" s="501"/>
      <c r="G52" s="501"/>
      <c r="H52" s="500"/>
    </row>
    <row r="53" spans="2:8" ht="12.75">
      <c r="B53" s="501">
        <v>291510</v>
      </c>
      <c r="C53" s="501">
        <v>287179.67</v>
      </c>
      <c r="D53" s="500" t="s">
        <v>210</v>
      </c>
      <c r="E53" s="500"/>
      <c r="F53" s="501"/>
      <c r="G53" s="501"/>
      <c r="H53" s="500"/>
    </row>
    <row r="54" spans="2:8" ht="12.75">
      <c r="B54" s="501">
        <v>1500</v>
      </c>
      <c r="C54" s="501">
        <v>1019</v>
      </c>
      <c r="D54" s="500" t="s">
        <v>1167</v>
      </c>
      <c r="E54" s="500"/>
      <c r="F54" s="501"/>
      <c r="G54" s="501"/>
      <c r="H54" s="500"/>
    </row>
    <row r="55" spans="2:8" ht="12.75">
      <c r="B55" s="501">
        <v>13950</v>
      </c>
      <c r="C55" s="501">
        <v>13927.26</v>
      </c>
      <c r="D55" s="500" t="s">
        <v>1192</v>
      </c>
      <c r="E55" s="500"/>
      <c r="F55" s="501"/>
      <c r="G55" s="501"/>
      <c r="H55" s="500"/>
    </row>
    <row r="56" spans="2:8" ht="12.75">
      <c r="B56" s="501">
        <v>26000</v>
      </c>
      <c r="C56" s="501">
        <v>25382.6</v>
      </c>
      <c r="D56" s="500" t="s">
        <v>1193</v>
      </c>
      <c r="E56" s="500"/>
      <c r="F56" s="501"/>
      <c r="G56" s="501"/>
      <c r="H56" s="500"/>
    </row>
    <row r="57" spans="2:8" ht="12.75">
      <c r="B57" s="501">
        <v>5000</v>
      </c>
      <c r="C57" s="501">
        <v>4966</v>
      </c>
      <c r="D57" s="500" t="s">
        <v>1194</v>
      </c>
      <c r="E57" s="500"/>
      <c r="F57" s="501"/>
      <c r="G57" s="501"/>
      <c r="H57" s="500"/>
    </row>
    <row r="58" spans="2:8" ht="12.75">
      <c r="B58" s="501">
        <v>16000</v>
      </c>
      <c r="C58" s="501">
        <v>13214.45</v>
      </c>
      <c r="D58" s="500" t="s">
        <v>1195</v>
      </c>
      <c r="E58" s="500"/>
      <c r="F58" s="501"/>
      <c r="G58" s="501"/>
      <c r="H58" s="500"/>
    </row>
    <row r="59" spans="2:8" ht="12.75">
      <c r="B59" s="501">
        <v>11976</v>
      </c>
      <c r="C59" s="501">
        <v>11976</v>
      </c>
      <c r="D59" s="500" t="s">
        <v>1166</v>
      </c>
      <c r="E59" s="500"/>
      <c r="F59" s="501"/>
      <c r="G59" s="501"/>
      <c r="H59" s="500"/>
    </row>
    <row r="60" spans="2:8" ht="12.75">
      <c r="B60" s="501">
        <v>0</v>
      </c>
      <c r="C60" s="501">
        <v>-0.37</v>
      </c>
      <c r="D60" s="500" t="s">
        <v>1196</v>
      </c>
      <c r="E60" s="500"/>
      <c r="F60" s="501"/>
      <c r="G60" s="501"/>
      <c r="H60" s="500"/>
    </row>
    <row r="61" spans="3:7" ht="12.75">
      <c r="C61" s="132"/>
      <c r="F61" s="132"/>
      <c r="G61" s="132"/>
    </row>
    <row r="62" spans="1:8" ht="12.75">
      <c r="A62" s="500" t="s">
        <v>525</v>
      </c>
      <c r="B62" s="571">
        <f>SUM(B46:B61)</f>
        <v>537436</v>
      </c>
      <c r="C62" s="571">
        <f>SUM(C46:C61)</f>
        <v>576415.8599999999</v>
      </c>
      <c r="D62" s="500"/>
      <c r="E62" s="500"/>
      <c r="F62" s="571">
        <f>SUM(F46:F61)</f>
        <v>884634</v>
      </c>
      <c r="G62" s="571">
        <f>SUM(G46:G61)</f>
        <v>891916.7999999999</v>
      </c>
      <c r="H62" s="500"/>
    </row>
    <row r="63" spans="6:7" ht="12.75">
      <c r="F63" s="132"/>
      <c r="G63" s="132"/>
    </row>
    <row r="64" spans="6:7" ht="12.75">
      <c r="F64" s="132"/>
      <c r="G64" s="132"/>
    </row>
    <row r="65" spans="1:8" ht="12.75">
      <c r="A65" s="572" t="s">
        <v>303</v>
      </c>
      <c r="B65" s="501">
        <v>18000</v>
      </c>
      <c r="C65" s="501">
        <v>16319.14</v>
      </c>
      <c r="D65" s="500" t="s">
        <v>208</v>
      </c>
      <c r="E65" s="500"/>
      <c r="F65" s="501">
        <v>725000</v>
      </c>
      <c r="G65" s="501">
        <v>719401.55</v>
      </c>
      <c r="H65" s="500" t="s">
        <v>1197</v>
      </c>
    </row>
    <row r="66" spans="2:8" ht="12.75">
      <c r="B66" s="501">
        <v>76600</v>
      </c>
      <c r="C66" s="501">
        <v>60543.63</v>
      </c>
      <c r="D66" s="500" t="s">
        <v>285</v>
      </c>
      <c r="E66" s="500"/>
      <c r="F66" s="501">
        <v>36000</v>
      </c>
      <c r="G66" s="501">
        <v>37000</v>
      </c>
      <c r="H66" s="500" t="s">
        <v>1198</v>
      </c>
    </row>
    <row r="67" spans="2:8" ht="12.75">
      <c r="B67" s="501">
        <v>16224</v>
      </c>
      <c r="C67" s="501">
        <v>16223.54</v>
      </c>
      <c r="D67" s="500" t="s">
        <v>418</v>
      </c>
      <c r="E67" s="500"/>
      <c r="F67" s="501">
        <v>22000</v>
      </c>
      <c r="G67" s="501">
        <v>21716.2</v>
      </c>
      <c r="H67" s="500" t="s">
        <v>1199</v>
      </c>
    </row>
    <row r="68" spans="2:8" ht="12.75">
      <c r="B68" s="501">
        <v>142000</v>
      </c>
      <c r="C68" s="501">
        <v>141596</v>
      </c>
      <c r="D68" s="500" t="s">
        <v>210</v>
      </c>
      <c r="E68" s="500"/>
      <c r="F68" s="501">
        <v>15500</v>
      </c>
      <c r="G68" s="501">
        <v>15606.88</v>
      </c>
      <c r="H68" s="500" t="s">
        <v>1200</v>
      </c>
    </row>
    <row r="69" spans="2:8" ht="12.75">
      <c r="B69" s="501">
        <v>400</v>
      </c>
      <c r="C69" s="501">
        <v>397.5</v>
      </c>
      <c r="D69" s="500" t="s">
        <v>1201</v>
      </c>
      <c r="E69" s="500"/>
      <c r="F69" s="501">
        <v>5400</v>
      </c>
      <c r="G69" s="501">
        <v>5400</v>
      </c>
      <c r="H69" s="500" t="s">
        <v>1202</v>
      </c>
    </row>
    <row r="70" spans="2:8" ht="12.75">
      <c r="B70" s="501">
        <v>293400</v>
      </c>
      <c r="C70" s="501">
        <v>288221.62</v>
      </c>
      <c r="D70" s="500" t="s">
        <v>1203</v>
      </c>
      <c r="E70" s="500"/>
      <c r="F70" s="501">
        <v>1000</v>
      </c>
      <c r="G70" s="501">
        <v>500</v>
      </c>
      <c r="H70" s="500" t="s">
        <v>1204</v>
      </c>
    </row>
    <row r="71" spans="2:8" ht="12.75">
      <c r="B71" s="501">
        <v>1858</v>
      </c>
      <c r="C71" s="501">
        <v>1857.1</v>
      </c>
      <c r="D71" s="500" t="s">
        <v>1171</v>
      </c>
      <c r="E71" s="500"/>
      <c r="F71" s="501">
        <v>1500</v>
      </c>
      <c r="G71" s="501">
        <v>0</v>
      </c>
      <c r="H71" s="500" t="s">
        <v>1205</v>
      </c>
    </row>
    <row r="72" spans="2:8" ht="12.75">
      <c r="B72" s="501">
        <v>13000</v>
      </c>
      <c r="C72" s="501">
        <v>13051.58</v>
      </c>
      <c r="D72" s="500" t="s">
        <v>1178</v>
      </c>
      <c r="E72" s="500"/>
      <c r="F72" s="501">
        <v>43548</v>
      </c>
      <c r="G72" s="501">
        <v>43547.2</v>
      </c>
      <c r="H72" s="500" t="s">
        <v>1206</v>
      </c>
    </row>
    <row r="73" spans="2:8" ht="12.75">
      <c r="B73" s="501">
        <v>13532</v>
      </c>
      <c r="C73" s="501">
        <v>13531.25</v>
      </c>
      <c r="D73" s="500" t="s">
        <v>1169</v>
      </c>
      <c r="E73" s="500"/>
      <c r="F73" s="501">
        <v>5860</v>
      </c>
      <c r="G73" s="501">
        <v>5882.4</v>
      </c>
      <c r="H73" s="500" t="s">
        <v>1207</v>
      </c>
    </row>
    <row r="74" spans="2:8" ht="12.75">
      <c r="B74" s="501">
        <v>229578</v>
      </c>
      <c r="C74" s="501">
        <v>229578</v>
      </c>
      <c r="D74" s="500" t="s">
        <v>259</v>
      </c>
      <c r="E74" s="500"/>
      <c r="F74" s="501">
        <v>19220</v>
      </c>
      <c r="G74" s="501">
        <v>19650</v>
      </c>
      <c r="H74" s="500" t="s">
        <v>1208</v>
      </c>
    </row>
    <row r="75" spans="2:8" ht="12.75">
      <c r="B75" s="501">
        <v>59691</v>
      </c>
      <c r="C75" s="501">
        <v>59691</v>
      </c>
      <c r="D75" s="500" t="s">
        <v>260</v>
      </c>
      <c r="E75" s="500"/>
      <c r="F75" s="501">
        <v>9</v>
      </c>
      <c r="G75" s="501">
        <v>8.78</v>
      </c>
      <c r="H75" s="500" t="s">
        <v>1209</v>
      </c>
    </row>
    <row r="76" spans="2:8" ht="12.75">
      <c r="B76" s="501">
        <v>20662</v>
      </c>
      <c r="C76" s="501">
        <v>20662</v>
      </c>
      <c r="D76" s="500" t="s">
        <v>261</v>
      </c>
      <c r="E76" s="500"/>
      <c r="F76" s="501">
        <v>791</v>
      </c>
      <c r="G76" s="501">
        <v>787.81</v>
      </c>
      <c r="H76" s="500" t="s">
        <v>1210</v>
      </c>
    </row>
    <row r="77" spans="2:8" ht="12.75">
      <c r="B77" s="501">
        <v>11300</v>
      </c>
      <c r="C77" s="501">
        <v>11288.54</v>
      </c>
      <c r="D77" s="500" t="s">
        <v>1211</v>
      </c>
      <c r="E77" s="500"/>
      <c r="F77" s="501">
        <v>952</v>
      </c>
      <c r="G77" s="501">
        <v>952</v>
      </c>
      <c r="H77" s="500" t="s">
        <v>1212</v>
      </c>
    </row>
    <row r="78" spans="2:8" ht="12.75">
      <c r="B78" s="501">
        <v>0</v>
      </c>
      <c r="C78" s="501">
        <v>312</v>
      </c>
      <c r="D78" s="500" t="s">
        <v>1213</v>
      </c>
      <c r="E78" s="500"/>
      <c r="F78" s="501"/>
      <c r="G78" s="501"/>
      <c r="H78" s="500"/>
    </row>
    <row r="79" spans="2:8" ht="12.75">
      <c r="B79" s="501">
        <v>1200</v>
      </c>
      <c r="C79" s="501">
        <v>1140.11</v>
      </c>
      <c r="D79" s="500" t="s">
        <v>1214</v>
      </c>
      <c r="E79" s="500"/>
      <c r="F79" s="501"/>
      <c r="G79" s="501"/>
      <c r="H79" s="500"/>
    </row>
    <row r="80" spans="2:8" ht="12.75">
      <c r="B80" s="501">
        <v>145300</v>
      </c>
      <c r="C80" s="501">
        <v>144408</v>
      </c>
      <c r="D80" s="500" t="s">
        <v>1166</v>
      </c>
      <c r="E80" s="500"/>
      <c r="F80" s="501"/>
      <c r="G80" s="501"/>
      <c r="H80" s="500"/>
    </row>
    <row r="81" spans="2:8" ht="12.75">
      <c r="B81" s="501">
        <v>800</v>
      </c>
      <c r="C81" s="501">
        <v>789.74</v>
      </c>
      <c r="D81" s="500" t="s">
        <v>1215</v>
      </c>
      <c r="E81" s="500"/>
      <c r="F81" s="501"/>
      <c r="G81" s="501"/>
      <c r="H81" s="500"/>
    </row>
    <row r="82" spans="2:8" ht="12.75">
      <c r="B82" s="501">
        <v>0</v>
      </c>
      <c r="C82" s="501">
        <v>0.73</v>
      </c>
      <c r="D82" s="500" t="s">
        <v>1216</v>
      </c>
      <c r="E82" s="500"/>
      <c r="F82" s="501"/>
      <c r="G82" s="501"/>
      <c r="H82" s="500"/>
    </row>
    <row r="83" spans="2:7" ht="12.75">
      <c r="B83" s="573"/>
      <c r="C83" s="132"/>
      <c r="F83" s="132"/>
      <c r="G83" s="132"/>
    </row>
    <row r="84" spans="1:8" ht="12.75">
      <c r="A84" s="500" t="s">
        <v>525</v>
      </c>
      <c r="B84" s="571">
        <f>SUM(B65:B83)</f>
        <v>1043545</v>
      </c>
      <c r="C84" s="571">
        <f>SUM(C65:C83)</f>
        <v>1019611.48</v>
      </c>
      <c r="D84" s="500"/>
      <c r="E84" s="500"/>
      <c r="F84" s="571">
        <f>SUM(F65:F83)</f>
        <v>876780</v>
      </c>
      <c r="G84" s="571">
        <f>SUM(G65:G83)</f>
        <v>870452.8200000001</v>
      </c>
      <c r="H84" s="500"/>
    </row>
    <row r="85" spans="1:8" ht="12.75">
      <c r="A85" s="572" t="s">
        <v>347</v>
      </c>
      <c r="B85" s="501">
        <v>25000</v>
      </c>
      <c r="C85" s="501">
        <v>14080.99</v>
      </c>
      <c r="D85" s="500" t="s">
        <v>354</v>
      </c>
      <c r="E85" s="500"/>
      <c r="F85" s="501">
        <v>47976</v>
      </c>
      <c r="G85" s="501">
        <v>48165.1</v>
      </c>
      <c r="H85" s="500" t="s">
        <v>1217</v>
      </c>
    </row>
    <row r="86" spans="1:8" ht="12.75">
      <c r="A86" s="7"/>
      <c r="B86" s="501">
        <v>6000</v>
      </c>
      <c r="C86" s="501">
        <v>4066.9</v>
      </c>
      <c r="D86" s="500" t="s">
        <v>253</v>
      </c>
      <c r="E86" s="500"/>
      <c r="F86" s="501"/>
      <c r="G86" s="501"/>
      <c r="H86" s="500"/>
    </row>
    <row r="87" spans="2:8" ht="12.75">
      <c r="B87" s="501">
        <v>7727</v>
      </c>
      <c r="C87" s="501">
        <v>8726.96</v>
      </c>
      <c r="D87" s="500" t="s">
        <v>210</v>
      </c>
      <c r="E87" s="500"/>
      <c r="F87" s="501"/>
      <c r="G87" s="501"/>
      <c r="H87" s="500"/>
    </row>
    <row r="88" spans="2:8" ht="12.75">
      <c r="B88" s="501">
        <v>103754</v>
      </c>
      <c r="C88" s="501">
        <v>106402.68</v>
      </c>
      <c r="D88" s="500" t="s">
        <v>1218</v>
      </c>
      <c r="E88" s="500"/>
      <c r="F88" s="501"/>
      <c r="G88" s="501"/>
      <c r="H88" s="500"/>
    </row>
    <row r="89" spans="2:8" ht="12.75">
      <c r="B89" s="501">
        <v>1126</v>
      </c>
      <c r="C89" s="501">
        <v>1125.89</v>
      </c>
      <c r="D89" s="500" t="s">
        <v>1192</v>
      </c>
      <c r="E89" s="500"/>
      <c r="F89" s="501"/>
      <c r="G89" s="501"/>
      <c r="H89" s="500"/>
    </row>
    <row r="90" spans="2:8" ht="12.75">
      <c r="B90" s="501">
        <v>0</v>
      </c>
      <c r="C90" s="501">
        <v>0</v>
      </c>
      <c r="D90" s="500" t="s">
        <v>1193</v>
      </c>
      <c r="E90" s="500"/>
      <c r="F90" s="501"/>
      <c r="G90" s="501"/>
      <c r="H90" s="500"/>
    </row>
    <row r="91" spans="2:8" ht="12.75">
      <c r="B91" s="501">
        <v>0</v>
      </c>
      <c r="C91" s="501">
        <v>1.1</v>
      </c>
      <c r="D91" s="500" t="s">
        <v>1219</v>
      </c>
      <c r="E91" s="500"/>
      <c r="F91" s="501"/>
      <c r="G91" s="501"/>
      <c r="H91" s="500"/>
    </row>
    <row r="92" spans="2:8" ht="12.75">
      <c r="B92" s="501"/>
      <c r="C92" s="501"/>
      <c r="D92" s="500"/>
      <c r="E92" s="500"/>
      <c r="F92" s="501"/>
      <c r="G92" s="501"/>
      <c r="H92" s="500"/>
    </row>
    <row r="93" spans="2:7" ht="12.75">
      <c r="B93" s="132"/>
      <c r="C93" s="132"/>
      <c r="F93" s="132"/>
      <c r="G93" s="132"/>
    </row>
    <row r="94" spans="1:8" ht="12.75">
      <c r="A94" s="500" t="s">
        <v>525</v>
      </c>
      <c r="B94" s="571">
        <f>SUM(B85:B93)</f>
        <v>143607</v>
      </c>
      <c r="C94" s="571">
        <f>SUM(C85:C93)</f>
        <v>134404.52</v>
      </c>
      <c r="D94" s="500"/>
      <c r="E94" s="500"/>
      <c r="F94" s="571">
        <f>SUM(F85:F93)</f>
        <v>47976</v>
      </c>
      <c r="G94" s="571">
        <f>SUM(G85:G93)</f>
        <v>48165.1</v>
      </c>
      <c r="H94" s="500"/>
    </row>
    <row r="95" spans="2:7" ht="12.75">
      <c r="B95" s="132"/>
      <c r="C95" s="132"/>
      <c r="F95" s="132"/>
      <c r="G95" s="132"/>
    </row>
    <row r="96" spans="1:8" ht="12.75">
      <c r="A96" s="502" t="s">
        <v>1220</v>
      </c>
      <c r="B96" s="571">
        <v>1000</v>
      </c>
      <c r="C96" s="571">
        <v>668</v>
      </c>
      <c r="D96" s="500" t="s">
        <v>208</v>
      </c>
      <c r="E96" s="500"/>
      <c r="F96" s="571">
        <v>4500</v>
      </c>
      <c r="G96" s="571">
        <v>4411.4</v>
      </c>
      <c r="H96" s="500" t="s">
        <v>1221</v>
      </c>
    </row>
    <row r="97" spans="2:7" ht="12.75">
      <c r="B97" s="132"/>
      <c r="C97" s="132"/>
      <c r="F97" s="132"/>
      <c r="G97" s="132"/>
    </row>
    <row r="98" spans="1:8" ht="12.75">
      <c r="A98" s="572" t="s">
        <v>1222</v>
      </c>
      <c r="B98" s="501">
        <v>203</v>
      </c>
      <c r="C98" s="501">
        <v>202.94</v>
      </c>
      <c r="D98" s="500" t="s">
        <v>208</v>
      </c>
      <c r="E98" s="500"/>
      <c r="F98" s="501">
        <v>224000</v>
      </c>
      <c r="G98" s="501">
        <v>224302.4</v>
      </c>
      <c r="H98" s="500" t="s">
        <v>1223</v>
      </c>
    </row>
    <row r="99" spans="2:8" ht="12.75">
      <c r="B99" s="501">
        <v>166320</v>
      </c>
      <c r="C99" s="501">
        <v>184080</v>
      </c>
      <c r="D99" s="500" t="s">
        <v>1224</v>
      </c>
      <c r="E99" s="500"/>
      <c r="F99" s="501">
        <v>0</v>
      </c>
      <c r="G99" s="501">
        <v>13.4</v>
      </c>
      <c r="H99" s="500" t="s">
        <v>1225</v>
      </c>
    </row>
    <row r="100" spans="2:8" ht="12.75">
      <c r="B100" s="501">
        <v>2015</v>
      </c>
      <c r="C100" s="501">
        <v>2015.5</v>
      </c>
      <c r="D100" s="500" t="s">
        <v>210</v>
      </c>
      <c r="E100" s="500"/>
      <c r="F100" s="501">
        <v>200</v>
      </c>
      <c r="G100" s="501">
        <v>182</v>
      </c>
      <c r="H100" s="500" t="s">
        <v>1226</v>
      </c>
    </row>
    <row r="101" spans="2:8" ht="12.75">
      <c r="B101" s="501">
        <v>32</v>
      </c>
      <c r="C101" s="501">
        <v>32</v>
      </c>
      <c r="D101" s="500" t="s">
        <v>1171</v>
      </c>
      <c r="E101" s="500"/>
      <c r="F101" s="501"/>
      <c r="G101" s="501"/>
      <c r="H101" s="500"/>
    </row>
    <row r="102" spans="2:7" ht="12.75">
      <c r="B102" s="132"/>
      <c r="C102" s="132"/>
      <c r="F102" s="132"/>
      <c r="G102" s="132"/>
    </row>
    <row r="103" spans="1:8" ht="12.75">
      <c r="A103" s="500" t="s">
        <v>525</v>
      </c>
      <c r="B103" s="571">
        <f>SUM(B98:B102)</f>
        <v>168570</v>
      </c>
      <c r="C103" s="571">
        <f>SUM(C98:C102)</f>
        <v>186330.44</v>
      </c>
      <c r="D103" s="500"/>
      <c r="E103" s="500"/>
      <c r="F103" s="571">
        <f>SUM(F98:F102)</f>
        <v>224200</v>
      </c>
      <c r="G103" s="571">
        <f>SUM(G98:G102)</f>
        <v>224497.8</v>
      </c>
      <c r="H103" s="500"/>
    </row>
    <row r="104" spans="2:7" ht="12.75">
      <c r="B104" s="132"/>
      <c r="C104" s="132"/>
      <c r="F104" s="132"/>
      <c r="G104" s="132"/>
    </row>
    <row r="105" spans="1:8" ht="12.75">
      <c r="A105" s="572" t="s">
        <v>1227</v>
      </c>
      <c r="B105" s="501">
        <v>34073</v>
      </c>
      <c r="C105" s="501">
        <v>34072.8</v>
      </c>
      <c r="D105" s="500" t="s">
        <v>208</v>
      </c>
      <c r="E105" s="500"/>
      <c r="F105" s="501">
        <v>1583700</v>
      </c>
      <c r="G105" s="501">
        <v>1583672.6</v>
      </c>
      <c r="H105" s="500" t="s">
        <v>1228</v>
      </c>
    </row>
    <row r="106" spans="1:8" ht="12.75">
      <c r="A106" s="225"/>
      <c r="B106" s="501">
        <v>0</v>
      </c>
      <c r="C106" s="501">
        <v>0</v>
      </c>
      <c r="D106" s="500" t="s">
        <v>285</v>
      </c>
      <c r="E106" s="500"/>
      <c r="F106" s="501">
        <v>15940</v>
      </c>
      <c r="G106" s="501">
        <v>73539.12</v>
      </c>
      <c r="H106" s="500" t="s">
        <v>1229</v>
      </c>
    </row>
    <row r="107" spans="2:8" ht="12.75">
      <c r="B107" s="501">
        <v>833767</v>
      </c>
      <c r="C107" s="501">
        <v>744306.74</v>
      </c>
      <c r="D107" s="500" t="s">
        <v>1230</v>
      </c>
      <c r="E107" s="500"/>
      <c r="F107" s="501">
        <v>290872</v>
      </c>
      <c r="G107" s="501">
        <v>0</v>
      </c>
      <c r="H107" s="500" t="s">
        <v>1231</v>
      </c>
    </row>
    <row r="108" spans="2:8" ht="12.75">
      <c r="B108" s="501">
        <v>0</v>
      </c>
      <c r="C108" s="501">
        <v>0</v>
      </c>
      <c r="D108" s="500" t="s">
        <v>1232</v>
      </c>
      <c r="E108" s="500"/>
      <c r="F108" s="501">
        <v>5770</v>
      </c>
      <c r="G108" s="501">
        <v>5769.7</v>
      </c>
      <c r="H108" s="500" t="s">
        <v>1233</v>
      </c>
    </row>
    <row r="109" spans="2:8" ht="12.75">
      <c r="B109" s="501">
        <v>13121</v>
      </c>
      <c r="C109" s="501">
        <v>13121</v>
      </c>
      <c r="D109" s="500" t="s">
        <v>1169</v>
      </c>
      <c r="E109" s="500"/>
      <c r="F109" s="501">
        <v>0</v>
      </c>
      <c r="G109" s="501">
        <v>1</v>
      </c>
      <c r="H109" s="500" t="s">
        <v>1234</v>
      </c>
    </row>
    <row r="110" spans="2:8" ht="12.75">
      <c r="B110" s="501">
        <v>2800</v>
      </c>
      <c r="C110" s="501">
        <v>2720</v>
      </c>
      <c r="D110" s="500" t="s">
        <v>1235</v>
      </c>
      <c r="E110" s="500"/>
      <c r="F110" s="501">
        <v>9246</v>
      </c>
      <c r="G110" s="501">
        <v>10056.32</v>
      </c>
      <c r="H110" s="500" t="s">
        <v>1236</v>
      </c>
    </row>
    <row r="111" spans="2:8" ht="12.75">
      <c r="B111" s="501">
        <v>0</v>
      </c>
      <c r="C111" s="501">
        <v>28.3</v>
      </c>
      <c r="D111" s="500" t="s">
        <v>1237</v>
      </c>
      <c r="E111" s="500"/>
      <c r="F111" s="501"/>
      <c r="G111" s="501"/>
      <c r="H111" s="500" t="s">
        <v>1238</v>
      </c>
    </row>
    <row r="112" spans="2:8" ht="12.75">
      <c r="B112" s="501">
        <v>494442</v>
      </c>
      <c r="C112" s="501">
        <v>494442</v>
      </c>
      <c r="D112" s="500" t="s">
        <v>1239</v>
      </c>
      <c r="E112" s="500"/>
      <c r="F112" s="501"/>
      <c r="G112" s="501"/>
      <c r="H112" s="500" t="s">
        <v>1240</v>
      </c>
    </row>
    <row r="113" spans="2:7" ht="12.75">
      <c r="B113" s="132"/>
      <c r="C113" s="132"/>
      <c r="F113" s="132"/>
      <c r="G113" s="132"/>
    </row>
    <row r="114" spans="1:8" ht="12.75">
      <c r="A114" s="500" t="s">
        <v>525</v>
      </c>
      <c r="B114" s="571">
        <f>SUM(B105:B113)</f>
        <v>1378203</v>
      </c>
      <c r="C114" s="571">
        <f>SUM(C105:C113)</f>
        <v>1288690.84</v>
      </c>
      <c r="D114" s="500"/>
      <c r="E114" s="500"/>
      <c r="F114" s="571">
        <f>SUM(F105:F113)</f>
        <v>1905528</v>
      </c>
      <c r="G114" s="571">
        <f>SUM(G105:G113)</f>
        <v>1673038.74</v>
      </c>
      <c r="H114" s="500"/>
    </row>
    <row r="115" spans="2:7" ht="12.75">
      <c r="B115" s="132"/>
      <c r="C115" s="132"/>
      <c r="F115" s="132"/>
      <c r="G115" s="132"/>
    </row>
    <row r="116" spans="1:8" ht="12.75">
      <c r="A116" s="572" t="s">
        <v>1241</v>
      </c>
      <c r="B116" s="501">
        <v>3000</v>
      </c>
      <c r="C116" s="501">
        <v>814.52</v>
      </c>
      <c r="D116" s="500" t="s">
        <v>267</v>
      </c>
      <c r="E116" s="500"/>
      <c r="F116" s="501">
        <v>4250</v>
      </c>
      <c r="G116" s="501">
        <v>4250</v>
      </c>
      <c r="H116" s="500" t="s">
        <v>1242</v>
      </c>
    </row>
    <row r="117" spans="2:8" ht="12.75">
      <c r="B117" s="501">
        <v>6000</v>
      </c>
      <c r="C117" s="501">
        <v>3368.72</v>
      </c>
      <c r="D117" s="500" t="s">
        <v>255</v>
      </c>
      <c r="E117" s="500"/>
      <c r="F117" s="501"/>
      <c r="G117" s="501"/>
      <c r="H117" s="500"/>
    </row>
    <row r="118" spans="2:8" ht="12.75">
      <c r="B118" s="501">
        <v>1000</v>
      </c>
      <c r="C118" s="501">
        <v>379.75</v>
      </c>
      <c r="D118" s="500" t="s">
        <v>253</v>
      </c>
      <c r="E118" s="500"/>
      <c r="F118" s="501"/>
      <c r="G118" s="501"/>
      <c r="H118" s="500"/>
    </row>
    <row r="119" spans="2:8" ht="12.75">
      <c r="B119" s="501">
        <v>500</v>
      </c>
      <c r="C119" s="501">
        <v>302.18</v>
      </c>
      <c r="D119" s="500" t="s">
        <v>233</v>
      </c>
      <c r="E119" s="500"/>
      <c r="F119" s="501"/>
      <c r="G119" s="501"/>
      <c r="H119" s="500"/>
    </row>
    <row r="120" spans="2:8" ht="12.75">
      <c r="B120" s="501">
        <v>1200</v>
      </c>
      <c r="C120" s="501">
        <v>835.4</v>
      </c>
      <c r="D120" s="500" t="s">
        <v>1243</v>
      </c>
      <c r="E120" s="500"/>
      <c r="F120" s="501"/>
      <c r="G120" s="501"/>
      <c r="H120" s="500"/>
    </row>
    <row r="121" spans="2:8" ht="12.75">
      <c r="B121" s="501">
        <v>2340</v>
      </c>
      <c r="C121" s="501">
        <v>2340</v>
      </c>
      <c r="D121" s="500" t="s">
        <v>1244</v>
      </c>
      <c r="E121" s="500"/>
      <c r="F121" s="501"/>
      <c r="G121" s="501"/>
      <c r="H121" s="500"/>
    </row>
    <row r="122" spans="2:8" ht="12.75">
      <c r="B122" s="501">
        <v>608</v>
      </c>
      <c r="C122" s="501">
        <v>608</v>
      </c>
      <c r="D122" s="500" t="s">
        <v>260</v>
      </c>
      <c r="E122" s="500"/>
      <c r="F122" s="501"/>
      <c r="G122" s="501"/>
      <c r="H122" s="500"/>
    </row>
    <row r="123" spans="2:8" ht="12.75">
      <c r="B123" s="501">
        <v>270</v>
      </c>
      <c r="C123" s="501">
        <v>212</v>
      </c>
      <c r="D123" s="500" t="s">
        <v>261</v>
      </c>
      <c r="E123" s="500"/>
      <c r="F123" s="501"/>
      <c r="G123" s="501"/>
      <c r="H123" s="500"/>
    </row>
    <row r="124" spans="2:8" ht="12.75">
      <c r="B124" s="501">
        <v>1168</v>
      </c>
      <c r="C124" s="501">
        <v>1165.72</v>
      </c>
      <c r="D124" s="500" t="s">
        <v>208</v>
      </c>
      <c r="E124" s="500"/>
      <c r="F124" s="501"/>
      <c r="G124" s="501"/>
      <c r="H124" s="500"/>
    </row>
    <row r="125" spans="2:8" ht="12.75">
      <c r="B125" s="446"/>
      <c r="C125" s="446"/>
      <c r="D125" s="46"/>
      <c r="E125" s="46"/>
      <c r="F125" s="446"/>
      <c r="G125" s="446"/>
      <c r="H125" s="46"/>
    </row>
    <row r="126" spans="1:8" ht="12.75">
      <c r="A126" s="500" t="s">
        <v>525</v>
      </c>
      <c r="B126" s="571">
        <f>SUM(B116:B125)</f>
        <v>16086</v>
      </c>
      <c r="C126" s="571">
        <f>SUM(C116:C125)</f>
        <v>10026.289999999999</v>
      </c>
      <c r="D126" s="500"/>
      <c r="E126" s="500"/>
      <c r="F126" s="571">
        <f>SUM(F116:F125)</f>
        <v>4250</v>
      </c>
      <c r="G126" s="571">
        <f>SUM(G116:G125)</f>
        <v>4250</v>
      </c>
      <c r="H126" s="500"/>
    </row>
    <row r="127" spans="2:7" ht="12.75">
      <c r="B127" s="132"/>
      <c r="C127" s="132"/>
      <c r="F127" s="132"/>
      <c r="G127" s="132"/>
    </row>
    <row r="128" spans="1:8" ht="12.75">
      <c r="A128" s="502" t="s">
        <v>1245</v>
      </c>
      <c r="B128" s="501"/>
      <c r="C128" s="501"/>
      <c r="D128" s="500"/>
      <c r="E128" s="500"/>
      <c r="F128" s="571">
        <v>255300</v>
      </c>
      <c r="G128" s="571">
        <v>255648</v>
      </c>
      <c r="H128" s="500" t="s">
        <v>1246</v>
      </c>
    </row>
    <row r="129" spans="2:7" ht="12.75">
      <c r="B129" s="132"/>
      <c r="C129" s="132"/>
      <c r="F129" s="132"/>
      <c r="G129" s="132"/>
    </row>
    <row r="130" spans="1:8" ht="12.75">
      <c r="A130" s="572" t="s">
        <v>1247</v>
      </c>
      <c r="B130" s="501">
        <v>3600</v>
      </c>
      <c r="C130" s="501">
        <v>3556.23</v>
      </c>
      <c r="D130" s="500" t="s">
        <v>208</v>
      </c>
      <c r="E130" s="500"/>
      <c r="F130" s="501">
        <v>698</v>
      </c>
      <c r="G130" s="501">
        <v>697.5</v>
      </c>
      <c r="H130" s="500" t="s">
        <v>1248</v>
      </c>
    </row>
    <row r="131" spans="1:8" ht="12.75">
      <c r="A131" t="s">
        <v>1249</v>
      </c>
      <c r="B131" s="501">
        <v>20053</v>
      </c>
      <c r="C131" s="501">
        <v>29275.94</v>
      </c>
      <c r="D131" s="500" t="s">
        <v>354</v>
      </c>
      <c r="E131" s="500"/>
      <c r="F131" s="501">
        <v>4452</v>
      </c>
      <c r="G131" s="501">
        <v>4452</v>
      </c>
      <c r="H131" s="500" t="s">
        <v>1250</v>
      </c>
    </row>
    <row r="132" spans="2:8" ht="12.75">
      <c r="B132" s="501">
        <v>947</v>
      </c>
      <c r="C132" s="501">
        <v>946.3</v>
      </c>
      <c r="D132" s="500" t="s">
        <v>253</v>
      </c>
      <c r="E132" s="500"/>
      <c r="F132" s="501">
        <v>1109</v>
      </c>
      <c r="G132" s="501">
        <v>1108.8</v>
      </c>
      <c r="H132" s="500" t="s">
        <v>1251</v>
      </c>
    </row>
    <row r="133" spans="2:8" ht="12.75">
      <c r="B133" s="501">
        <v>5000</v>
      </c>
      <c r="C133" s="501">
        <v>4414.52</v>
      </c>
      <c r="D133" s="500" t="s">
        <v>210</v>
      </c>
      <c r="E133" s="500"/>
      <c r="F133" s="501"/>
      <c r="G133" s="501"/>
      <c r="H133" s="500"/>
    </row>
    <row r="134" spans="2:8" ht="12.75">
      <c r="B134" s="501">
        <v>777</v>
      </c>
      <c r="C134" s="501">
        <v>776.31</v>
      </c>
      <c r="D134" s="500" t="s">
        <v>233</v>
      </c>
      <c r="E134" s="500"/>
      <c r="F134" s="501"/>
      <c r="G134" s="501"/>
      <c r="H134" s="500"/>
    </row>
    <row r="135" spans="2:8" ht="12.75">
      <c r="B135" s="501">
        <v>0</v>
      </c>
      <c r="C135" s="501">
        <v>-0.32</v>
      </c>
      <c r="D135" s="500" t="s">
        <v>1216</v>
      </c>
      <c r="E135" s="500"/>
      <c r="F135" s="501"/>
      <c r="G135" s="501"/>
      <c r="H135" s="500"/>
    </row>
    <row r="136" spans="2:8" ht="12.75">
      <c r="B136" s="501">
        <v>9030</v>
      </c>
      <c r="C136" s="501">
        <v>9024</v>
      </c>
      <c r="D136" s="500" t="s">
        <v>259</v>
      </c>
      <c r="E136" s="500"/>
      <c r="F136" s="501"/>
      <c r="G136" s="501"/>
      <c r="H136" s="500"/>
    </row>
    <row r="137" spans="2:7" ht="12.75">
      <c r="B137" s="132"/>
      <c r="C137" s="132"/>
      <c r="F137" s="132"/>
      <c r="G137" s="132"/>
    </row>
    <row r="138" spans="1:8" ht="12.75">
      <c r="A138" s="500" t="s">
        <v>525</v>
      </c>
      <c r="B138" s="571">
        <f>SUM(B130:B137)</f>
        <v>39407</v>
      </c>
      <c r="C138" s="571">
        <f>SUM(C130:C137)</f>
        <v>47992.979999999996</v>
      </c>
      <c r="D138" s="500"/>
      <c r="E138" s="500"/>
      <c r="F138" s="571">
        <f>SUM(F130:F137)</f>
        <v>6259</v>
      </c>
      <c r="G138" s="571">
        <f>SUM(G130:G137)</f>
        <v>6258.3</v>
      </c>
      <c r="H138" s="500"/>
    </row>
    <row r="139" spans="2:7" ht="12.75">
      <c r="B139" s="132"/>
      <c r="C139" s="132"/>
      <c r="F139" s="132"/>
      <c r="G139" s="132"/>
    </row>
    <row r="140" spans="2:7" ht="12.75">
      <c r="B140" s="132"/>
      <c r="C140" s="132"/>
      <c r="F140" s="132"/>
      <c r="G140" s="132"/>
    </row>
    <row r="141" spans="2:7" ht="12.75">
      <c r="B141" s="132"/>
      <c r="C141" s="132"/>
      <c r="F141" s="132"/>
      <c r="G141" s="132"/>
    </row>
    <row r="142" spans="1:8" ht="12.75">
      <c r="A142" s="572" t="s">
        <v>333</v>
      </c>
      <c r="B142" s="501">
        <v>61702</v>
      </c>
      <c r="C142" s="501">
        <v>61701.45</v>
      </c>
      <c r="D142" s="500" t="s">
        <v>1252</v>
      </c>
      <c r="E142" s="500"/>
      <c r="F142" s="501">
        <v>46400</v>
      </c>
      <c r="G142" s="501">
        <v>46386</v>
      </c>
      <c r="H142" s="500" t="s">
        <v>1253</v>
      </c>
    </row>
    <row r="143" spans="2:8" ht="12.75">
      <c r="B143" s="501">
        <v>12591</v>
      </c>
      <c r="C143" s="501">
        <v>12590.22</v>
      </c>
      <c r="D143" s="500" t="s">
        <v>1254</v>
      </c>
      <c r="E143" s="500"/>
      <c r="F143" s="501">
        <v>0</v>
      </c>
      <c r="G143" s="501">
        <v>4.2</v>
      </c>
      <c r="H143" s="500" t="s">
        <v>1255</v>
      </c>
    </row>
    <row r="144" spans="2:8" ht="12.75">
      <c r="B144" s="501">
        <v>5000</v>
      </c>
      <c r="C144" s="501">
        <v>43154.78</v>
      </c>
      <c r="D144" s="500" t="s">
        <v>354</v>
      </c>
      <c r="E144" s="500"/>
      <c r="F144" s="501">
        <v>2300</v>
      </c>
      <c r="G144" s="501">
        <v>2300</v>
      </c>
      <c r="H144" s="500" t="s">
        <v>1256</v>
      </c>
    </row>
    <row r="145" spans="2:8" ht="12.75">
      <c r="B145" s="501">
        <v>11000</v>
      </c>
      <c r="C145" s="501">
        <v>8901.5</v>
      </c>
      <c r="D145" s="500" t="s">
        <v>253</v>
      </c>
      <c r="E145" s="500"/>
      <c r="F145" s="501"/>
      <c r="G145" s="501"/>
      <c r="H145" s="500"/>
    </row>
    <row r="146" spans="2:8" ht="12.75">
      <c r="B146" s="501">
        <v>317873</v>
      </c>
      <c r="C146" s="501">
        <v>317872.37</v>
      </c>
      <c r="D146" s="500" t="s">
        <v>210</v>
      </c>
      <c r="E146" s="500"/>
      <c r="F146" s="501"/>
      <c r="G146" s="501"/>
      <c r="H146" s="500"/>
    </row>
    <row r="147" spans="2:8" ht="12.75">
      <c r="B147" s="501">
        <v>12857</v>
      </c>
      <c r="C147" s="501">
        <v>12856.54</v>
      </c>
      <c r="D147" s="500" t="s">
        <v>1257</v>
      </c>
      <c r="E147" s="500"/>
      <c r="F147" s="501"/>
      <c r="G147" s="501"/>
      <c r="H147" s="500"/>
    </row>
    <row r="148" spans="2:8" ht="12.75">
      <c r="B148" s="501">
        <v>191</v>
      </c>
      <c r="C148" s="501">
        <v>190.4</v>
      </c>
      <c r="D148" s="500" t="s">
        <v>1193</v>
      </c>
      <c r="E148" s="500"/>
      <c r="F148" s="501"/>
      <c r="G148" s="501"/>
      <c r="H148" s="500"/>
    </row>
    <row r="149" spans="2:8" ht="12.75">
      <c r="B149" s="501">
        <v>40000</v>
      </c>
      <c r="C149" s="501">
        <v>39692</v>
      </c>
      <c r="D149" s="574" t="s">
        <v>1167</v>
      </c>
      <c r="E149" s="500"/>
      <c r="F149" s="501"/>
      <c r="G149" s="501"/>
      <c r="H149" s="500"/>
    </row>
    <row r="150" spans="2:8" ht="12.75">
      <c r="B150" s="501">
        <v>29703</v>
      </c>
      <c r="C150" s="501">
        <v>29703</v>
      </c>
      <c r="D150" s="500" t="s">
        <v>1258</v>
      </c>
      <c r="E150" s="500"/>
      <c r="F150" s="501"/>
      <c r="G150" s="501"/>
      <c r="H150" s="500"/>
    </row>
    <row r="151" spans="2:8" ht="12.75">
      <c r="B151" s="501">
        <v>0</v>
      </c>
      <c r="C151" s="501">
        <v>0.03</v>
      </c>
      <c r="D151" s="500" t="s">
        <v>1259</v>
      </c>
      <c r="E151" s="500"/>
      <c r="F151" s="501"/>
      <c r="G151" s="501"/>
      <c r="H151" s="500"/>
    </row>
    <row r="152" spans="2:8" ht="12.75">
      <c r="B152" s="501">
        <v>25000</v>
      </c>
      <c r="C152" s="501">
        <v>24876</v>
      </c>
      <c r="D152" s="500" t="s">
        <v>1166</v>
      </c>
      <c r="E152" s="500"/>
      <c r="F152" s="501"/>
      <c r="G152" s="501"/>
      <c r="H152" s="500"/>
    </row>
    <row r="153" spans="2:8" ht="12.75">
      <c r="B153" s="501">
        <v>2300</v>
      </c>
      <c r="C153" s="501">
        <v>2300</v>
      </c>
      <c r="D153" s="500" t="s">
        <v>1260</v>
      </c>
      <c r="E153" s="500"/>
      <c r="F153" s="501"/>
      <c r="G153" s="501"/>
      <c r="H153" s="500"/>
    </row>
    <row r="154" spans="2:8" ht="12.75">
      <c r="B154" s="501">
        <v>4309</v>
      </c>
      <c r="C154" s="501">
        <v>4306.22</v>
      </c>
      <c r="D154" s="500" t="s">
        <v>1192</v>
      </c>
      <c r="E154" s="500"/>
      <c r="F154" s="501"/>
      <c r="G154" s="501"/>
      <c r="H154" s="500"/>
    </row>
    <row r="155" spans="2:7" ht="12.75">
      <c r="B155" s="132"/>
      <c r="C155" s="132"/>
      <c r="F155" s="132"/>
      <c r="G155" s="132"/>
    </row>
    <row r="156" spans="1:8" ht="12.75">
      <c r="A156" s="500" t="s">
        <v>525</v>
      </c>
      <c r="B156" s="571">
        <f>SUM(B142:B155)</f>
        <v>522526</v>
      </c>
      <c r="C156" s="571">
        <f>SUM(C142:C155)</f>
        <v>558144.51</v>
      </c>
      <c r="D156" s="500"/>
      <c r="E156" s="500"/>
      <c r="F156" s="571">
        <f>SUM(F142:F155)</f>
        <v>48700</v>
      </c>
      <c r="G156" s="571">
        <f>SUM(G142:G155)</f>
        <v>48690.2</v>
      </c>
      <c r="H156" s="500"/>
    </row>
    <row r="157" spans="2:7" ht="12.75">
      <c r="B157" s="132"/>
      <c r="C157" s="132"/>
      <c r="F157" s="132"/>
      <c r="G157" s="132"/>
    </row>
    <row r="158" spans="2:7" ht="12.75">
      <c r="B158" s="132"/>
      <c r="C158" s="132"/>
      <c r="F158" s="132"/>
      <c r="G158" s="132"/>
    </row>
    <row r="159" spans="1:8" ht="12.75">
      <c r="A159" s="572" t="s">
        <v>1261</v>
      </c>
      <c r="B159" s="501">
        <v>0</v>
      </c>
      <c r="C159" s="501">
        <v>0</v>
      </c>
      <c r="D159" s="500" t="s">
        <v>208</v>
      </c>
      <c r="E159" s="500"/>
      <c r="F159" s="501">
        <v>934662</v>
      </c>
      <c r="G159" s="501">
        <v>934662</v>
      </c>
      <c r="H159" s="500" t="s">
        <v>1262</v>
      </c>
    </row>
    <row r="160" spans="2:8" ht="12.75">
      <c r="B160" s="501">
        <v>40800</v>
      </c>
      <c r="C160" s="501">
        <v>40800</v>
      </c>
      <c r="D160" s="500" t="s">
        <v>289</v>
      </c>
      <c r="E160" s="500"/>
      <c r="F160" s="501">
        <v>0</v>
      </c>
      <c r="G160" s="501">
        <v>-3.6</v>
      </c>
      <c r="H160" s="500" t="s">
        <v>1255</v>
      </c>
    </row>
    <row r="161" spans="2:8" ht="12.75">
      <c r="B161" s="501">
        <v>4689</v>
      </c>
      <c r="C161" s="501">
        <v>4688.24</v>
      </c>
      <c r="D161" s="500" t="s">
        <v>1192</v>
      </c>
      <c r="E161" s="500"/>
      <c r="F161" s="501"/>
      <c r="G161" s="501"/>
      <c r="H161" s="500"/>
    </row>
    <row r="162" spans="2:8" ht="12.75">
      <c r="B162" s="501">
        <v>688572</v>
      </c>
      <c r="C162" s="501">
        <v>688572</v>
      </c>
      <c r="D162" s="500" t="s">
        <v>1166</v>
      </c>
      <c r="E162" s="500"/>
      <c r="F162" s="501"/>
      <c r="G162" s="501"/>
      <c r="H162" s="500"/>
    </row>
    <row r="163" spans="2:7" ht="12.75">
      <c r="B163" s="132"/>
      <c r="C163" s="132"/>
      <c r="F163" s="132"/>
      <c r="G163" s="132"/>
    </row>
    <row r="164" spans="1:8" ht="12.75">
      <c r="A164" s="500" t="s">
        <v>525</v>
      </c>
      <c r="B164" s="571">
        <f>SUM(B159:B163)</f>
        <v>734061</v>
      </c>
      <c r="C164" s="571">
        <f>SUM(C159:C163)</f>
        <v>734060.24</v>
      </c>
      <c r="D164" s="500"/>
      <c r="E164" s="500"/>
      <c r="F164" s="571">
        <f>SUM(F159:F163)</f>
        <v>934662</v>
      </c>
      <c r="G164" s="571">
        <f>SUM(G159:G163)</f>
        <v>934658.4</v>
      </c>
      <c r="H164" s="500"/>
    </row>
    <row r="165" spans="2:7" ht="12.75">
      <c r="B165" s="132"/>
      <c r="C165" s="132"/>
      <c r="F165" s="132"/>
      <c r="G165" s="132"/>
    </row>
    <row r="166" spans="1:8" ht="12.75">
      <c r="A166" s="502" t="s">
        <v>1263</v>
      </c>
      <c r="B166" s="501">
        <v>1000</v>
      </c>
      <c r="C166" s="501">
        <v>2029.36</v>
      </c>
      <c r="D166" s="500" t="s">
        <v>1264</v>
      </c>
      <c r="E166" s="500"/>
      <c r="F166" s="501">
        <v>5556</v>
      </c>
      <c r="G166" s="501">
        <v>5556</v>
      </c>
      <c r="H166" s="500" t="s">
        <v>1265</v>
      </c>
    </row>
    <row r="167" spans="1:8" ht="12.75">
      <c r="A167" s="225"/>
      <c r="B167" s="446"/>
      <c r="C167" s="446"/>
      <c r="D167" s="46"/>
      <c r="E167" s="46"/>
      <c r="F167" s="446"/>
      <c r="G167" s="446"/>
      <c r="H167" s="46"/>
    </row>
    <row r="168" spans="2:7" ht="12.75">
      <c r="B168" s="132"/>
      <c r="C168" s="132"/>
      <c r="F168" s="132"/>
      <c r="G168" s="132"/>
    </row>
    <row r="169" spans="1:7" ht="12.75">
      <c r="A169" s="502" t="s">
        <v>1266</v>
      </c>
      <c r="B169" s="132"/>
      <c r="C169" s="132"/>
      <c r="F169" s="132"/>
      <c r="G169" s="132"/>
    </row>
    <row r="170" spans="1:8" ht="12.75">
      <c r="A170" s="500" t="s">
        <v>1267</v>
      </c>
      <c r="B170" s="501">
        <v>529</v>
      </c>
      <c r="C170" s="501">
        <v>528.5</v>
      </c>
      <c r="D170" s="500" t="s">
        <v>1268</v>
      </c>
      <c r="E170" s="500"/>
      <c r="F170" s="571">
        <v>2194</v>
      </c>
      <c r="G170" s="571">
        <v>2193.6</v>
      </c>
      <c r="H170" s="500" t="s">
        <v>1269</v>
      </c>
    </row>
    <row r="171" spans="1:8" ht="12.75">
      <c r="A171" s="500" t="s">
        <v>1270</v>
      </c>
      <c r="B171" s="501">
        <v>0</v>
      </c>
      <c r="C171" s="501">
        <v>0</v>
      </c>
      <c r="D171" s="500" t="s">
        <v>1268</v>
      </c>
      <c r="E171" s="500"/>
      <c r="F171" s="571">
        <v>5418</v>
      </c>
      <c r="G171" s="571">
        <v>5417.3</v>
      </c>
      <c r="H171" s="500" t="s">
        <v>1271</v>
      </c>
    </row>
    <row r="172" spans="1:8" ht="12.75">
      <c r="A172" s="500" t="s">
        <v>1272</v>
      </c>
      <c r="B172" s="501">
        <v>1600</v>
      </c>
      <c r="C172" s="501">
        <v>1600</v>
      </c>
      <c r="D172" s="500" t="s">
        <v>1268</v>
      </c>
      <c r="E172" s="500"/>
      <c r="F172" s="571">
        <v>8266</v>
      </c>
      <c r="G172" s="571">
        <v>8265.3</v>
      </c>
      <c r="H172" s="500" t="s">
        <v>1273</v>
      </c>
    </row>
    <row r="173" spans="2:7" ht="12.75">
      <c r="B173" s="132"/>
      <c r="C173" s="132"/>
      <c r="F173" s="132"/>
      <c r="G173" s="132"/>
    </row>
    <row r="174" spans="1:8" ht="12.75">
      <c r="A174" s="572" t="s">
        <v>1274</v>
      </c>
      <c r="B174" s="501">
        <v>1000</v>
      </c>
      <c r="C174" s="501">
        <v>451.44</v>
      </c>
      <c r="D174" s="500" t="s">
        <v>208</v>
      </c>
      <c r="E174" s="500"/>
      <c r="F174" s="501">
        <v>7000</v>
      </c>
      <c r="G174" s="501">
        <v>8052.62</v>
      </c>
      <c r="H174" s="500" t="s">
        <v>1275</v>
      </c>
    </row>
    <row r="175" spans="2:8" ht="12.75">
      <c r="B175" s="501">
        <v>41373</v>
      </c>
      <c r="C175" s="501">
        <v>41373</v>
      </c>
      <c r="D175" s="500" t="s">
        <v>1176</v>
      </c>
      <c r="E175" s="500"/>
      <c r="F175" s="501">
        <v>6276</v>
      </c>
      <c r="G175" s="501">
        <v>6275.7</v>
      </c>
      <c r="H175" s="500" t="s">
        <v>1276</v>
      </c>
    </row>
    <row r="176" spans="2:8" ht="12.75">
      <c r="B176" s="501">
        <v>64</v>
      </c>
      <c r="C176" s="501">
        <v>63.05</v>
      </c>
      <c r="D176" s="500" t="s">
        <v>439</v>
      </c>
      <c r="E176" s="500"/>
      <c r="F176" s="501"/>
      <c r="G176" s="501"/>
      <c r="H176" s="500"/>
    </row>
    <row r="177" spans="2:8" ht="12.75">
      <c r="B177" s="501">
        <v>3423</v>
      </c>
      <c r="C177" s="501">
        <v>3422.95</v>
      </c>
      <c r="D177" s="500" t="s">
        <v>1277</v>
      </c>
      <c r="E177" s="500"/>
      <c r="F177" s="501"/>
      <c r="G177" s="501"/>
      <c r="H177" s="500"/>
    </row>
    <row r="178" spans="2:8" ht="12.75">
      <c r="B178" s="501">
        <v>208332</v>
      </c>
      <c r="C178" s="501">
        <v>208332</v>
      </c>
      <c r="D178" s="500" t="s">
        <v>259</v>
      </c>
      <c r="E178" s="500"/>
      <c r="F178" s="500"/>
      <c r="G178" s="500"/>
      <c r="H178" s="500"/>
    </row>
    <row r="179" spans="2:8" ht="12.75">
      <c r="B179" s="501">
        <v>54170</v>
      </c>
      <c r="C179" s="501">
        <v>54170</v>
      </c>
      <c r="D179" s="500" t="s">
        <v>260</v>
      </c>
      <c r="E179" s="500"/>
      <c r="F179" s="500"/>
      <c r="G179" s="500"/>
      <c r="H179" s="500"/>
    </row>
    <row r="180" spans="2:8" ht="12.75">
      <c r="B180" s="501">
        <v>18754</v>
      </c>
      <c r="C180" s="501">
        <v>18754</v>
      </c>
      <c r="D180" s="500" t="s">
        <v>261</v>
      </c>
      <c r="E180" s="500"/>
      <c r="F180" s="500"/>
      <c r="G180" s="500"/>
      <c r="H180" s="500"/>
    </row>
    <row r="181" spans="2:8" ht="12.75">
      <c r="B181" s="501">
        <v>13778</v>
      </c>
      <c r="C181" s="501">
        <v>13083</v>
      </c>
      <c r="D181" s="500" t="s">
        <v>607</v>
      </c>
      <c r="E181" s="500"/>
      <c r="F181" s="501"/>
      <c r="G181" s="501"/>
      <c r="H181" s="500"/>
    </row>
    <row r="182" spans="2:7" ht="12.75">
      <c r="B182" s="132"/>
      <c r="C182" s="132"/>
      <c r="F182" s="132"/>
      <c r="G182" s="132"/>
    </row>
    <row r="183" spans="1:8" s="46" customFormat="1" ht="12.75">
      <c r="A183" s="500" t="s">
        <v>525</v>
      </c>
      <c r="B183" s="501">
        <f>SUM(B174:B182)</f>
        <v>340894</v>
      </c>
      <c r="C183" s="501">
        <f>SUM(C174:C182)</f>
        <v>339649.44</v>
      </c>
      <c r="D183" s="500"/>
      <c r="E183" s="500"/>
      <c r="F183" s="501">
        <f>SUM(F174:F182)</f>
        <v>13276</v>
      </c>
      <c r="G183" s="501">
        <f>SUM(G174:G182)</f>
        <v>14328.32</v>
      </c>
      <c r="H183" s="500"/>
    </row>
    <row r="184" spans="2:256" ht="12.75">
      <c r="B184" s="132"/>
      <c r="C184" s="132"/>
      <c r="F184" s="132"/>
      <c r="G184" s="132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  <c r="IE184" s="46"/>
      <c r="IF184" s="46"/>
      <c r="IG184" s="46"/>
      <c r="IH184" s="46"/>
      <c r="II184" s="46"/>
      <c r="IJ184" s="46"/>
      <c r="IK184" s="46"/>
      <c r="IL184" s="46"/>
      <c r="IM184" s="46"/>
      <c r="IN184" s="46"/>
      <c r="IO184" s="46"/>
      <c r="IP184" s="46"/>
      <c r="IQ184" s="46"/>
      <c r="IR184" s="46"/>
      <c r="IS184" s="46"/>
      <c r="IT184" s="46"/>
      <c r="IU184" s="46"/>
      <c r="IV184" s="46"/>
    </row>
    <row r="185" spans="1:8" ht="12.75">
      <c r="A185" s="575" t="s">
        <v>283</v>
      </c>
      <c r="B185" s="501">
        <v>50000</v>
      </c>
      <c r="C185" s="501">
        <v>-6681.15</v>
      </c>
      <c r="D185" s="500" t="s">
        <v>354</v>
      </c>
      <c r="E185" s="500"/>
      <c r="F185" s="501">
        <v>5546</v>
      </c>
      <c r="G185" s="501">
        <v>5546</v>
      </c>
      <c r="H185" s="500" t="s">
        <v>1278</v>
      </c>
    </row>
    <row r="186" spans="1:8" ht="12.75">
      <c r="A186" s="576" t="s">
        <v>1279</v>
      </c>
      <c r="B186" s="501">
        <v>0</v>
      </c>
      <c r="C186" s="501">
        <v>0</v>
      </c>
      <c r="D186" s="500" t="s">
        <v>1280</v>
      </c>
      <c r="E186" s="500"/>
      <c r="F186" s="501">
        <v>17717</v>
      </c>
      <c r="G186" s="501">
        <v>17716.02</v>
      </c>
      <c r="H186" s="500" t="s">
        <v>1281</v>
      </c>
    </row>
    <row r="187" spans="2:8" ht="12.75">
      <c r="B187" s="501">
        <v>12572</v>
      </c>
      <c r="C187" s="501">
        <v>12572</v>
      </c>
      <c r="D187" s="500" t="s">
        <v>1166</v>
      </c>
      <c r="E187" s="500"/>
      <c r="F187" s="501">
        <v>0</v>
      </c>
      <c r="G187" s="501">
        <v>-0.72</v>
      </c>
      <c r="H187" s="500" t="s">
        <v>1216</v>
      </c>
    </row>
    <row r="188" spans="2:7" ht="12.75">
      <c r="B188" s="132"/>
      <c r="C188" s="132"/>
      <c r="F188" s="132"/>
      <c r="G188" s="132"/>
    </row>
    <row r="189" spans="1:8" ht="12.75">
      <c r="A189" s="500" t="s">
        <v>525</v>
      </c>
      <c r="B189" s="501">
        <f>SUM(B185:B187)</f>
        <v>62572</v>
      </c>
      <c r="C189" s="501">
        <f>SUM(C185:C187)</f>
        <v>5890.85</v>
      </c>
      <c r="D189" s="500"/>
      <c r="E189" s="500"/>
      <c r="F189" s="501">
        <f>SUM(F185:F188)</f>
        <v>23263</v>
      </c>
      <c r="G189" s="501">
        <f>SUM(G185:G188)</f>
        <v>23261.3</v>
      </c>
      <c r="H189" s="500"/>
    </row>
    <row r="190" spans="1:8" ht="12.75">
      <c r="A190" s="46"/>
      <c r="B190" s="446"/>
      <c r="C190" s="446"/>
      <c r="D190" s="46"/>
      <c r="E190" s="46"/>
      <c r="F190" s="446"/>
      <c r="G190" s="446"/>
      <c r="H190" s="46"/>
    </row>
    <row r="191" spans="1:8" ht="12.75">
      <c r="A191" s="502" t="s">
        <v>1282</v>
      </c>
      <c r="B191" s="501">
        <v>0</v>
      </c>
      <c r="C191" s="501">
        <v>-1.4</v>
      </c>
      <c r="D191" s="500" t="s">
        <v>1216</v>
      </c>
      <c r="E191" s="500"/>
      <c r="F191" s="501">
        <v>2530</v>
      </c>
      <c r="G191" s="501">
        <v>2521</v>
      </c>
      <c r="H191" s="500" t="s">
        <v>1283</v>
      </c>
    </row>
    <row r="192" spans="1:8" ht="12.75">
      <c r="A192" s="46"/>
      <c r="B192" s="446"/>
      <c r="C192" s="446"/>
      <c r="D192" s="46"/>
      <c r="E192" s="46"/>
      <c r="F192" s="446"/>
      <c r="G192" s="446"/>
      <c r="H192" s="46"/>
    </row>
    <row r="193" spans="1:8" ht="12.75">
      <c r="A193" s="502" t="s">
        <v>1284</v>
      </c>
      <c r="B193" s="501">
        <v>1785</v>
      </c>
      <c r="C193" s="501">
        <v>1785</v>
      </c>
      <c r="D193" s="500" t="s">
        <v>1193</v>
      </c>
      <c r="E193" s="500"/>
      <c r="F193" s="501">
        <v>10680</v>
      </c>
      <c r="G193" s="501">
        <v>5339.25</v>
      </c>
      <c r="H193" s="500" t="s">
        <v>1285</v>
      </c>
    </row>
    <row r="194" spans="1:8" ht="12.75">
      <c r="A194" s="225"/>
      <c r="B194" s="501">
        <v>1727</v>
      </c>
      <c r="C194" s="501">
        <v>1726.09</v>
      </c>
      <c r="D194" s="500" t="s">
        <v>1192</v>
      </c>
      <c r="E194" s="500"/>
      <c r="F194" s="501">
        <v>0</v>
      </c>
      <c r="G194" s="501">
        <v>-2.25</v>
      </c>
      <c r="H194" s="500"/>
    </row>
    <row r="195" spans="1:8" ht="12.75">
      <c r="A195" s="225"/>
      <c r="B195" s="501">
        <v>4408</v>
      </c>
      <c r="C195" s="501">
        <v>4408</v>
      </c>
      <c r="D195" s="500" t="s">
        <v>1286</v>
      </c>
      <c r="E195" s="500"/>
      <c r="F195" s="501"/>
      <c r="G195" s="501"/>
      <c r="H195" s="500"/>
    </row>
    <row r="196" spans="1:8" ht="12.75">
      <c r="A196" s="225"/>
      <c r="B196" s="501">
        <v>3504</v>
      </c>
      <c r="C196" s="501">
        <v>3504</v>
      </c>
      <c r="D196" s="500" t="s">
        <v>1166</v>
      </c>
      <c r="E196" s="500"/>
      <c r="F196" s="501"/>
      <c r="G196" s="501"/>
      <c r="H196" s="500"/>
    </row>
    <row r="197" spans="1:8" ht="12.75">
      <c r="A197" s="225"/>
      <c r="B197" s="446"/>
      <c r="C197" s="446"/>
      <c r="D197" s="46"/>
      <c r="E197" s="46"/>
      <c r="F197" s="446"/>
      <c r="G197" s="446"/>
      <c r="H197" s="46"/>
    </row>
    <row r="198" spans="1:8" ht="12.75">
      <c r="A198" s="500" t="s">
        <v>525</v>
      </c>
      <c r="B198" s="501">
        <f>SUM(B193:B197)</f>
        <v>11424</v>
      </c>
      <c r="C198" s="501">
        <f>SUM(C193:C197)</f>
        <v>11423.09</v>
      </c>
      <c r="D198" s="500"/>
      <c r="E198" s="500"/>
      <c r="F198" s="501">
        <f>SUM(F193:F197)</f>
        <v>10680</v>
      </c>
      <c r="G198" s="501">
        <f>SUM(G193:G197)</f>
        <v>5337</v>
      </c>
      <c r="H198" s="500"/>
    </row>
    <row r="199" spans="1:8" ht="12.75">
      <c r="A199" s="225"/>
      <c r="B199" s="446"/>
      <c r="C199" s="446"/>
      <c r="D199" s="46"/>
      <c r="E199" s="46"/>
      <c r="F199" s="446"/>
      <c r="G199" s="446"/>
      <c r="H199" s="46"/>
    </row>
    <row r="200" spans="2:7" ht="12.75">
      <c r="B200" s="132"/>
      <c r="C200" s="132"/>
      <c r="F200" s="132"/>
      <c r="G200" s="132"/>
    </row>
    <row r="201" spans="1:8" ht="12.75">
      <c r="A201" s="502" t="s">
        <v>1287</v>
      </c>
      <c r="B201" s="501">
        <v>9049</v>
      </c>
      <c r="C201" s="501">
        <v>9046.05</v>
      </c>
      <c r="D201" s="500" t="s">
        <v>1288</v>
      </c>
      <c r="E201" s="500"/>
      <c r="F201" s="571">
        <v>14426</v>
      </c>
      <c r="G201" s="571">
        <v>14425.4</v>
      </c>
      <c r="H201" s="500" t="s">
        <v>1289</v>
      </c>
    </row>
    <row r="202" spans="2:7" ht="12.75">
      <c r="B202" s="132"/>
      <c r="C202" s="132"/>
      <c r="F202" s="132"/>
      <c r="G202" s="132"/>
    </row>
    <row r="203" spans="2:7" ht="12.75">
      <c r="B203" s="132"/>
      <c r="C203" s="132"/>
      <c r="F203" s="132"/>
      <c r="G203" s="132"/>
    </row>
    <row r="204" spans="1:8" ht="12.75">
      <c r="A204" s="572" t="s">
        <v>1290</v>
      </c>
      <c r="B204" s="501">
        <v>160000</v>
      </c>
      <c r="C204" s="501">
        <v>0</v>
      </c>
      <c r="D204" s="500" t="s">
        <v>1291</v>
      </c>
      <c r="E204" s="500"/>
      <c r="F204" s="501"/>
      <c r="G204" s="501"/>
      <c r="H204" s="500"/>
    </row>
    <row r="205" spans="2:7" ht="12.75">
      <c r="B205" s="132"/>
      <c r="C205" s="132"/>
      <c r="F205" s="132"/>
      <c r="G205" s="132"/>
    </row>
    <row r="206" spans="1:8" ht="12.75">
      <c r="A206" s="500" t="s">
        <v>525</v>
      </c>
      <c r="B206" s="501">
        <f>SUM(B204:B205)</f>
        <v>160000</v>
      </c>
      <c r="C206" s="501">
        <f>SUM(C204:C205)</f>
        <v>0</v>
      </c>
      <c r="D206" s="500"/>
      <c r="E206" s="500"/>
      <c r="F206" s="501"/>
      <c r="G206" s="501"/>
      <c r="H206" s="500"/>
    </row>
    <row r="207" spans="1:8" ht="12.75">
      <c r="A207" s="46"/>
      <c r="B207" s="446"/>
      <c r="C207" s="446"/>
      <c r="D207" s="46"/>
      <c r="E207" s="46"/>
      <c r="F207" s="446"/>
      <c r="G207" s="446"/>
      <c r="H207" s="46"/>
    </row>
    <row r="208" spans="1:8" ht="12.75">
      <c r="A208" s="46"/>
      <c r="B208" s="446"/>
      <c r="C208" s="446"/>
      <c r="D208" s="46"/>
      <c r="E208" s="46"/>
      <c r="F208" s="446"/>
      <c r="G208" s="446"/>
      <c r="H208" s="46"/>
    </row>
    <row r="209" spans="1:8" ht="12.75">
      <c r="A209" s="46"/>
      <c r="B209" s="446"/>
      <c r="C209" s="446"/>
      <c r="D209" s="46"/>
      <c r="E209" s="46"/>
      <c r="F209" s="446"/>
      <c r="G209" s="446"/>
      <c r="H209" s="46"/>
    </row>
    <row r="210" spans="1:8" ht="12.75">
      <c r="A210" s="46"/>
      <c r="B210" s="446"/>
      <c r="C210" s="446"/>
      <c r="D210" s="46"/>
      <c r="E210" s="46"/>
      <c r="F210" s="446"/>
      <c r="G210" s="446"/>
      <c r="H210" s="46"/>
    </row>
    <row r="211" spans="1:8" ht="12.75">
      <c r="A211" s="572" t="s">
        <v>1292</v>
      </c>
      <c r="B211" s="501">
        <v>8603</v>
      </c>
      <c r="C211" s="501">
        <v>8602.52</v>
      </c>
      <c r="D211" s="500" t="s">
        <v>208</v>
      </c>
      <c r="E211" s="500"/>
      <c r="F211" s="501">
        <v>140000</v>
      </c>
      <c r="G211" s="501">
        <v>137222.9</v>
      </c>
      <c r="H211" s="500" t="s">
        <v>1293</v>
      </c>
    </row>
    <row r="212" spans="1:8" ht="12.75">
      <c r="A212" s="46"/>
      <c r="B212" s="501">
        <v>62500</v>
      </c>
      <c r="C212" s="501">
        <v>62497.28</v>
      </c>
      <c r="D212" s="500" t="s">
        <v>1294</v>
      </c>
      <c r="E212" s="500"/>
      <c r="F212" s="501">
        <v>16800</v>
      </c>
      <c r="G212" s="501">
        <v>15934.3</v>
      </c>
      <c r="H212" s="500" t="s">
        <v>1295</v>
      </c>
    </row>
    <row r="213" spans="1:8" ht="12.75">
      <c r="A213" s="46"/>
      <c r="B213" s="501">
        <v>500</v>
      </c>
      <c r="C213" s="501">
        <v>500</v>
      </c>
      <c r="D213" s="500" t="s">
        <v>1296</v>
      </c>
      <c r="E213" s="500"/>
      <c r="F213" s="501">
        <v>0</v>
      </c>
      <c r="G213" s="501">
        <v>0.7</v>
      </c>
      <c r="H213" s="500" t="s">
        <v>1216</v>
      </c>
    </row>
    <row r="214" spans="1:8" ht="12.75">
      <c r="A214" s="46"/>
      <c r="B214" s="501">
        <v>10000</v>
      </c>
      <c r="C214" s="501">
        <v>10000</v>
      </c>
      <c r="D214" s="524" t="s">
        <v>1297</v>
      </c>
      <c r="E214" s="500"/>
      <c r="F214" s="501"/>
      <c r="G214" s="501"/>
      <c r="H214" s="500"/>
    </row>
    <row r="215" spans="1:8" ht="12.75">
      <c r="A215" s="46"/>
      <c r="B215" s="501">
        <v>17136</v>
      </c>
      <c r="C215" s="501">
        <v>17478</v>
      </c>
      <c r="D215" s="524" t="s">
        <v>1166</v>
      </c>
      <c r="E215" s="500"/>
      <c r="F215" s="501"/>
      <c r="G215" s="501"/>
      <c r="H215" s="500"/>
    </row>
    <row r="216" spans="2:7" ht="12.75">
      <c r="B216" s="132"/>
      <c r="C216" s="132"/>
      <c r="F216" s="132"/>
      <c r="G216" s="132"/>
    </row>
    <row r="217" spans="1:8" ht="12.75">
      <c r="A217" s="500" t="s">
        <v>525</v>
      </c>
      <c r="B217" s="501">
        <f>SUM(B211:B216)</f>
        <v>98739</v>
      </c>
      <c r="C217" s="501">
        <f>SUM(C211:C216)</f>
        <v>99077.8</v>
      </c>
      <c r="D217" s="500"/>
      <c r="E217" s="500"/>
      <c r="F217" s="501">
        <f>SUM(F211:F216)</f>
        <v>156800</v>
      </c>
      <c r="G217" s="501">
        <f>SUM(G211:G216)</f>
        <v>153157.9</v>
      </c>
      <c r="H217" s="500"/>
    </row>
    <row r="218" spans="2:7" ht="12.75">
      <c r="B218" s="132"/>
      <c r="C218" s="132"/>
      <c r="F218" s="132"/>
      <c r="G218" s="132"/>
    </row>
    <row r="219" spans="1:8" ht="12.75">
      <c r="A219" s="577" t="s">
        <v>1298</v>
      </c>
      <c r="B219" s="578">
        <f>SUM(B24+B42+B62+B84+B94+B96+B103+B114+B126+B138+B156+B164+B166+B170+B171+B172+B183+B189+B191+B198+B201+B206++B217)</f>
        <v>7051838</v>
      </c>
      <c r="C219" s="578">
        <f>SUM(C24+C42+C62+C84+C94+C96+C103+C114+C126+C138+C156+C164+C166+C170+C171+C172+C183+C189+C191+C201+C198+C206+C217)</f>
        <v>6925912.59</v>
      </c>
      <c r="D219" s="579"/>
      <c r="E219" s="579"/>
      <c r="F219" s="578">
        <f>SUM(F24+F42+F62+F84+F94+F96+F103+F114+F126+F128+F138+F156+F164+F166+F170+F171+F172+F183+F189+F191+F198+F201+F217)</f>
        <v>7728252</v>
      </c>
      <c r="G219" s="578">
        <f>SUM(G24+G42+G62+G84+G94+G96+G103+G114+G126+G128+G138+G156+G164+G166+G170+G171+G172+G183+G189+G191+G198+G201+G217)</f>
        <v>7470392.180000001</v>
      </c>
      <c r="H219" s="579"/>
    </row>
    <row r="220" spans="2:7" ht="12.75">
      <c r="B220" s="132"/>
      <c r="C220" s="132"/>
      <c r="F220" s="132"/>
      <c r="G220" s="132"/>
    </row>
    <row r="221" spans="1:7" ht="12.75">
      <c r="A221" s="7" t="s">
        <v>1299</v>
      </c>
      <c r="B221" s="132"/>
      <c r="C221" s="132" t="s">
        <v>1300</v>
      </c>
      <c r="D221" s="132">
        <v>7470392.18</v>
      </c>
      <c r="F221" s="132"/>
      <c r="G221" s="132"/>
    </row>
    <row r="222" spans="2:7" ht="12.75">
      <c r="B222" s="132"/>
      <c r="C222" s="132" t="s">
        <v>1301</v>
      </c>
      <c r="D222" s="132">
        <v>-6925912.59</v>
      </c>
      <c r="F222" s="132"/>
      <c r="G222" s="132"/>
    </row>
    <row r="223" spans="2:7" ht="12.75">
      <c r="B223" s="132"/>
      <c r="C223" s="132"/>
      <c r="D223" s="132"/>
      <c r="F223" s="132"/>
      <c r="G223" s="132"/>
    </row>
    <row r="224" spans="2:7" ht="12.75">
      <c r="B224" s="132"/>
      <c r="C224" s="503" t="s">
        <v>1302</v>
      </c>
      <c r="D224" s="503">
        <f>SUM(D221:D223)</f>
        <v>544479.5899999999</v>
      </c>
      <c r="F224" s="132"/>
      <c r="G224" s="132"/>
    </row>
    <row r="225" spans="2:7" ht="12.75">
      <c r="B225" s="132"/>
      <c r="C225" s="132"/>
      <c r="F225" s="132"/>
      <c r="G225" s="132"/>
    </row>
    <row r="226" spans="1:7" ht="12.75">
      <c r="A226" s="502" t="s">
        <v>1303</v>
      </c>
      <c r="B226" s="503" t="s">
        <v>1304</v>
      </c>
      <c r="C226" s="503" t="s">
        <v>1300</v>
      </c>
      <c r="D226" s="570" t="s">
        <v>1305</v>
      </c>
      <c r="F226" s="132"/>
      <c r="G226" s="132"/>
    </row>
    <row r="227" spans="2:7" ht="12.75">
      <c r="B227" s="132"/>
      <c r="C227" s="132"/>
      <c r="F227" s="132"/>
      <c r="G227" s="132"/>
    </row>
    <row r="228" spans="1:7" ht="12.75">
      <c r="A228" s="500" t="s">
        <v>335</v>
      </c>
      <c r="B228" s="501">
        <v>934854.18</v>
      </c>
      <c r="C228" s="501">
        <v>1154869.5</v>
      </c>
      <c r="D228" s="501">
        <f>SUM(C228-B228)</f>
        <v>220015.31999999995</v>
      </c>
      <c r="F228" s="132"/>
      <c r="G228" s="132"/>
    </row>
    <row r="229" spans="1:7" ht="12.75">
      <c r="A229" s="500" t="s">
        <v>1174</v>
      </c>
      <c r="B229" s="501">
        <v>965469.56</v>
      </c>
      <c r="C229" s="501">
        <v>1119072</v>
      </c>
      <c r="D229" s="501">
        <f aca="true" t="shared" si="0" ref="D229:D250">SUM(C229-B229)</f>
        <v>153602.43999999994</v>
      </c>
      <c r="F229" s="132"/>
      <c r="G229" s="132"/>
    </row>
    <row r="230" spans="1:7" ht="12.75">
      <c r="A230" s="500" t="s">
        <v>339</v>
      </c>
      <c r="B230" s="501">
        <v>576415.86</v>
      </c>
      <c r="C230" s="501">
        <v>891916.8</v>
      </c>
      <c r="D230" s="501">
        <f>SUM(C230-B230)</f>
        <v>315500.94000000006</v>
      </c>
      <c r="F230" s="132"/>
      <c r="G230" s="132"/>
    </row>
    <row r="231" spans="1:7" ht="12.75">
      <c r="A231" s="500" t="s">
        <v>1306</v>
      </c>
      <c r="B231" s="501">
        <v>5890.85</v>
      </c>
      <c r="C231" s="501">
        <v>23261.3</v>
      </c>
      <c r="D231" s="501">
        <f>SUM(C231-B231)</f>
        <v>17370.449999999997</v>
      </c>
      <c r="F231" s="132"/>
      <c r="G231" s="132"/>
    </row>
    <row r="232" spans="1:7" ht="12.75">
      <c r="A232" s="500" t="s">
        <v>303</v>
      </c>
      <c r="B232" s="501">
        <v>1019611.48</v>
      </c>
      <c r="C232" s="501">
        <v>870452.82</v>
      </c>
      <c r="D232" s="501">
        <f t="shared" si="0"/>
        <v>-149158.66000000003</v>
      </c>
      <c r="F232" s="132"/>
      <c r="G232" s="132"/>
    </row>
    <row r="233" spans="1:7" ht="12.75">
      <c r="A233" s="500" t="s">
        <v>347</v>
      </c>
      <c r="B233" s="501">
        <v>134404.52</v>
      </c>
      <c r="C233" s="501">
        <v>48165.1</v>
      </c>
      <c r="D233" s="501">
        <f t="shared" si="0"/>
        <v>-86239.41999999998</v>
      </c>
      <c r="F233" s="132"/>
      <c r="G233" s="132"/>
    </row>
    <row r="234" spans="1:7" ht="12.75">
      <c r="A234" s="500" t="s">
        <v>1220</v>
      </c>
      <c r="B234" s="501">
        <v>668</v>
      </c>
      <c r="C234" s="501">
        <v>4411.4</v>
      </c>
      <c r="D234" s="501">
        <f t="shared" si="0"/>
        <v>3743.3999999999996</v>
      </c>
      <c r="F234" s="132"/>
      <c r="G234" s="132"/>
    </row>
    <row r="235" spans="1:7" ht="12.75">
      <c r="A235" s="500" t="s">
        <v>1222</v>
      </c>
      <c r="B235" s="501">
        <v>186330.44</v>
      </c>
      <c r="C235" s="501">
        <v>224497.8</v>
      </c>
      <c r="D235" s="501">
        <f t="shared" si="0"/>
        <v>38167.359999999986</v>
      </c>
      <c r="F235" s="132"/>
      <c r="G235" s="132"/>
    </row>
    <row r="236" spans="1:7" ht="12.75">
      <c r="A236" s="500" t="s">
        <v>1227</v>
      </c>
      <c r="B236" s="501">
        <v>1288690.84</v>
      </c>
      <c r="C236" s="501">
        <v>1673038.74</v>
      </c>
      <c r="D236" s="501">
        <f t="shared" si="0"/>
        <v>384347.8999999999</v>
      </c>
      <c r="F236" s="132"/>
      <c r="G236" s="132"/>
    </row>
    <row r="237" spans="1:7" ht="12.75">
      <c r="A237" s="500" t="s">
        <v>1241</v>
      </c>
      <c r="B237" s="501">
        <v>10026.29</v>
      </c>
      <c r="C237" s="501">
        <v>4250</v>
      </c>
      <c r="D237" s="501">
        <f t="shared" si="0"/>
        <v>-5776.290000000001</v>
      </c>
      <c r="F237" s="132"/>
      <c r="G237" s="132"/>
    </row>
    <row r="238" spans="1:7" ht="12.75">
      <c r="A238" s="500" t="s">
        <v>1245</v>
      </c>
      <c r="B238" s="501">
        <v>0</v>
      </c>
      <c r="C238" s="501">
        <v>255648</v>
      </c>
      <c r="D238" s="501">
        <f t="shared" si="0"/>
        <v>255648</v>
      </c>
      <c r="F238" s="132"/>
      <c r="G238" s="132"/>
    </row>
    <row r="239" spans="1:7" ht="12.75">
      <c r="A239" s="500" t="s">
        <v>1247</v>
      </c>
      <c r="B239" s="501">
        <v>47992.98</v>
      </c>
      <c r="C239" s="501">
        <v>6258.3</v>
      </c>
      <c r="D239" s="501">
        <f t="shared" si="0"/>
        <v>-41734.68</v>
      </c>
      <c r="F239" s="132"/>
      <c r="G239" s="132"/>
    </row>
    <row r="240" spans="1:7" ht="12.75">
      <c r="A240" s="500" t="s">
        <v>333</v>
      </c>
      <c r="B240" s="501">
        <v>558144.51</v>
      </c>
      <c r="C240" s="501">
        <v>48690.2</v>
      </c>
      <c r="D240" s="501">
        <f t="shared" si="0"/>
        <v>-509454.31</v>
      </c>
      <c r="F240" s="132"/>
      <c r="G240" s="132"/>
    </row>
    <row r="241" spans="1:7" ht="12.75">
      <c r="A241" s="500" t="s">
        <v>1307</v>
      </c>
      <c r="B241" s="501">
        <v>734060.24</v>
      </c>
      <c r="C241" s="501">
        <v>934658.4</v>
      </c>
      <c r="D241" s="501">
        <f t="shared" si="0"/>
        <v>200598.16000000003</v>
      </c>
      <c r="F241" s="132"/>
      <c r="G241" s="132"/>
    </row>
    <row r="242" spans="1:7" ht="12.75">
      <c r="A242" s="500" t="s">
        <v>1263</v>
      </c>
      <c r="B242" s="501">
        <v>2029.36</v>
      </c>
      <c r="C242" s="501">
        <v>5556</v>
      </c>
      <c r="D242" s="501">
        <f t="shared" si="0"/>
        <v>3526.6400000000003</v>
      </c>
      <c r="F242" s="132"/>
      <c r="G242" s="132"/>
    </row>
    <row r="243" spans="1:7" ht="12.75">
      <c r="A243" s="500" t="s">
        <v>1308</v>
      </c>
      <c r="B243" s="501">
        <v>528.5</v>
      </c>
      <c r="C243" s="501">
        <v>2193.6</v>
      </c>
      <c r="D243" s="501">
        <f t="shared" si="0"/>
        <v>1665.1</v>
      </c>
      <c r="F243" s="132"/>
      <c r="G243" s="132"/>
    </row>
    <row r="244" spans="1:7" ht="12.75">
      <c r="A244" s="500" t="s">
        <v>1309</v>
      </c>
      <c r="B244" s="501">
        <v>0</v>
      </c>
      <c r="C244" s="501">
        <v>5417.3</v>
      </c>
      <c r="D244" s="501">
        <f t="shared" si="0"/>
        <v>5417.3</v>
      </c>
      <c r="F244" s="132"/>
      <c r="G244" s="132"/>
    </row>
    <row r="245" spans="1:4" ht="12.75">
      <c r="A245" s="500" t="s">
        <v>1310</v>
      </c>
      <c r="B245" s="501">
        <v>1600</v>
      </c>
      <c r="C245" s="501">
        <v>8265.3</v>
      </c>
      <c r="D245" s="501">
        <f t="shared" si="0"/>
        <v>6665.299999999999</v>
      </c>
    </row>
    <row r="246" spans="1:4" ht="12.75">
      <c r="A246" s="500" t="s">
        <v>1274</v>
      </c>
      <c r="B246" s="501">
        <v>339649.44</v>
      </c>
      <c r="C246" s="501">
        <v>14328.32</v>
      </c>
      <c r="D246" s="501">
        <f t="shared" si="0"/>
        <v>-325321.12</v>
      </c>
    </row>
    <row r="247" spans="1:4" ht="12.75">
      <c r="A247" s="500" t="s">
        <v>1287</v>
      </c>
      <c r="B247" s="501">
        <v>9046.05</v>
      </c>
      <c r="C247" s="501">
        <v>14425.4</v>
      </c>
      <c r="D247" s="501">
        <f t="shared" si="0"/>
        <v>5379.35</v>
      </c>
    </row>
    <row r="248" spans="1:4" ht="12.75">
      <c r="A248" s="500" t="s">
        <v>1284</v>
      </c>
      <c r="B248" s="501">
        <v>11423.09</v>
      </c>
      <c r="C248" s="501">
        <v>5337</v>
      </c>
      <c r="D248" s="501">
        <f t="shared" si="0"/>
        <v>-6086.09</v>
      </c>
    </row>
    <row r="249" spans="1:4" ht="12.75">
      <c r="A249" s="500" t="s">
        <v>1282</v>
      </c>
      <c r="B249" s="501">
        <v>-1.4</v>
      </c>
      <c r="C249" s="501">
        <v>2521</v>
      </c>
      <c r="D249" s="501">
        <f t="shared" si="0"/>
        <v>2522.4</v>
      </c>
    </row>
    <row r="250" spans="1:4" ht="12.75">
      <c r="A250" s="500" t="s">
        <v>1311</v>
      </c>
      <c r="B250" s="501">
        <v>99077.8</v>
      </c>
      <c r="C250" s="501">
        <v>153157.9</v>
      </c>
      <c r="D250" s="501">
        <f t="shared" si="0"/>
        <v>54080.09999999999</v>
      </c>
    </row>
    <row r="251" spans="2:4" ht="12.75">
      <c r="B251" s="132"/>
      <c r="C251" s="132"/>
      <c r="D251" s="132"/>
    </row>
    <row r="252" spans="1:4" ht="12.75">
      <c r="A252" s="502" t="s">
        <v>525</v>
      </c>
      <c r="B252" s="503">
        <f>SUM(B228:B251)</f>
        <v>6925912.59</v>
      </c>
      <c r="C252" s="503">
        <f>SUM(C228:C251)</f>
        <v>7470392.180000001</v>
      </c>
      <c r="D252" s="503">
        <f>SUM(D228:D251)</f>
        <v>544479.5899999999</v>
      </c>
    </row>
    <row r="253" spans="2:3" ht="12.75">
      <c r="B253" s="132"/>
      <c r="C253" s="132"/>
    </row>
    <row r="254" spans="2:3" ht="12.75">
      <c r="B254" s="132"/>
      <c r="C254" s="132"/>
    </row>
    <row r="255" spans="2:3" ht="12.75">
      <c r="B255" s="132"/>
      <c r="C255" s="132"/>
    </row>
    <row r="256" spans="2:3" ht="12.75">
      <c r="B256" s="132"/>
      <c r="C256" s="132"/>
    </row>
    <row r="257" spans="2:3" ht="12.75">
      <c r="B257" s="132"/>
      <c r="C257" s="132"/>
    </row>
    <row r="258" spans="2:3" ht="12.75">
      <c r="B258" s="132"/>
      <c r="C258" s="132"/>
    </row>
    <row r="259" spans="2:3" ht="12.75">
      <c r="B259" s="132"/>
      <c r="C259" s="132"/>
    </row>
    <row r="260" spans="2:3" ht="12.75">
      <c r="B260" s="132"/>
      <c r="C260" s="132"/>
    </row>
    <row r="261" spans="2:3" ht="12.75">
      <c r="B261" s="132"/>
      <c r="C261" s="132"/>
    </row>
    <row r="262" spans="2:3" ht="12.75">
      <c r="B262" s="132"/>
      <c r="C262" s="132"/>
    </row>
    <row r="263" spans="2:3" ht="12.75">
      <c r="B263" s="132"/>
      <c r="C263" s="132"/>
    </row>
    <row r="264" spans="2:3" ht="12.75">
      <c r="B264" s="132"/>
      <c r="C264" s="132"/>
    </row>
    <row r="265" spans="2:3" ht="12.75">
      <c r="B265" s="132"/>
      <c r="C265" s="132"/>
    </row>
    <row r="266" spans="2:3" ht="12.75">
      <c r="B266" s="132"/>
      <c r="C266" s="132"/>
    </row>
    <row r="267" spans="2:3" ht="12.75">
      <c r="B267" s="132"/>
      <c r="C267" s="132"/>
    </row>
    <row r="268" spans="2:3" ht="12.75">
      <c r="B268" s="132"/>
      <c r="C268" s="132"/>
    </row>
    <row r="269" spans="2:3" ht="12.75">
      <c r="B269" s="132"/>
      <c r="C269" s="132"/>
    </row>
    <row r="270" spans="2:3" ht="12.75">
      <c r="B270" s="132"/>
      <c r="C270" s="132"/>
    </row>
    <row r="271" spans="2:3" ht="12.75">
      <c r="B271" s="132"/>
      <c r="C271" s="132"/>
    </row>
    <row r="272" spans="2:3" ht="12.75">
      <c r="B272" s="132"/>
      <c r="C272" s="132"/>
    </row>
    <row r="273" spans="2:3" ht="12.75">
      <c r="B273" s="132"/>
      <c r="C273" s="132"/>
    </row>
    <row r="274" spans="2:3" ht="12.75">
      <c r="B274" s="132"/>
      <c r="C274" s="132"/>
    </row>
    <row r="275" spans="2:3" ht="12.75">
      <c r="B275" s="132"/>
      <c r="C275" s="132"/>
    </row>
    <row r="276" spans="2:3" ht="12.75">
      <c r="B276" s="132"/>
      <c r="C276" s="132"/>
    </row>
    <row r="277" spans="2:3" ht="12.75">
      <c r="B277" s="132"/>
      <c r="C277" s="132"/>
    </row>
    <row r="278" spans="2:3" ht="12.75">
      <c r="B278" s="132"/>
      <c r="C278" s="132"/>
    </row>
    <row r="279" spans="2:3" ht="12.75">
      <c r="B279" s="132"/>
      <c r="C279" s="132"/>
    </row>
    <row r="280" spans="2:3" ht="12.75">
      <c r="B280" s="132"/>
      <c r="C280" s="132"/>
    </row>
    <row r="281" spans="2:3" ht="12.75">
      <c r="B281" s="132"/>
      <c r="C281" s="132"/>
    </row>
    <row r="282" spans="2:3" ht="12.75">
      <c r="B282" s="132"/>
      <c r="C282" s="132"/>
    </row>
    <row r="283" spans="2:3" ht="12.75">
      <c r="B283" s="132"/>
      <c r="C283" s="132"/>
    </row>
    <row r="284" spans="2:3" ht="12.75">
      <c r="B284" s="132"/>
      <c r="C284" s="132"/>
    </row>
    <row r="285" spans="2:3" ht="12.75">
      <c r="B285" s="132"/>
      <c r="C285" s="132"/>
    </row>
    <row r="286" spans="2:3" ht="12.75">
      <c r="B286" s="132"/>
      <c r="C286" s="132"/>
    </row>
    <row r="287" spans="2:3" ht="12.75">
      <c r="B287" s="132"/>
      <c r="C287" s="132"/>
    </row>
    <row r="288" spans="2:3" ht="12.75">
      <c r="B288" s="132"/>
      <c r="C288" s="132"/>
    </row>
    <row r="289" spans="2:3" ht="12.75">
      <c r="B289" s="132"/>
      <c r="C289" s="132"/>
    </row>
    <row r="290" spans="2:3" ht="12.75">
      <c r="B290" s="132"/>
      <c r="C290" s="132"/>
    </row>
    <row r="291" spans="2:3" ht="12.75">
      <c r="B291" s="132"/>
      <c r="C291" s="132"/>
    </row>
    <row r="292" spans="2:3" ht="12.75">
      <c r="B292" s="132"/>
      <c r="C292" s="132"/>
    </row>
    <row r="293" spans="2:3" ht="12.75">
      <c r="B293" s="132"/>
      <c r="C293" s="132"/>
    </row>
    <row r="294" spans="2:3" ht="12.75">
      <c r="B294" s="132"/>
      <c r="C294" s="132"/>
    </row>
    <row r="295" spans="2:3" ht="12.75">
      <c r="B295" s="132"/>
      <c r="C295" s="132"/>
    </row>
    <row r="296" spans="2:3" ht="12.75">
      <c r="B296" s="132"/>
      <c r="C296" s="132"/>
    </row>
    <row r="297" spans="2:3" ht="12.75">
      <c r="B297" s="132"/>
      <c r="C297" s="132"/>
    </row>
    <row r="298" spans="2:3" ht="12.75">
      <c r="B298" s="132"/>
      <c r="C298" s="132"/>
    </row>
    <row r="299" spans="2:3" ht="12.75">
      <c r="B299" s="132"/>
      <c r="C299" s="132"/>
    </row>
    <row r="300" spans="2:3" ht="12.75">
      <c r="B300" s="132"/>
      <c r="C300" s="132"/>
    </row>
    <row r="301" spans="2:3" ht="12.75">
      <c r="B301" s="132"/>
      <c r="C301" s="132"/>
    </row>
    <row r="302" spans="2:3" ht="12.75">
      <c r="B302" s="132"/>
      <c r="C302" s="132"/>
    </row>
    <row r="303" spans="2:3" ht="12.75">
      <c r="B303" s="132"/>
      <c r="C303" s="132"/>
    </row>
    <row r="304" spans="2:3" ht="12.75">
      <c r="B304" s="132"/>
      <c r="C304" s="132"/>
    </row>
    <row r="305" spans="2:3" ht="12.75">
      <c r="B305" s="132"/>
      <c r="C305" s="132"/>
    </row>
    <row r="306" spans="2:3" ht="12.75">
      <c r="B306" s="132"/>
      <c r="C306" s="132"/>
    </row>
    <row r="307" spans="2:3" ht="12.75">
      <c r="B307" s="132"/>
      <c r="C307" s="132"/>
    </row>
    <row r="308" spans="2:3" ht="12.75">
      <c r="B308" s="132"/>
      <c r="C308" s="132"/>
    </row>
    <row r="309" spans="2:3" ht="12.75">
      <c r="B309" s="132"/>
      <c r="C309" s="132"/>
    </row>
    <row r="310" spans="2:3" ht="12.75">
      <c r="B310" s="132"/>
      <c r="C310" s="132"/>
    </row>
    <row r="311" spans="2:3" ht="12.75">
      <c r="B311" s="132"/>
      <c r="C311" s="132"/>
    </row>
    <row r="312" spans="2:3" ht="12.75">
      <c r="B312" s="132"/>
      <c r="C312" s="132"/>
    </row>
    <row r="313" spans="2:3" ht="12.75">
      <c r="B313" s="132"/>
      <c r="C313" s="132"/>
    </row>
    <row r="314" spans="2:3" ht="12.75">
      <c r="B314" s="132"/>
      <c r="C314" s="132"/>
    </row>
    <row r="315" spans="2:3" ht="12.75">
      <c r="B315" s="132"/>
      <c r="C315" s="132"/>
    </row>
    <row r="316" spans="2:3" ht="12.75">
      <c r="B316" s="132"/>
      <c r="C316" s="132"/>
    </row>
    <row r="317" spans="2:3" ht="12.75">
      <c r="B317" s="132"/>
      <c r="C317" s="132"/>
    </row>
    <row r="318" spans="2:3" ht="12.75">
      <c r="B318" s="132"/>
      <c r="C318" s="132"/>
    </row>
    <row r="319" spans="2:3" ht="12.75">
      <c r="B319" s="132"/>
      <c r="C319" s="132"/>
    </row>
    <row r="320" spans="2:3" ht="12.75">
      <c r="B320" s="132"/>
      <c r="C320" s="132"/>
    </row>
    <row r="321" spans="2:3" ht="12.75">
      <c r="B321" s="132"/>
      <c r="C321" s="132"/>
    </row>
    <row r="322" spans="2:3" ht="12.75">
      <c r="B322" s="132"/>
      <c r="C322" s="132"/>
    </row>
    <row r="323" spans="2:3" ht="12.75">
      <c r="B323" s="132"/>
      <c r="C323" s="132"/>
    </row>
    <row r="324" spans="2:3" ht="12.75">
      <c r="B324" s="132"/>
      <c r="C324" s="132"/>
    </row>
    <row r="325" spans="2:3" ht="12.75">
      <c r="B325" s="132"/>
      <c r="C325" s="132"/>
    </row>
    <row r="326" spans="2:3" ht="12.75">
      <c r="B326" s="132"/>
      <c r="C326" s="132"/>
    </row>
    <row r="327" spans="2:3" ht="12.75">
      <c r="B327" s="132"/>
      <c r="C327" s="132"/>
    </row>
    <row r="328" spans="2:3" ht="12.75">
      <c r="B328" s="132"/>
      <c r="C328" s="132"/>
    </row>
    <row r="329" spans="2:3" ht="12.75">
      <c r="B329" s="132"/>
      <c r="C329" s="132"/>
    </row>
    <row r="330" spans="2:3" ht="12.75">
      <c r="B330" s="132"/>
      <c r="C330" s="132"/>
    </row>
    <row r="331" spans="2:3" ht="12.75">
      <c r="B331" s="132"/>
      <c r="C331" s="132"/>
    </row>
    <row r="332" spans="2:3" ht="12.75">
      <c r="B332" s="132"/>
      <c r="C332" s="132"/>
    </row>
    <row r="333" spans="2:3" ht="12.75">
      <c r="B333" s="132"/>
      <c r="C333" s="132"/>
    </row>
    <row r="334" spans="2:3" ht="12.75">
      <c r="B334" s="132"/>
      <c r="C334" s="132"/>
    </row>
    <row r="335" spans="2:3" ht="12.75">
      <c r="B335" s="132"/>
      <c r="C335" s="132"/>
    </row>
    <row r="336" spans="2:3" ht="12.75">
      <c r="B336" s="132"/>
      <c r="C336" s="132"/>
    </row>
    <row r="337" spans="2:3" ht="12.75">
      <c r="B337" s="132"/>
      <c r="C337" s="132"/>
    </row>
    <row r="338" spans="2:3" ht="12.75">
      <c r="B338" s="132"/>
      <c r="C338" s="132"/>
    </row>
    <row r="339" spans="2:3" ht="12.75">
      <c r="B339" s="132"/>
      <c r="C339" s="132"/>
    </row>
    <row r="340" spans="2:3" ht="12.75">
      <c r="B340" s="132"/>
      <c r="C340" s="132"/>
    </row>
    <row r="341" spans="2:3" ht="12.75">
      <c r="B341" s="132"/>
      <c r="C341" s="132"/>
    </row>
    <row r="342" spans="2:3" ht="12.75">
      <c r="B342" s="132"/>
      <c r="C342" s="132"/>
    </row>
    <row r="343" spans="2:3" ht="12.75">
      <c r="B343" s="132"/>
      <c r="C343" s="132"/>
    </row>
    <row r="344" spans="2:3" ht="12.75">
      <c r="B344" s="132"/>
      <c r="C344" s="132"/>
    </row>
    <row r="345" spans="2:3" ht="12.75">
      <c r="B345" s="132"/>
      <c r="C345" s="132"/>
    </row>
    <row r="346" spans="2:3" ht="12.75">
      <c r="B346" s="132"/>
      <c r="C346" s="132"/>
    </row>
    <row r="347" spans="2:3" ht="12.75">
      <c r="B347" s="132"/>
      <c r="C347" s="132"/>
    </row>
    <row r="348" spans="2:3" ht="12.75">
      <c r="B348" s="132"/>
      <c r="C348" s="132"/>
    </row>
    <row r="349" spans="2:3" ht="12.75">
      <c r="B349" s="132"/>
      <c r="C349" s="132"/>
    </row>
    <row r="350" spans="2:3" ht="12.75">
      <c r="B350" s="132"/>
      <c r="C350" s="132"/>
    </row>
    <row r="351" spans="2:3" ht="12.75">
      <c r="B351" s="132"/>
      <c r="C351" s="132"/>
    </row>
    <row r="352" spans="2:3" ht="12.75">
      <c r="B352" s="132"/>
      <c r="C352" s="132"/>
    </row>
    <row r="353" spans="2:3" ht="12.75">
      <c r="B353" s="132"/>
      <c r="C353" s="132"/>
    </row>
    <row r="354" spans="2:3" ht="12.75">
      <c r="B354" s="132"/>
      <c r="C354" s="132"/>
    </row>
    <row r="355" spans="2:3" ht="12.75">
      <c r="B355" s="132"/>
      <c r="C355" s="132"/>
    </row>
    <row r="356" spans="2:3" ht="12.75">
      <c r="B356" s="132"/>
      <c r="C356" s="132"/>
    </row>
    <row r="357" spans="2:3" ht="12.75">
      <c r="B357" s="132"/>
      <c r="C357" s="132"/>
    </row>
    <row r="358" spans="2:3" ht="12.75">
      <c r="B358" s="132"/>
      <c r="C358" s="132"/>
    </row>
    <row r="359" spans="2:3" ht="12.75">
      <c r="B359" s="132"/>
      <c r="C359" s="132"/>
    </row>
    <row r="360" spans="2:3" ht="12.75">
      <c r="B360" s="132"/>
      <c r="C360" s="132"/>
    </row>
    <row r="361" spans="2:3" ht="12.75">
      <c r="B361" s="132"/>
      <c r="C361" s="132"/>
    </row>
    <row r="362" spans="2:3" ht="12.75">
      <c r="B362" s="132"/>
      <c r="C362" s="132"/>
    </row>
    <row r="363" spans="2:3" ht="12.75">
      <c r="B363" s="132"/>
      <c r="C363" s="132"/>
    </row>
    <row r="364" spans="2:3" ht="12.75">
      <c r="B364" s="132"/>
      <c r="C364" s="132"/>
    </row>
    <row r="365" spans="2:3" ht="12.75">
      <c r="B365" s="132"/>
      <c r="C365" s="132"/>
    </row>
    <row r="366" spans="2:3" ht="12.75">
      <c r="B366" s="132"/>
      <c r="C366" s="132"/>
    </row>
    <row r="367" spans="2:3" ht="12.75">
      <c r="B367" s="132"/>
      <c r="C367" s="132"/>
    </row>
    <row r="368" spans="2:3" ht="12.75">
      <c r="B368" s="132"/>
      <c r="C368" s="132"/>
    </row>
    <row r="369" spans="2:3" ht="12.75">
      <c r="B369" s="132"/>
      <c r="C369" s="132"/>
    </row>
    <row r="370" spans="2:3" ht="12.75">
      <c r="B370" s="132"/>
      <c r="C370" s="132"/>
    </row>
    <row r="371" spans="2:3" ht="12.75">
      <c r="B371" s="132"/>
      <c r="C371" s="132"/>
    </row>
    <row r="372" spans="2:3" ht="12.75">
      <c r="B372" s="132"/>
      <c r="C372" s="132"/>
    </row>
    <row r="373" spans="2:3" ht="12.75">
      <c r="B373" s="132"/>
      <c r="C373" s="132"/>
    </row>
    <row r="374" spans="2:3" ht="12.75">
      <c r="B374" s="132"/>
      <c r="C374" s="132"/>
    </row>
    <row r="375" spans="2:3" ht="12.75">
      <c r="B375" s="132"/>
      <c r="C375" s="132"/>
    </row>
    <row r="376" spans="2:3" ht="12.75">
      <c r="B376" s="132"/>
      <c r="C376" s="132"/>
    </row>
    <row r="377" spans="2:3" ht="12.75">
      <c r="B377" s="132"/>
      <c r="C377" s="132"/>
    </row>
    <row r="378" spans="2:3" ht="12.75">
      <c r="B378" s="132"/>
      <c r="C378" s="132"/>
    </row>
    <row r="379" spans="2:3" ht="12.75">
      <c r="B379" s="132"/>
      <c r="C379" s="132"/>
    </row>
    <row r="380" spans="2:3" ht="12.75">
      <c r="B380" s="132"/>
      <c r="C380" s="132"/>
    </row>
  </sheetData>
  <sheetProtection selectLockedCells="1" selectUnlockedCells="1"/>
  <printOptions/>
  <pageMargins left="0.1798611111111111" right="0.1701388888888889" top="0.25972222222222224" bottom="0.6798611111111111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11:C12"/>
  <sheetViews>
    <sheetView workbookViewId="0" topLeftCell="A10">
      <selection activeCell="C12" sqref="C12"/>
    </sheetView>
  </sheetViews>
  <sheetFormatPr defaultColWidth="9.140625" defaultRowHeight="12.75"/>
  <sheetData>
    <row r="11" ht="12.75">
      <c r="C11" s="567" t="s">
        <v>1312</v>
      </c>
    </row>
    <row r="12" ht="12.75">
      <c r="C12" s="567" t="s"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27">
      <selection activeCell="F50" sqref="F50"/>
    </sheetView>
  </sheetViews>
  <sheetFormatPr defaultColWidth="9.140625" defaultRowHeight="12.75"/>
  <cols>
    <col min="1" max="1" width="5.57421875" style="0" customWidth="1"/>
    <col min="2" max="2" width="40.7109375" style="0" customWidth="1"/>
    <col min="3" max="3" width="0" style="0" hidden="1" customWidth="1"/>
    <col min="4" max="4" width="16.421875" style="0" customWidth="1"/>
    <col min="5" max="5" width="15.8515625" style="275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2.7109375" style="0" customWidth="1"/>
    <col min="11" max="11" width="5.7109375" style="0" customWidth="1"/>
    <col min="12" max="12" width="12.7109375" style="0" customWidth="1"/>
  </cols>
  <sheetData>
    <row r="1" spans="1:5" ht="12.75">
      <c r="A1" s="291" t="s">
        <v>1313</v>
      </c>
      <c r="B1" s="291"/>
      <c r="C1" s="580"/>
      <c r="D1" s="581"/>
      <c r="E1" s="291"/>
    </row>
    <row r="3" spans="1:13" ht="12.75">
      <c r="A3" s="582" t="s">
        <v>1314</v>
      </c>
      <c r="B3" s="225"/>
      <c r="C3" s="225"/>
      <c r="D3" s="583" t="s">
        <v>474</v>
      </c>
      <c r="E3" s="583" t="s">
        <v>1315</v>
      </c>
      <c r="F3" s="583" t="s">
        <v>1315</v>
      </c>
      <c r="G3" s="225"/>
      <c r="H3" s="225"/>
      <c r="I3" s="225"/>
      <c r="J3" s="225"/>
      <c r="K3" s="225"/>
      <c r="L3" s="225"/>
      <c r="M3" s="7"/>
    </row>
    <row r="4" spans="1:12" ht="12.75">
      <c r="A4" s="46"/>
      <c r="B4" s="46"/>
      <c r="C4" s="46"/>
      <c r="D4" s="583" t="s">
        <v>688</v>
      </c>
      <c r="E4" s="583" t="s">
        <v>689</v>
      </c>
      <c r="F4" s="583" t="s">
        <v>690</v>
      </c>
      <c r="G4" s="46"/>
      <c r="H4" s="46"/>
      <c r="I4" s="46"/>
      <c r="J4" s="46"/>
      <c r="K4" s="46"/>
      <c r="L4" s="46"/>
    </row>
    <row r="5" spans="1:12" ht="12.75">
      <c r="A5" s="46"/>
      <c r="B5" s="46"/>
      <c r="C5" s="46"/>
      <c r="D5" s="46"/>
      <c r="E5" s="282"/>
      <c r="F5" s="46"/>
      <c r="G5" s="46"/>
      <c r="H5" s="46"/>
      <c r="I5" s="46"/>
      <c r="J5" s="46"/>
      <c r="K5" s="46"/>
      <c r="L5" s="46"/>
    </row>
    <row r="6" spans="1:12" ht="12.75">
      <c r="A6" s="46"/>
      <c r="B6" s="584" t="s">
        <v>641</v>
      </c>
      <c r="C6" s="86"/>
      <c r="D6" s="585">
        <v>3444</v>
      </c>
      <c r="E6" s="586">
        <v>5704</v>
      </c>
      <c r="F6" s="587">
        <v>4589</v>
      </c>
      <c r="G6" s="46"/>
      <c r="H6" s="588"/>
      <c r="I6" s="46"/>
      <c r="J6" s="589"/>
      <c r="K6" s="451"/>
      <c r="L6" s="590"/>
    </row>
    <row r="7" spans="1:13" ht="12.75">
      <c r="A7" s="46"/>
      <c r="B7" s="509" t="s">
        <v>718</v>
      </c>
      <c r="C7" s="500"/>
      <c r="D7" s="501">
        <v>27</v>
      </c>
      <c r="E7" s="591">
        <v>1805</v>
      </c>
      <c r="F7" s="592">
        <v>1349</v>
      </c>
      <c r="G7" s="46"/>
      <c r="H7" s="46"/>
      <c r="I7" s="46"/>
      <c r="J7" s="46"/>
      <c r="K7" s="46"/>
      <c r="L7" s="46"/>
      <c r="M7" s="46"/>
    </row>
    <row r="8" spans="1:12" ht="12.75">
      <c r="A8" s="46"/>
      <c r="B8" s="509" t="s">
        <v>638</v>
      </c>
      <c r="C8" s="500"/>
      <c r="D8" s="501">
        <v>182</v>
      </c>
      <c r="E8" s="591">
        <v>168</v>
      </c>
      <c r="F8" s="592">
        <v>163</v>
      </c>
      <c r="G8" s="46"/>
      <c r="H8" s="46"/>
      <c r="I8" s="46"/>
      <c r="J8" s="46"/>
      <c r="K8" s="46"/>
      <c r="L8" s="46"/>
    </row>
    <row r="9" spans="1:13" ht="12.75">
      <c r="A9" s="46"/>
      <c r="B9" s="509" t="s">
        <v>1316</v>
      </c>
      <c r="C9" s="500"/>
      <c r="D9" s="501">
        <v>2686</v>
      </c>
      <c r="E9" s="591">
        <v>2800</v>
      </c>
      <c r="F9" s="510">
        <v>2681</v>
      </c>
      <c r="G9" s="46"/>
      <c r="H9" s="593"/>
      <c r="I9" s="46"/>
      <c r="J9" s="593"/>
      <c r="K9" s="46"/>
      <c r="L9" s="594"/>
      <c r="M9" s="132"/>
    </row>
    <row r="10" spans="1:12" ht="12.75">
      <c r="A10" s="46"/>
      <c r="B10" s="509" t="s">
        <v>1317</v>
      </c>
      <c r="C10" s="500"/>
      <c r="D10" s="501">
        <v>549</v>
      </c>
      <c r="E10" s="591">
        <v>931</v>
      </c>
      <c r="F10" s="592">
        <v>240</v>
      </c>
      <c r="G10" s="46"/>
      <c r="H10" s="46"/>
      <c r="I10" s="46"/>
      <c r="J10" s="46"/>
      <c r="K10" s="46"/>
      <c r="L10" s="46"/>
    </row>
    <row r="11" spans="1:12" ht="12.75">
      <c r="A11" s="46"/>
      <c r="B11" s="513" t="s">
        <v>1318</v>
      </c>
      <c r="C11" s="595"/>
      <c r="D11" s="596">
        <v>0</v>
      </c>
      <c r="E11" s="597">
        <v>0</v>
      </c>
      <c r="F11" s="414">
        <v>156</v>
      </c>
      <c r="G11" s="46"/>
      <c r="H11" s="46"/>
      <c r="I11" s="46"/>
      <c r="J11" s="46"/>
      <c r="K11" s="46"/>
      <c r="L11" s="46"/>
    </row>
    <row r="12" spans="1:12" ht="12.75">
      <c r="A12" s="598"/>
      <c r="B12" s="348"/>
      <c r="C12" s="348"/>
      <c r="D12" s="460"/>
      <c r="E12" s="463"/>
      <c r="F12" s="463"/>
      <c r="G12" s="348"/>
      <c r="H12" s="463"/>
      <c r="I12" s="348"/>
      <c r="J12" s="463"/>
      <c r="K12" s="599"/>
      <c r="L12" s="600"/>
    </row>
    <row r="13" spans="1:12" ht="12.75">
      <c r="A13" s="46"/>
      <c r="B13" s="46"/>
      <c r="C13" s="46"/>
      <c r="D13" s="446"/>
      <c r="E13" s="593"/>
      <c r="F13" s="446"/>
      <c r="G13" s="46"/>
      <c r="H13" s="46"/>
      <c r="I13" s="46"/>
      <c r="J13" s="601"/>
      <c r="K13" s="46"/>
      <c r="L13" s="46"/>
    </row>
    <row r="14" spans="1:13" ht="29.25" customHeight="1">
      <c r="A14" s="47"/>
      <c r="B14" s="584" t="s">
        <v>745</v>
      </c>
      <c r="C14" s="602"/>
      <c r="D14" s="585">
        <v>3444</v>
      </c>
      <c r="E14" s="586">
        <v>5706</v>
      </c>
      <c r="F14" s="603">
        <v>4589</v>
      </c>
      <c r="G14" s="225"/>
      <c r="H14" s="604"/>
      <c r="I14" s="225"/>
      <c r="J14" s="604"/>
      <c r="K14" s="225"/>
      <c r="L14" s="605"/>
      <c r="M14" s="327"/>
    </row>
    <row r="15" spans="1:12" ht="12.75">
      <c r="A15" s="46"/>
      <c r="B15" s="500" t="s">
        <v>1319</v>
      </c>
      <c r="C15" s="500"/>
      <c r="D15" s="501">
        <v>100</v>
      </c>
      <c r="E15" s="591">
        <v>100</v>
      </c>
      <c r="F15" s="501">
        <v>100</v>
      </c>
      <c r="G15" s="46"/>
      <c r="H15" s="46"/>
      <c r="I15" s="46"/>
      <c r="J15" s="594"/>
      <c r="K15" s="46"/>
      <c r="L15" s="46"/>
    </row>
    <row r="16" spans="1:12" ht="12.75">
      <c r="A16" s="46"/>
      <c r="B16" s="500" t="s">
        <v>1320</v>
      </c>
      <c r="C16" s="500"/>
      <c r="D16" s="501">
        <v>1137</v>
      </c>
      <c r="E16" s="591">
        <v>1537</v>
      </c>
      <c r="F16" s="501">
        <v>1537</v>
      </c>
      <c r="G16" s="46"/>
      <c r="H16" s="46"/>
      <c r="I16" s="46"/>
      <c r="J16" s="46"/>
      <c r="K16" s="46"/>
      <c r="L16" s="46"/>
    </row>
    <row r="17" spans="1:12" ht="12.75">
      <c r="A17" s="46"/>
      <c r="B17" s="500" t="s">
        <v>1321</v>
      </c>
      <c r="C17" s="500"/>
      <c r="D17" s="501">
        <v>10</v>
      </c>
      <c r="E17" s="591">
        <v>10</v>
      </c>
      <c r="F17" s="501">
        <v>10</v>
      </c>
      <c r="G17" s="46"/>
      <c r="H17" s="446"/>
      <c r="I17" s="46"/>
      <c r="J17" s="46"/>
      <c r="K17" s="46"/>
      <c r="L17" s="46"/>
    </row>
    <row r="18" spans="1:12" ht="12.75">
      <c r="A18" s="46"/>
      <c r="B18" s="500" t="s">
        <v>1322</v>
      </c>
      <c r="C18" s="500"/>
      <c r="D18" s="501">
        <v>-603</v>
      </c>
      <c r="E18" s="591">
        <v>-414</v>
      </c>
      <c r="F18" s="606">
        <v>347</v>
      </c>
      <c r="G18" s="46"/>
      <c r="H18" s="593"/>
      <c r="I18" s="46"/>
      <c r="J18" s="593"/>
      <c r="K18" s="46"/>
      <c r="L18" s="282"/>
    </row>
    <row r="19" spans="1:12" ht="12.75">
      <c r="A19" s="46"/>
      <c r="B19" s="500" t="s">
        <v>1323</v>
      </c>
      <c r="C19" s="500"/>
      <c r="D19" s="501">
        <v>189</v>
      </c>
      <c r="E19" s="591">
        <v>761</v>
      </c>
      <c r="F19" s="501">
        <v>75</v>
      </c>
      <c r="G19" s="46"/>
      <c r="H19" s="46"/>
      <c r="I19" s="46"/>
      <c r="J19" s="46"/>
      <c r="K19" s="46"/>
      <c r="L19" s="46"/>
    </row>
    <row r="20" spans="1:12" ht="12.75">
      <c r="A20" s="46"/>
      <c r="B20" s="500" t="s">
        <v>1324</v>
      </c>
      <c r="C20" s="500"/>
      <c r="D20" s="501">
        <v>691</v>
      </c>
      <c r="E20" s="591">
        <v>513</v>
      </c>
      <c r="F20" s="501">
        <v>335</v>
      </c>
      <c r="G20" s="46"/>
      <c r="H20" s="46"/>
      <c r="I20" s="46"/>
      <c r="J20" s="46"/>
      <c r="K20" s="46"/>
      <c r="L20" s="46"/>
    </row>
    <row r="21" spans="1:12" ht="12.75">
      <c r="A21" s="46"/>
      <c r="B21" s="500" t="s">
        <v>1325</v>
      </c>
      <c r="C21" s="500"/>
      <c r="D21" s="501">
        <v>1331</v>
      </c>
      <c r="E21" s="591">
        <v>952</v>
      </c>
      <c r="F21" s="501">
        <v>392</v>
      </c>
      <c r="G21" s="46"/>
      <c r="H21" s="46"/>
      <c r="I21" s="46"/>
      <c r="J21" s="46"/>
      <c r="K21" s="46"/>
      <c r="L21" s="46"/>
    </row>
    <row r="22" spans="1:12" ht="12.75">
      <c r="A22" s="46"/>
      <c r="B22" s="500" t="s">
        <v>1326</v>
      </c>
      <c r="C22" s="500"/>
      <c r="D22" s="501">
        <v>0</v>
      </c>
      <c r="E22" s="591">
        <v>1572</v>
      </c>
      <c r="F22" s="501">
        <v>1248</v>
      </c>
      <c r="G22" s="46"/>
      <c r="H22" s="46"/>
      <c r="I22" s="46"/>
      <c r="J22" s="46"/>
      <c r="K22" s="46"/>
      <c r="L22" s="46"/>
    </row>
    <row r="23" spans="1:12" ht="12.75">
      <c r="A23" s="607"/>
      <c r="B23" s="500" t="s">
        <v>1327</v>
      </c>
      <c r="C23" s="500"/>
      <c r="D23" s="501">
        <v>589</v>
      </c>
      <c r="E23" s="591">
        <v>675</v>
      </c>
      <c r="F23" s="501">
        <v>545</v>
      </c>
      <c r="G23" s="46"/>
      <c r="H23" s="46"/>
      <c r="I23" s="46"/>
      <c r="J23" s="46"/>
      <c r="K23" s="46"/>
      <c r="L23" s="46"/>
    </row>
    <row r="24" spans="1:12" ht="12.75">
      <c r="A24" s="46"/>
      <c r="B24" s="46"/>
      <c r="C24" s="46"/>
      <c r="D24" s="446"/>
      <c r="E24" s="593"/>
      <c r="F24" s="446"/>
      <c r="G24" s="46"/>
      <c r="H24" s="46"/>
      <c r="I24" s="46"/>
      <c r="J24" s="46"/>
      <c r="K24" s="46"/>
      <c r="L24" s="46"/>
    </row>
    <row r="25" spans="1:12" ht="12.75">
      <c r="A25" s="348"/>
      <c r="B25" s="46"/>
      <c r="C25" s="46"/>
      <c r="D25" s="446"/>
      <c r="E25" s="593"/>
      <c r="F25" s="593"/>
      <c r="G25" s="46"/>
      <c r="H25" s="593"/>
      <c r="I25" s="46"/>
      <c r="J25" s="46"/>
      <c r="K25" s="46"/>
      <c r="L25" s="593"/>
    </row>
    <row r="26" spans="1:12" ht="12.75">
      <c r="A26" s="46"/>
      <c r="B26" s="46"/>
      <c r="C26" s="46"/>
      <c r="D26" s="446"/>
      <c r="E26" s="593"/>
      <c r="F26" s="593"/>
      <c r="G26" s="46"/>
      <c r="H26" s="282"/>
      <c r="I26" s="46"/>
      <c r="J26" s="46"/>
      <c r="K26" s="46"/>
      <c r="L26" s="593"/>
    </row>
    <row r="27" spans="1:12" ht="12.75">
      <c r="A27" s="582" t="s">
        <v>1328</v>
      </c>
      <c r="B27" s="582"/>
      <c r="C27" s="46"/>
      <c r="D27" s="593" t="s">
        <v>1329</v>
      </c>
      <c r="E27" s="593" t="s">
        <v>474</v>
      </c>
      <c r="F27" s="593" t="s">
        <v>474</v>
      </c>
      <c r="G27" s="46"/>
      <c r="H27" s="46"/>
      <c r="I27" s="46"/>
      <c r="J27" s="282"/>
      <c r="K27" s="46"/>
      <c r="L27" s="46"/>
    </row>
    <row r="28" spans="1:12" ht="12.75">
      <c r="A28" s="582"/>
      <c r="B28" s="582"/>
      <c r="C28" s="46"/>
      <c r="D28" s="604" t="s">
        <v>688</v>
      </c>
      <c r="E28" s="604" t="s">
        <v>689</v>
      </c>
      <c r="F28" s="604" t="s">
        <v>690</v>
      </c>
      <c r="G28" s="46"/>
      <c r="H28" s="46"/>
      <c r="I28" s="46"/>
      <c r="J28" s="282"/>
      <c r="K28" s="46"/>
      <c r="L28" s="46"/>
    </row>
    <row r="29" spans="1:12" ht="12.75">
      <c r="A29" s="46"/>
      <c r="B29" s="46"/>
      <c r="C29" s="46"/>
      <c r="D29" s="446"/>
      <c r="E29" s="593"/>
      <c r="F29" s="446"/>
      <c r="G29" s="46"/>
      <c r="H29" s="46"/>
      <c r="I29" s="46"/>
      <c r="J29" s="593"/>
      <c r="K29" s="46"/>
      <c r="L29" s="46"/>
    </row>
    <row r="30" spans="1:12" ht="12.75">
      <c r="A30" s="46"/>
      <c r="B30" s="500" t="s">
        <v>1330</v>
      </c>
      <c r="C30" s="500"/>
      <c r="D30" s="501">
        <v>79</v>
      </c>
      <c r="E30" s="606">
        <v>0</v>
      </c>
      <c r="F30" s="501">
        <v>0</v>
      </c>
      <c r="G30" s="46"/>
      <c r="H30" s="46"/>
      <c r="I30" s="46"/>
      <c r="J30" s="46"/>
      <c r="K30" s="46"/>
      <c r="L30" s="46"/>
    </row>
    <row r="31" spans="1:12" ht="12.75">
      <c r="A31" s="594"/>
      <c r="B31" s="500" t="s">
        <v>1331</v>
      </c>
      <c r="C31" s="500"/>
      <c r="D31" s="501">
        <v>69</v>
      </c>
      <c r="E31" s="606">
        <v>0</v>
      </c>
      <c r="F31" s="501">
        <v>0</v>
      </c>
      <c r="G31" s="46"/>
      <c r="H31" s="46"/>
      <c r="I31" s="46"/>
      <c r="J31" s="46"/>
      <c r="K31" s="46"/>
      <c r="L31" s="46"/>
    </row>
    <row r="32" spans="1:12" ht="12.75">
      <c r="A32" s="46"/>
      <c r="B32" s="500" t="s">
        <v>1332</v>
      </c>
      <c r="C32" s="500"/>
      <c r="D32" s="501">
        <v>10</v>
      </c>
      <c r="E32" s="606">
        <v>0</v>
      </c>
      <c r="F32" s="501">
        <v>0</v>
      </c>
      <c r="G32" s="46"/>
      <c r="H32" s="46"/>
      <c r="I32" s="46"/>
      <c r="J32" s="46"/>
      <c r="K32" s="46"/>
      <c r="L32" s="46"/>
    </row>
    <row r="33" spans="2:6" ht="12.75">
      <c r="B33" s="500" t="s">
        <v>1333</v>
      </c>
      <c r="C33" s="500"/>
      <c r="D33" s="501">
        <v>7316</v>
      </c>
      <c r="E33" s="606">
        <v>9423</v>
      </c>
      <c r="F33" s="501">
        <v>9929</v>
      </c>
    </row>
    <row r="34" spans="2:6" ht="12.75">
      <c r="B34" s="500" t="s">
        <v>1334</v>
      </c>
      <c r="C34" s="500"/>
      <c r="D34" s="501">
        <v>4071</v>
      </c>
      <c r="E34" s="606">
        <v>4686</v>
      </c>
      <c r="F34" s="501">
        <v>5164</v>
      </c>
    </row>
    <row r="35" spans="2:6" ht="12.75">
      <c r="B35" s="500" t="s">
        <v>1335</v>
      </c>
      <c r="C35" s="500"/>
      <c r="D35" s="501">
        <v>3255</v>
      </c>
      <c r="E35" s="606">
        <v>4737</v>
      </c>
      <c r="F35" s="501">
        <v>4765</v>
      </c>
    </row>
    <row r="36" spans="2:9" ht="12.75">
      <c r="B36" s="500" t="s">
        <v>1336</v>
      </c>
      <c r="C36" s="500"/>
      <c r="D36" s="501">
        <v>3185</v>
      </c>
      <c r="E36" s="606">
        <v>3443</v>
      </c>
      <c r="F36" s="501">
        <v>3868</v>
      </c>
      <c r="I36" s="608"/>
    </row>
    <row r="37" spans="2:6" ht="12.75">
      <c r="B37" s="500" t="s">
        <v>1337</v>
      </c>
      <c r="C37" s="500"/>
      <c r="D37" s="501">
        <v>477</v>
      </c>
      <c r="E37" s="606">
        <v>498</v>
      </c>
      <c r="F37" s="501">
        <v>493</v>
      </c>
    </row>
    <row r="38" spans="2:6" ht="12.75">
      <c r="B38" s="500" t="s">
        <v>1338</v>
      </c>
      <c r="C38" s="500"/>
      <c r="D38" s="501">
        <v>86</v>
      </c>
      <c r="E38" s="606">
        <v>509</v>
      </c>
      <c r="F38" s="501">
        <v>836</v>
      </c>
    </row>
    <row r="39" spans="2:6" ht="12.75">
      <c r="B39" s="500" t="s">
        <v>1339</v>
      </c>
      <c r="C39" s="500"/>
      <c r="D39" s="501">
        <v>146</v>
      </c>
      <c r="E39" s="606">
        <v>345</v>
      </c>
      <c r="F39" s="501">
        <v>166</v>
      </c>
    </row>
    <row r="40" spans="2:6" ht="12.75">
      <c r="B40" s="500" t="s">
        <v>1340</v>
      </c>
      <c r="C40" s="500"/>
      <c r="D40" s="501">
        <v>-651</v>
      </c>
      <c r="E40" s="606">
        <v>0</v>
      </c>
      <c r="F40" s="501">
        <v>0</v>
      </c>
    </row>
    <row r="41" spans="2:6" ht="12.75">
      <c r="B41" s="500" t="s">
        <v>1341</v>
      </c>
      <c r="C41" s="500"/>
      <c r="D41" s="501">
        <v>241</v>
      </c>
      <c r="E41" s="606">
        <v>652</v>
      </c>
      <c r="F41" s="501">
        <v>411</v>
      </c>
    </row>
    <row r="42" spans="2:6" ht="12.75">
      <c r="B42" s="500" t="s">
        <v>1342</v>
      </c>
      <c r="C42" s="500"/>
      <c r="D42" s="501">
        <v>80</v>
      </c>
      <c r="E42" s="606">
        <v>105</v>
      </c>
      <c r="F42" s="501">
        <v>132</v>
      </c>
    </row>
    <row r="43" spans="2:6" ht="12.75">
      <c r="B43" s="500" t="s">
        <v>1343</v>
      </c>
      <c r="C43" s="500"/>
      <c r="D43" s="501">
        <v>2</v>
      </c>
      <c r="E43" s="606">
        <v>2</v>
      </c>
      <c r="F43" s="501">
        <v>3</v>
      </c>
    </row>
    <row r="44" spans="2:6" ht="12.75">
      <c r="B44" s="500" t="s">
        <v>1344</v>
      </c>
      <c r="C44" s="500"/>
      <c r="D44" s="501">
        <v>0</v>
      </c>
      <c r="E44" s="606">
        <v>18</v>
      </c>
      <c r="F44" s="501">
        <v>89</v>
      </c>
    </row>
    <row r="45" spans="2:6" ht="12.75">
      <c r="B45" s="500" t="s">
        <v>1345</v>
      </c>
      <c r="C45" s="500"/>
      <c r="D45" s="501">
        <v>22</v>
      </c>
      <c r="E45" s="606">
        <v>35</v>
      </c>
      <c r="F45" s="501">
        <v>32</v>
      </c>
    </row>
    <row r="46" spans="2:6" ht="12.75">
      <c r="B46" s="500" t="s">
        <v>1346</v>
      </c>
      <c r="C46" s="500"/>
      <c r="D46" s="609">
        <v>-20</v>
      </c>
      <c r="E46" s="606">
        <v>-51</v>
      </c>
      <c r="F46" s="501">
        <v>-118</v>
      </c>
    </row>
    <row r="47" spans="2:6" ht="12.75">
      <c r="B47" s="500" t="s">
        <v>1347</v>
      </c>
      <c r="C47" s="500"/>
      <c r="D47" s="609">
        <v>0</v>
      </c>
      <c r="E47" s="606">
        <v>250</v>
      </c>
      <c r="F47" s="501">
        <v>119</v>
      </c>
    </row>
    <row r="48" spans="2:6" ht="12.75">
      <c r="B48" s="500" t="s">
        <v>1348</v>
      </c>
      <c r="C48" s="500"/>
      <c r="D48" s="500">
        <v>445</v>
      </c>
      <c r="E48" s="606">
        <v>878</v>
      </c>
      <c r="F48" s="501">
        <v>-224</v>
      </c>
    </row>
    <row r="49" spans="2:6" ht="12.75">
      <c r="B49" s="500" t="s">
        <v>1349</v>
      </c>
      <c r="C49" s="500"/>
      <c r="D49" s="500">
        <v>25</v>
      </c>
      <c r="E49" s="606">
        <v>13</v>
      </c>
      <c r="F49" s="501">
        <v>581</v>
      </c>
    </row>
    <row r="50" spans="2:6" ht="12.75">
      <c r="B50" s="500" t="s">
        <v>1350</v>
      </c>
      <c r="C50" s="500"/>
      <c r="D50" s="500">
        <v>281</v>
      </c>
      <c r="E50" s="606">
        <v>130</v>
      </c>
      <c r="F50" s="501">
        <v>282</v>
      </c>
    </row>
    <row r="51" spans="2:6" ht="12.75">
      <c r="B51" s="500" t="s">
        <v>1351</v>
      </c>
      <c r="C51" s="500"/>
      <c r="D51" s="500">
        <v>-256</v>
      </c>
      <c r="E51" s="606">
        <v>-117</v>
      </c>
      <c r="F51" s="501">
        <v>299</v>
      </c>
    </row>
    <row r="52" spans="2:6" ht="12.75">
      <c r="B52" s="500" t="s">
        <v>1352</v>
      </c>
      <c r="C52" s="500"/>
      <c r="D52" s="500">
        <v>189</v>
      </c>
      <c r="E52" s="606">
        <v>761</v>
      </c>
      <c r="F52" s="501">
        <v>75</v>
      </c>
    </row>
    <row r="53" spans="2:6" ht="12.75">
      <c r="B53" s="500" t="s">
        <v>1353</v>
      </c>
      <c r="C53" s="500"/>
      <c r="D53" s="500">
        <v>189</v>
      </c>
      <c r="E53" s="606">
        <v>1011</v>
      </c>
      <c r="F53" s="501">
        <v>194</v>
      </c>
    </row>
    <row r="54" spans="5:6" ht="12.75">
      <c r="E54" s="515"/>
      <c r="F54" s="132"/>
    </row>
    <row r="55" spans="5:6" ht="12.75">
      <c r="E55" s="515"/>
      <c r="F55" s="132"/>
    </row>
    <row r="56" spans="5:6" ht="12.75">
      <c r="E56" s="515"/>
      <c r="F56" s="132"/>
    </row>
    <row r="57" spans="5:6" ht="12.75">
      <c r="E57" s="515"/>
      <c r="F57" s="132"/>
    </row>
    <row r="58" spans="5:6" ht="12.75">
      <c r="E58" s="515"/>
      <c r="F58" s="132"/>
    </row>
    <row r="59" spans="5:6" ht="12.75">
      <c r="E59" s="515"/>
      <c r="F59" s="132"/>
    </row>
    <row r="60" ht="12.75">
      <c r="F60" s="132"/>
    </row>
    <row r="61" ht="12.75">
      <c r="F61" s="132"/>
    </row>
    <row r="62" ht="12.75">
      <c r="F62" s="132"/>
    </row>
    <row r="63" ht="12.75">
      <c r="F63" s="132"/>
    </row>
    <row r="64" ht="12.75">
      <c r="F64" s="132"/>
    </row>
    <row r="65" ht="12.75">
      <c r="F65" s="132"/>
    </row>
    <row r="66" ht="12.75">
      <c r="F66" s="132"/>
    </row>
  </sheetData>
  <sheetProtection selectLockedCells="1" selectUnlockedCells="1"/>
  <printOptions/>
  <pageMargins left="0.24027777777777778" right="0.3" top="1" bottom="1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8"/>
  <sheetViews>
    <sheetView workbookViewId="0" topLeftCell="A408">
      <selection activeCell="X211" sqref="X211"/>
    </sheetView>
  </sheetViews>
  <sheetFormatPr defaultColWidth="9.140625" defaultRowHeight="12.75"/>
  <cols>
    <col min="1" max="1" width="8.00390625" style="10" customWidth="1"/>
    <col min="2" max="3" width="1.7109375" style="0" customWidth="1"/>
    <col min="9" max="9" width="10.8515625" style="11" customWidth="1"/>
    <col min="10" max="10" width="0" style="12" hidden="1" customWidth="1"/>
    <col min="11" max="11" width="11.00390625" style="11" customWidth="1"/>
    <col min="12" max="12" width="0" style="13" hidden="1" customWidth="1"/>
    <col min="13" max="13" width="10.00390625" style="11" customWidth="1"/>
    <col min="14" max="14" width="8.8515625" style="11" customWidth="1"/>
    <col min="15" max="15" width="0" style="13" hidden="1" customWidth="1"/>
    <col min="16" max="16" width="9.8515625" style="14" customWidth="1"/>
    <col min="17" max="17" width="0" style="13" hidden="1" customWidth="1"/>
    <col min="18" max="18" width="11.00390625" style="11" customWidth="1"/>
    <col min="19" max="20" width="10.28125" style="15" customWidth="1"/>
    <col min="21" max="21" width="0" style="16" hidden="1" customWidth="1"/>
    <col min="22" max="22" width="11.421875" style="17" customWidth="1"/>
    <col min="23" max="23" width="0" style="18" hidden="1" customWidth="1"/>
    <col min="24" max="24" width="14.57421875" style="19" customWidth="1"/>
    <col min="25" max="25" width="14.421875" style="20" customWidth="1"/>
    <col min="26" max="26" width="11.8515625" style="20" customWidth="1"/>
    <col min="27" max="27" width="9.140625" style="20" customWidth="1"/>
  </cols>
  <sheetData>
    <row r="1" spans="1:27" s="3" customFormat="1" ht="12.75">
      <c r="A1" s="9"/>
      <c r="D1" s="21" t="s">
        <v>10</v>
      </c>
      <c r="E1" s="22"/>
      <c r="F1" s="22"/>
      <c r="G1" s="23"/>
      <c r="H1" s="23"/>
      <c r="I1" s="24"/>
      <c r="J1" s="25"/>
      <c r="K1" s="26"/>
      <c r="L1" s="27"/>
      <c r="M1" s="26"/>
      <c r="N1" s="26"/>
      <c r="O1" s="13"/>
      <c r="P1" s="11"/>
      <c r="Q1" s="13"/>
      <c r="R1" s="11"/>
      <c r="S1" s="15"/>
      <c r="T1" s="15"/>
      <c r="U1" s="16"/>
      <c r="V1" s="28"/>
      <c r="W1" s="18"/>
      <c r="X1" s="29"/>
      <c r="Y1" s="20"/>
      <c r="Z1" s="20"/>
      <c r="AA1" s="20"/>
    </row>
    <row r="2" spans="4:24" ht="12.75">
      <c r="D2" s="30"/>
      <c r="E2" s="31"/>
      <c r="G2" s="30"/>
      <c r="H2" s="32"/>
      <c r="I2" s="33" t="s">
        <v>11</v>
      </c>
      <c r="P2" s="11"/>
      <c r="X2" s="34" t="s">
        <v>12</v>
      </c>
    </row>
    <row r="3" spans="1:16" ht="12.75">
      <c r="A3" s="35" t="s">
        <v>13</v>
      </c>
      <c r="P3" s="11"/>
    </row>
    <row r="4" spans="1:24" ht="12.75">
      <c r="A4" s="36"/>
      <c r="D4" s="30"/>
      <c r="E4" s="31"/>
      <c r="G4" s="37"/>
      <c r="H4" s="38"/>
      <c r="I4" s="39" t="s">
        <v>14</v>
      </c>
      <c r="K4" s="40" t="s">
        <v>15</v>
      </c>
      <c r="M4" s="40" t="s">
        <v>16</v>
      </c>
      <c r="N4" s="40" t="s">
        <v>17</v>
      </c>
      <c r="P4" s="40" t="s">
        <v>18</v>
      </c>
      <c r="Q4" s="41"/>
      <c r="R4" s="39" t="s">
        <v>19</v>
      </c>
      <c r="S4" s="40" t="s">
        <v>20</v>
      </c>
      <c r="T4" s="40" t="s">
        <v>21</v>
      </c>
      <c r="U4" s="32"/>
      <c r="V4" s="40" t="s">
        <v>22</v>
      </c>
      <c r="X4" s="42" t="s">
        <v>23</v>
      </c>
    </row>
    <row r="5" spans="1:25" ht="13.5" customHeight="1">
      <c r="A5" s="43"/>
      <c r="D5" s="44"/>
      <c r="E5" s="45"/>
      <c r="F5" s="46"/>
      <c r="G5" s="47"/>
      <c r="H5" s="48"/>
      <c r="I5" s="49" t="s">
        <v>24</v>
      </c>
      <c r="K5" s="40" t="s">
        <v>25</v>
      </c>
      <c r="M5" s="40" t="s">
        <v>26</v>
      </c>
      <c r="N5" s="40" t="s">
        <v>27</v>
      </c>
      <c r="P5" s="40" t="s">
        <v>28</v>
      </c>
      <c r="Q5" s="41"/>
      <c r="R5" s="39" t="s">
        <v>29</v>
      </c>
      <c r="S5" s="40" t="s">
        <v>30</v>
      </c>
      <c r="T5" s="40" t="s">
        <v>31</v>
      </c>
      <c r="U5" s="32"/>
      <c r="V5" s="40" t="s">
        <v>32</v>
      </c>
      <c r="W5" s="50"/>
      <c r="X5" s="42" t="s">
        <v>33</v>
      </c>
      <c r="Y5" s="51" t="s">
        <v>34</v>
      </c>
    </row>
    <row r="6" spans="4:16" ht="12.75">
      <c r="D6" s="30"/>
      <c r="E6" s="31"/>
      <c r="G6" s="30"/>
      <c r="H6" s="32"/>
      <c r="I6" s="15"/>
      <c r="M6" s="15"/>
      <c r="P6" s="11"/>
    </row>
    <row r="7" spans="1:27" s="68" customFormat="1" ht="13.5" customHeight="1">
      <c r="A7" s="52" t="s">
        <v>35</v>
      </c>
      <c r="B7" s="53"/>
      <c r="C7" s="53"/>
      <c r="D7" s="53"/>
      <c r="E7" s="54"/>
      <c r="F7" s="53"/>
      <c r="G7" s="55"/>
      <c r="H7" s="56"/>
      <c r="I7" s="57">
        <f>SUM(I8:I14)</f>
        <v>21550.5</v>
      </c>
      <c r="J7" s="58"/>
      <c r="K7" s="59">
        <f>SUM(K8:K14)</f>
        <v>0</v>
      </c>
      <c r="L7" s="60"/>
      <c r="M7" s="59">
        <f>SUM(M8:M14)</f>
        <v>-139.84</v>
      </c>
      <c r="N7" s="59">
        <f>SUM(N8:N15)</f>
        <v>0</v>
      </c>
      <c r="O7" s="60"/>
      <c r="P7" s="59">
        <f>SUM(P8:P15)</f>
        <v>0</v>
      </c>
      <c r="Q7" s="60"/>
      <c r="R7" s="59">
        <f>SUM(R8:R15)</f>
        <v>0</v>
      </c>
      <c r="S7" s="61">
        <f>SUM(S8:S15)</f>
        <v>3300</v>
      </c>
      <c r="T7" s="61">
        <f>SUM(T8:T15)</f>
        <v>2148.63</v>
      </c>
      <c r="U7" s="62"/>
      <c r="V7" s="63">
        <f>SUM(V8:V15)</f>
        <v>26859.29</v>
      </c>
      <c r="W7" s="64"/>
      <c r="X7" s="65">
        <f>SUM(X8:X15)</f>
        <v>26859286.91</v>
      </c>
      <c r="Y7" s="66">
        <f aca="true" t="shared" si="0" ref="Y7:Y14">SUM(X7/V7/1000)</f>
        <v>0.9999998849560059</v>
      </c>
      <c r="Z7" s="67"/>
      <c r="AA7" s="67"/>
    </row>
    <row r="8" spans="4:25" ht="13.5" customHeight="1">
      <c r="D8" s="69" t="s">
        <v>36</v>
      </c>
      <c r="E8" s="70"/>
      <c r="G8" s="71"/>
      <c r="H8" s="72"/>
      <c r="I8" s="73">
        <v>4900</v>
      </c>
      <c r="M8" s="15"/>
      <c r="P8" s="11"/>
      <c r="T8" s="15">
        <v>1128.86</v>
      </c>
      <c r="V8" s="74">
        <f aca="true" t="shared" si="1" ref="V8:V14">SUM(I8+K8+M8+N8+P8+R8+S8+T8)</f>
        <v>6028.86</v>
      </c>
      <c r="X8" s="75">
        <v>6028858.88</v>
      </c>
      <c r="Y8" s="76">
        <f t="shared" si="0"/>
        <v>0.999999814226902</v>
      </c>
    </row>
    <row r="9" spans="4:25" ht="13.5" customHeight="1">
      <c r="D9" t="s">
        <v>37</v>
      </c>
      <c r="E9" s="70"/>
      <c r="G9" s="71"/>
      <c r="H9" s="72"/>
      <c r="I9" s="73">
        <v>1483</v>
      </c>
      <c r="M9" s="15"/>
      <c r="P9" s="11"/>
      <c r="S9" s="15">
        <v>200</v>
      </c>
      <c r="T9" s="15">
        <v>-8.813</v>
      </c>
      <c r="V9" s="74">
        <f t="shared" si="1"/>
        <v>1674.187</v>
      </c>
      <c r="X9" s="75">
        <v>1674186.78</v>
      </c>
      <c r="Y9" s="76">
        <f t="shared" si="0"/>
        <v>0.9999998685929351</v>
      </c>
    </row>
    <row r="10" spans="4:25" ht="12.75">
      <c r="D10" t="s">
        <v>38</v>
      </c>
      <c r="I10" s="77">
        <v>330</v>
      </c>
      <c r="M10" s="15"/>
      <c r="P10" s="11"/>
      <c r="T10" s="15">
        <v>38.38</v>
      </c>
      <c r="V10" s="74">
        <f t="shared" si="1"/>
        <v>368.38</v>
      </c>
      <c r="X10" s="75">
        <v>368379.69</v>
      </c>
      <c r="Y10" s="76">
        <f t="shared" si="0"/>
        <v>0.999999158477659</v>
      </c>
    </row>
    <row r="11" spans="4:25" ht="13.5" customHeight="1">
      <c r="D11" s="10" t="s">
        <v>39</v>
      </c>
      <c r="E11" s="70"/>
      <c r="G11" s="71" t="s">
        <v>40</v>
      </c>
      <c r="H11" s="72"/>
      <c r="I11" s="73">
        <v>4964</v>
      </c>
      <c r="M11" s="15"/>
      <c r="P11" s="11"/>
      <c r="S11" s="15">
        <v>1200</v>
      </c>
      <c r="T11" s="15">
        <v>525.666</v>
      </c>
      <c r="V11" s="74">
        <f t="shared" si="1"/>
        <v>6689.666</v>
      </c>
      <c r="X11" s="75">
        <v>6689665.17</v>
      </c>
      <c r="Y11" s="76">
        <f t="shared" si="0"/>
        <v>0.9999998759280359</v>
      </c>
    </row>
    <row r="12" spans="4:25" ht="12.75">
      <c r="D12" t="s">
        <v>41</v>
      </c>
      <c r="I12" s="77">
        <v>7821.5</v>
      </c>
      <c r="M12" s="15"/>
      <c r="P12" s="11"/>
      <c r="S12" s="15">
        <v>1900</v>
      </c>
      <c r="T12" s="15">
        <v>411.797</v>
      </c>
      <c r="V12" s="74">
        <f t="shared" si="1"/>
        <v>10133.297</v>
      </c>
      <c r="X12" s="75">
        <v>10133296.49</v>
      </c>
      <c r="Y12" s="76">
        <f t="shared" si="0"/>
        <v>0.9999999496708721</v>
      </c>
    </row>
    <row r="13" spans="4:25" ht="13.5" customHeight="1">
      <c r="D13" t="s">
        <v>42</v>
      </c>
      <c r="E13" s="70"/>
      <c r="G13" s="71"/>
      <c r="H13" s="72"/>
      <c r="I13" s="73">
        <v>1472</v>
      </c>
      <c r="M13" s="15"/>
      <c r="P13" s="11"/>
      <c r="T13" s="15">
        <v>52.74</v>
      </c>
      <c r="V13" s="74">
        <f t="shared" si="1"/>
        <v>1524.74</v>
      </c>
      <c r="X13" s="75">
        <v>1524739.9</v>
      </c>
      <c r="Y13" s="76">
        <f t="shared" si="0"/>
        <v>0.9999999344150478</v>
      </c>
    </row>
    <row r="14" spans="4:25" ht="12.75">
      <c r="D14" t="s">
        <v>43</v>
      </c>
      <c r="G14" s="71"/>
      <c r="H14" s="72"/>
      <c r="I14" s="73">
        <v>580</v>
      </c>
      <c r="K14" s="15"/>
      <c r="M14" s="15">
        <v>-139.84</v>
      </c>
      <c r="P14" s="11"/>
      <c r="V14" s="74">
        <f t="shared" si="1"/>
        <v>440.15999999999997</v>
      </c>
      <c r="W14" s="78"/>
      <c r="X14" s="75">
        <v>440160</v>
      </c>
      <c r="Y14" s="76">
        <f t="shared" si="0"/>
        <v>1.0000000000000002</v>
      </c>
    </row>
    <row r="15" spans="8:25" ht="12.75">
      <c r="H15" s="20"/>
      <c r="M15" s="15"/>
      <c r="P15" s="11"/>
      <c r="V15" s="74"/>
      <c r="X15" s="75"/>
      <c r="Y15" s="76"/>
    </row>
    <row r="16" spans="13:16" ht="12.75" hidden="1">
      <c r="M16" s="15"/>
      <c r="P16" s="11"/>
    </row>
    <row r="17" spans="4:16" ht="12.75">
      <c r="D17" s="51" t="s">
        <v>34</v>
      </c>
      <c r="M17" s="15"/>
      <c r="P17" s="11"/>
    </row>
    <row r="18" spans="4:16" ht="12.75">
      <c r="D18" s="20" t="s">
        <v>44</v>
      </c>
      <c r="M18" s="15"/>
      <c r="P18" s="11"/>
    </row>
    <row r="19" spans="4:16" ht="12.75">
      <c r="D19" s="20" t="s">
        <v>45</v>
      </c>
      <c r="M19" s="15"/>
      <c r="P19" s="11"/>
    </row>
    <row r="20" spans="7:25" ht="12.75">
      <c r="G20" s="71"/>
      <c r="H20" s="72"/>
      <c r="I20" s="79"/>
      <c r="M20" s="15"/>
      <c r="P20" s="11"/>
      <c r="Y20" s="66"/>
    </row>
    <row r="21" spans="1:27" s="68" customFormat="1" ht="13.5" customHeight="1">
      <c r="A21" s="52" t="s">
        <v>46</v>
      </c>
      <c r="B21" s="53"/>
      <c r="C21" s="53"/>
      <c r="D21" s="53"/>
      <c r="E21" s="80"/>
      <c r="F21" s="53"/>
      <c r="G21" s="55"/>
      <c r="H21" s="56"/>
      <c r="I21" s="57">
        <f>SUM(I22:I31)</f>
        <v>3617.5</v>
      </c>
      <c r="J21" s="58"/>
      <c r="K21" s="59">
        <f>SUM(K22:K31)</f>
        <v>0</v>
      </c>
      <c r="L21" s="60"/>
      <c r="M21" s="59">
        <f>SUM(M22:M31)</f>
        <v>0</v>
      </c>
      <c r="N21" s="59">
        <f>SUM(N22:N31)</f>
        <v>53.314</v>
      </c>
      <c r="O21" s="60"/>
      <c r="P21" s="59">
        <f>SUM(P22:P31)</f>
        <v>25</v>
      </c>
      <c r="Q21" s="60"/>
      <c r="R21" s="59">
        <f>SUM(R22:R31)</f>
        <v>0</v>
      </c>
      <c r="S21" s="61">
        <f>SUM(S22:S31)</f>
        <v>20.784</v>
      </c>
      <c r="T21" s="61">
        <f>SUM(T22:T31)</f>
        <v>-3.084000000000003</v>
      </c>
      <c r="U21" s="81"/>
      <c r="V21" s="63">
        <f>SUM(V22:V31)</f>
        <v>3713.514</v>
      </c>
      <c r="W21" s="64"/>
      <c r="X21" s="65">
        <f>SUM(X22:X31)</f>
        <v>3715837.2</v>
      </c>
      <c r="Y21" s="66">
        <f>SUM(X21/V21/1000)</f>
        <v>1.0006256069049422</v>
      </c>
      <c r="Z21" s="67"/>
      <c r="AA21" s="67"/>
    </row>
    <row r="22" spans="4:25" ht="13.5" customHeight="1">
      <c r="D22" t="s">
        <v>47</v>
      </c>
      <c r="E22" s="70"/>
      <c r="G22" s="71"/>
      <c r="H22" s="82"/>
      <c r="I22" s="83">
        <v>640</v>
      </c>
      <c r="M22" s="15"/>
      <c r="P22" s="11">
        <v>15</v>
      </c>
      <c r="S22" s="15">
        <v>9.3</v>
      </c>
      <c r="T22" s="15">
        <v>-38.02</v>
      </c>
      <c r="U22" s="84"/>
      <c r="V22" s="74">
        <f>SUM(I22+K22+M22+N22+P22+R22+S22+T22)</f>
        <v>626.28</v>
      </c>
      <c r="X22" s="75">
        <v>628460</v>
      </c>
      <c r="Y22" s="76">
        <f>SUM(X22/V22/1000)</f>
        <v>1.0034808711758318</v>
      </c>
    </row>
    <row r="23" spans="4:25" ht="13.5" customHeight="1">
      <c r="D23" t="s">
        <v>48</v>
      </c>
      <c r="G23" s="71"/>
      <c r="H23" s="72"/>
      <c r="I23" s="73">
        <v>90</v>
      </c>
      <c r="M23" s="15"/>
      <c r="P23" s="11"/>
      <c r="T23" s="15">
        <v>-3.476</v>
      </c>
      <c r="U23" s="84"/>
      <c r="V23" s="74">
        <f>SUM(I23+K23+M23+N23+P23+R23+S23+T23)</f>
        <v>86.524</v>
      </c>
      <c r="X23" s="75">
        <v>86513.5</v>
      </c>
      <c r="Y23" s="76">
        <f aca="true" t="shared" si="2" ref="Y23:Y28">SUM(X23/V23/1000)</f>
        <v>0.9998786463871296</v>
      </c>
    </row>
    <row r="24" spans="4:25" ht="13.5" customHeight="1">
      <c r="D24" t="s">
        <v>49</v>
      </c>
      <c r="G24" s="71"/>
      <c r="H24" s="72"/>
      <c r="I24" s="73">
        <v>42</v>
      </c>
      <c r="M24" s="15"/>
      <c r="N24" s="11">
        <v>20</v>
      </c>
      <c r="P24" s="11">
        <v>10</v>
      </c>
      <c r="S24" s="15">
        <v>10</v>
      </c>
      <c r="T24" s="15">
        <v>7.727</v>
      </c>
      <c r="U24" s="84"/>
      <c r="V24" s="74">
        <f aca="true" t="shared" si="3" ref="V24:V31">SUM(I24+K24+M24+N24+P24+R24+S24+T24)</f>
        <v>89.727</v>
      </c>
      <c r="X24" s="75">
        <v>90446.5</v>
      </c>
      <c r="Y24" s="76">
        <f t="shared" si="2"/>
        <v>1.008018768040835</v>
      </c>
    </row>
    <row r="25" spans="4:25" ht="13.5" customHeight="1">
      <c r="D25" t="s">
        <v>50</v>
      </c>
      <c r="G25" s="71"/>
      <c r="H25" s="72"/>
      <c r="I25" s="73">
        <v>5</v>
      </c>
      <c r="M25" s="15"/>
      <c r="P25" s="11"/>
      <c r="S25" s="15">
        <v>1.234</v>
      </c>
      <c r="U25" s="84"/>
      <c r="V25" s="74">
        <f t="shared" si="3"/>
        <v>6.234</v>
      </c>
      <c r="X25" s="75">
        <v>6234</v>
      </c>
      <c r="Y25" s="76">
        <f t="shared" si="2"/>
        <v>1</v>
      </c>
    </row>
    <row r="26" spans="4:25" ht="13.5" customHeight="1">
      <c r="D26" t="s">
        <v>51</v>
      </c>
      <c r="G26" s="71"/>
      <c r="H26" s="72"/>
      <c r="I26" s="73">
        <v>550</v>
      </c>
      <c r="M26" s="15"/>
      <c r="P26" s="11"/>
      <c r="T26" s="15">
        <v>28.893</v>
      </c>
      <c r="U26" s="84"/>
      <c r="V26" s="74">
        <f t="shared" si="3"/>
        <v>578.893</v>
      </c>
      <c r="X26" s="75">
        <v>578893</v>
      </c>
      <c r="Y26" s="76">
        <f t="shared" si="2"/>
        <v>1</v>
      </c>
    </row>
    <row r="27" spans="4:25" ht="13.5" customHeight="1">
      <c r="D27" t="s">
        <v>52</v>
      </c>
      <c r="G27" s="71"/>
      <c r="H27" s="72"/>
      <c r="I27" s="73">
        <v>16</v>
      </c>
      <c r="M27" s="15"/>
      <c r="P27" s="11"/>
      <c r="T27" s="15">
        <v>-3.658</v>
      </c>
      <c r="U27" s="84"/>
      <c r="V27" s="74">
        <f t="shared" si="3"/>
        <v>12.342</v>
      </c>
      <c r="X27" s="75">
        <v>12341.5</v>
      </c>
      <c r="Y27" s="76">
        <f t="shared" si="2"/>
        <v>0.9999594879274023</v>
      </c>
    </row>
    <row r="28" spans="4:25" ht="13.5" customHeight="1">
      <c r="D28" t="s">
        <v>53</v>
      </c>
      <c r="G28" s="71"/>
      <c r="H28" s="72"/>
      <c r="I28" s="73">
        <v>0.5</v>
      </c>
      <c r="M28" s="15"/>
      <c r="P28" s="11"/>
      <c r="S28" s="15">
        <v>0.25</v>
      </c>
      <c r="U28" s="84"/>
      <c r="V28" s="74">
        <f t="shared" si="3"/>
        <v>0.75</v>
      </c>
      <c r="X28" s="75">
        <v>750</v>
      </c>
      <c r="Y28" s="76">
        <f t="shared" si="2"/>
        <v>1</v>
      </c>
    </row>
    <row r="29" spans="4:25" ht="13.5" customHeight="1">
      <c r="D29" t="s">
        <v>54</v>
      </c>
      <c r="G29" s="71"/>
      <c r="H29" s="72"/>
      <c r="I29" s="73">
        <v>330</v>
      </c>
      <c r="M29" s="15"/>
      <c r="N29" s="11">
        <v>33.314</v>
      </c>
      <c r="P29" s="11"/>
      <c r="U29" s="84"/>
      <c r="V29" s="74">
        <f t="shared" si="3"/>
        <v>363.314</v>
      </c>
      <c r="X29" s="75">
        <v>363314</v>
      </c>
      <c r="Y29" s="76">
        <f>SUM(X29/V29/1000)</f>
        <v>0.9999999999999999</v>
      </c>
    </row>
    <row r="30" spans="4:25" ht="13.5" customHeight="1">
      <c r="D30" t="s">
        <v>55</v>
      </c>
      <c r="G30" s="71"/>
      <c r="H30" s="72"/>
      <c r="I30" s="73"/>
      <c r="M30" s="15"/>
      <c r="P30" s="11"/>
      <c r="T30" s="15">
        <v>0.353</v>
      </c>
      <c r="U30" s="84"/>
      <c r="V30" s="74">
        <f t="shared" si="3"/>
        <v>0.353</v>
      </c>
      <c r="X30" s="75">
        <v>353.6</v>
      </c>
      <c r="Y30" s="76">
        <f>SUM(X30/V30/1000)</f>
        <v>1.001699716713881</v>
      </c>
    </row>
    <row r="31" spans="4:25" ht="13.5" customHeight="1">
      <c r="D31" t="s">
        <v>56</v>
      </c>
      <c r="G31" s="71"/>
      <c r="H31" s="72"/>
      <c r="I31" s="73">
        <v>1944</v>
      </c>
      <c r="M31" s="15"/>
      <c r="P31" s="11"/>
      <c r="T31" s="15">
        <v>5.097</v>
      </c>
      <c r="U31" s="84"/>
      <c r="V31" s="74">
        <f t="shared" si="3"/>
        <v>1949.097</v>
      </c>
      <c r="X31" s="75">
        <v>1948531.1</v>
      </c>
      <c r="Y31" s="76">
        <f>SUM(X31/V31/1000)</f>
        <v>0.9997096604222366</v>
      </c>
    </row>
    <row r="32" spans="1:25" ht="12.75">
      <c r="A32" s="85" t="s">
        <v>57</v>
      </c>
      <c r="B32" s="86"/>
      <c r="C32" s="86"/>
      <c r="D32" s="86"/>
      <c r="E32" s="86"/>
      <c r="F32" s="86"/>
      <c r="G32" s="87"/>
      <c r="H32" s="88"/>
      <c r="I32" s="89">
        <f>SUM(I7+I21)</f>
        <v>25168</v>
      </c>
      <c r="J32" s="90"/>
      <c r="K32" s="91">
        <f>SUM(K7+K21)</f>
        <v>0</v>
      </c>
      <c r="L32" s="92"/>
      <c r="M32" s="91">
        <f>SUM(M7+M21)</f>
        <v>-139.84</v>
      </c>
      <c r="N32" s="91">
        <f>SUM(N7+N21)</f>
        <v>53.314</v>
      </c>
      <c r="O32" s="92"/>
      <c r="P32" s="91">
        <f>SUM(P7+P21)</f>
        <v>25</v>
      </c>
      <c r="Q32" s="92"/>
      <c r="R32" s="91">
        <f>SUM(R7+R21)</f>
        <v>0</v>
      </c>
      <c r="S32" s="93">
        <f>SUM(S7+S21)</f>
        <v>3320.784</v>
      </c>
      <c r="T32" s="93">
        <f>SUM(T7+T21)</f>
        <v>2145.5460000000003</v>
      </c>
      <c r="U32" s="94"/>
      <c r="V32" s="95">
        <f>SUM(V7+V21)</f>
        <v>30572.804</v>
      </c>
      <c r="W32" s="96"/>
      <c r="X32" s="97">
        <f>SUM(X7+X21)</f>
        <v>30575124.11</v>
      </c>
      <c r="Y32" s="76">
        <f>SUM(X32/V32/1000)</f>
        <v>1.0000758880343459</v>
      </c>
    </row>
    <row r="33" spans="1:27" ht="12.75">
      <c r="A33"/>
      <c r="I33" s="17"/>
      <c r="K33" s="17"/>
      <c r="L33" s="12"/>
      <c r="M33" s="98"/>
      <c r="N33" s="17"/>
      <c r="O33" s="12"/>
      <c r="P33" s="17"/>
      <c r="Q33" s="12"/>
      <c r="R33" s="17"/>
      <c r="S33" s="98"/>
      <c r="T33" s="98"/>
      <c r="U33"/>
      <c r="W33"/>
      <c r="Y33"/>
      <c r="Z33"/>
      <c r="AA33"/>
    </row>
    <row r="34" spans="1:27" ht="12.75">
      <c r="A34"/>
      <c r="D34" s="51" t="s">
        <v>34</v>
      </c>
      <c r="I34" s="17"/>
      <c r="K34" s="17"/>
      <c r="L34" s="12"/>
      <c r="M34" s="98"/>
      <c r="N34" s="17"/>
      <c r="O34" s="12"/>
      <c r="P34" s="17"/>
      <c r="Q34" s="12"/>
      <c r="R34" s="17"/>
      <c r="S34" s="98"/>
      <c r="T34" s="98"/>
      <c r="U34"/>
      <c r="W34"/>
      <c r="Y34"/>
      <c r="Z34"/>
      <c r="AA34"/>
    </row>
    <row r="35" spans="1:27" ht="12.75" hidden="1">
      <c r="A35"/>
      <c r="D35" s="20"/>
      <c r="E35" s="20"/>
      <c r="F35" s="20"/>
      <c r="G35" s="20"/>
      <c r="H35" s="20"/>
      <c r="J35" s="13"/>
      <c r="M35" s="15"/>
      <c r="P35" s="11"/>
      <c r="U35" s="20"/>
      <c r="V35" s="11"/>
      <c r="W35" s="20"/>
      <c r="X35" s="99"/>
      <c r="Y35"/>
      <c r="Z35"/>
      <c r="AA35"/>
    </row>
    <row r="36" spans="1:28" ht="12.75">
      <c r="A36"/>
      <c r="D36" s="20" t="s">
        <v>47</v>
      </c>
      <c r="E36" s="20"/>
      <c r="F36" s="20"/>
      <c r="G36" s="20"/>
      <c r="H36" s="20" t="s">
        <v>58</v>
      </c>
      <c r="J36" s="13"/>
      <c r="K36" s="11">
        <v>57300</v>
      </c>
      <c r="M36" s="15"/>
      <c r="P36" s="11" t="s">
        <v>59</v>
      </c>
      <c r="V36" s="11"/>
      <c r="W36" s="16"/>
      <c r="X36" s="99"/>
      <c r="Y36" s="100"/>
      <c r="AA36" s="101"/>
      <c r="AB36" s="20"/>
    </row>
    <row r="37" spans="1:28" ht="12.75">
      <c r="A37"/>
      <c r="D37" s="20"/>
      <c r="E37" s="20"/>
      <c r="F37" s="20"/>
      <c r="G37" s="20"/>
      <c r="H37" s="20" t="s">
        <v>60</v>
      </c>
      <c r="J37" s="13"/>
      <c r="K37" s="11">
        <v>101460</v>
      </c>
      <c r="M37" s="15"/>
      <c r="P37" s="11" t="s">
        <v>61</v>
      </c>
      <c r="V37" s="11"/>
      <c r="W37" s="16"/>
      <c r="X37" s="99"/>
      <c r="Y37" s="100"/>
      <c r="AA37" s="101"/>
      <c r="AB37" s="20"/>
    </row>
    <row r="38" spans="1:28" ht="12.75" hidden="1">
      <c r="A38"/>
      <c r="D38" s="20"/>
      <c r="E38" s="20"/>
      <c r="F38" s="20"/>
      <c r="G38" s="20"/>
      <c r="H38" s="20"/>
      <c r="J38" s="13"/>
      <c r="M38" s="15"/>
      <c r="P38" s="11"/>
      <c r="V38" s="11"/>
      <c r="W38" s="16"/>
      <c r="X38" s="99"/>
      <c r="Y38" s="100"/>
      <c r="AA38" s="101"/>
      <c r="AB38" s="20"/>
    </row>
    <row r="39" spans="1:28" ht="12.75">
      <c r="A39"/>
      <c r="D39" s="20"/>
      <c r="E39" s="20"/>
      <c r="F39" s="20"/>
      <c r="G39" s="20"/>
      <c r="H39" s="20" t="s">
        <v>62</v>
      </c>
      <c r="J39" s="13"/>
      <c r="K39" s="11">
        <v>2700</v>
      </c>
      <c r="M39" s="15"/>
      <c r="P39" s="11"/>
      <c r="V39" s="11"/>
      <c r="W39" s="16"/>
      <c r="X39" s="99"/>
      <c r="Y39" s="100"/>
      <c r="AA39" s="101"/>
      <c r="AB39" s="20"/>
    </row>
    <row r="40" spans="1:28" ht="12.75">
      <c r="A40"/>
      <c r="D40" s="20"/>
      <c r="E40" s="20"/>
      <c r="F40" s="20"/>
      <c r="G40" s="20"/>
      <c r="H40" s="20" t="s">
        <v>63</v>
      </c>
      <c r="I40" s="17"/>
      <c r="K40" s="11">
        <v>467000</v>
      </c>
      <c r="M40" s="15"/>
      <c r="P40" s="11" t="s">
        <v>64</v>
      </c>
      <c r="V40" s="11"/>
      <c r="W40" s="16"/>
      <c r="X40" s="99"/>
      <c r="Y40" s="100"/>
      <c r="AA40" s="101"/>
      <c r="AB40" s="20"/>
    </row>
    <row r="41" spans="1:27" ht="12.75">
      <c r="A41"/>
      <c r="H41" s="20"/>
      <c r="I41" s="17"/>
      <c r="K41" s="102">
        <f>SUM(K36:K40)</f>
        <v>628460</v>
      </c>
      <c r="L41" s="12"/>
      <c r="M41" s="98"/>
      <c r="N41" s="17"/>
      <c r="O41" s="12"/>
      <c r="P41" s="11"/>
      <c r="Q41" s="12"/>
      <c r="R41" s="17"/>
      <c r="S41" s="98"/>
      <c r="T41" s="98"/>
      <c r="U41"/>
      <c r="W41"/>
      <c r="Y41"/>
      <c r="Z41"/>
      <c r="AA41"/>
    </row>
    <row r="42" spans="4:24" ht="12.75">
      <c r="D42" s="20"/>
      <c r="E42" s="20"/>
      <c r="F42" s="20"/>
      <c r="G42" s="20"/>
      <c r="H42" s="20"/>
      <c r="J42" s="13"/>
      <c r="M42" s="15"/>
      <c r="P42" s="11"/>
      <c r="V42" s="11"/>
      <c r="X42" s="99"/>
    </row>
    <row r="43" spans="4:24" ht="12.75">
      <c r="D43" s="20"/>
      <c r="E43" s="20"/>
      <c r="F43" s="20"/>
      <c r="G43" s="20"/>
      <c r="H43" s="20"/>
      <c r="J43" s="13"/>
      <c r="K43" s="103"/>
      <c r="M43" s="15"/>
      <c r="P43" s="11"/>
      <c r="V43" s="11"/>
      <c r="X43" s="99"/>
    </row>
    <row r="44" spans="4:24" ht="12.75">
      <c r="D44" s="20"/>
      <c r="E44" s="20"/>
      <c r="F44" s="20"/>
      <c r="G44" s="20"/>
      <c r="H44" s="20"/>
      <c r="J44" s="13"/>
      <c r="K44" s="103"/>
      <c r="M44" s="15"/>
      <c r="P44" s="11"/>
      <c r="V44" s="11"/>
      <c r="X44" s="99"/>
    </row>
    <row r="45" spans="4:24" ht="12.75">
      <c r="D45" s="20"/>
      <c r="E45" s="20"/>
      <c r="F45" s="20"/>
      <c r="G45" s="20"/>
      <c r="H45" s="20"/>
      <c r="J45" s="13"/>
      <c r="K45" s="103"/>
      <c r="M45" s="15"/>
      <c r="P45" s="11"/>
      <c r="V45" s="11"/>
      <c r="X45" s="99"/>
    </row>
    <row r="46" spans="4:24" ht="12.75">
      <c r="D46" s="20"/>
      <c r="E46" s="20"/>
      <c r="F46" s="20"/>
      <c r="G46" s="20"/>
      <c r="H46" s="20"/>
      <c r="J46" s="13"/>
      <c r="K46" s="103"/>
      <c r="M46" s="15"/>
      <c r="P46" s="11"/>
      <c r="V46" s="11"/>
      <c r="X46" s="99"/>
    </row>
    <row r="47" spans="4:24" ht="12.75">
      <c r="D47" s="20"/>
      <c r="E47" s="20"/>
      <c r="F47" s="20"/>
      <c r="G47" s="20"/>
      <c r="H47" s="20"/>
      <c r="J47" s="13"/>
      <c r="K47" s="103"/>
      <c r="M47" s="15"/>
      <c r="P47" s="11"/>
      <c r="V47" s="11"/>
      <c r="X47" s="99"/>
    </row>
    <row r="48" spans="4:24" ht="12.75">
      <c r="D48" s="20"/>
      <c r="E48" s="20"/>
      <c r="F48" s="20"/>
      <c r="G48" s="20"/>
      <c r="H48" s="20"/>
      <c r="J48" s="13"/>
      <c r="K48" s="103"/>
      <c r="M48" s="15"/>
      <c r="P48" s="11"/>
      <c r="V48" s="11"/>
      <c r="X48" s="99"/>
    </row>
    <row r="49" spans="13:16" ht="12.75">
      <c r="M49" s="15"/>
      <c r="P49" s="11"/>
    </row>
    <row r="50" spans="4:24" ht="12.75" hidden="1">
      <c r="D50" s="20"/>
      <c r="E50" s="20"/>
      <c r="F50" s="20"/>
      <c r="G50" s="20"/>
      <c r="H50" s="20"/>
      <c r="J50" s="13"/>
      <c r="M50" s="15"/>
      <c r="P50" s="11"/>
      <c r="V50" s="11"/>
      <c r="X50" s="99"/>
    </row>
    <row r="51" spans="4:24" ht="12.75" hidden="1">
      <c r="D51" s="20"/>
      <c r="E51" s="20"/>
      <c r="F51" s="20"/>
      <c r="G51" s="20"/>
      <c r="H51" s="20"/>
      <c r="J51" s="13"/>
      <c r="M51" s="15"/>
      <c r="P51" s="11"/>
      <c r="V51" s="11"/>
      <c r="X51" s="99"/>
    </row>
    <row r="52" spans="4:24" ht="12.75" hidden="1">
      <c r="D52" s="20"/>
      <c r="E52" s="20"/>
      <c r="F52" s="20"/>
      <c r="G52" s="20"/>
      <c r="H52" s="20"/>
      <c r="J52" s="13"/>
      <c r="M52" s="15"/>
      <c r="P52" s="11"/>
      <c r="V52" s="11"/>
      <c r="X52" s="99"/>
    </row>
    <row r="53" spans="4:24" ht="12.75" hidden="1">
      <c r="D53" s="20"/>
      <c r="E53" s="20"/>
      <c r="F53" s="20"/>
      <c r="G53" s="20"/>
      <c r="H53" s="20"/>
      <c r="J53" s="13"/>
      <c r="M53" s="15"/>
      <c r="P53" s="11"/>
      <c r="V53" s="11"/>
      <c r="X53" s="99"/>
    </row>
    <row r="54" spans="4:24" ht="12.75" hidden="1">
      <c r="D54" s="20"/>
      <c r="E54" s="20"/>
      <c r="F54" s="20"/>
      <c r="G54" s="20"/>
      <c r="H54" s="20"/>
      <c r="J54" s="13"/>
      <c r="M54" s="15"/>
      <c r="P54" s="11"/>
      <c r="V54" s="11"/>
      <c r="X54" s="99"/>
    </row>
    <row r="55" spans="4:24" ht="12.75" hidden="1">
      <c r="D55" s="20"/>
      <c r="E55" s="20"/>
      <c r="F55" s="20"/>
      <c r="G55" s="20"/>
      <c r="H55" s="20"/>
      <c r="J55" s="13"/>
      <c r="M55" s="15"/>
      <c r="P55" s="11"/>
      <c r="V55" s="11"/>
      <c r="X55" s="99"/>
    </row>
    <row r="56" spans="4:24" ht="12.75" hidden="1">
      <c r="D56" s="20"/>
      <c r="E56" s="20"/>
      <c r="F56" s="20"/>
      <c r="G56" s="20"/>
      <c r="H56" s="20"/>
      <c r="J56" s="13"/>
      <c r="M56" s="15"/>
      <c r="P56" s="11"/>
      <c r="V56" s="11"/>
      <c r="X56" s="99"/>
    </row>
    <row r="57" spans="4:24" ht="12.75" hidden="1">
      <c r="D57" s="20"/>
      <c r="E57" s="20"/>
      <c r="F57" s="20"/>
      <c r="G57" s="20"/>
      <c r="H57" s="20"/>
      <c r="J57" s="13"/>
      <c r="M57" s="15"/>
      <c r="P57" s="11"/>
      <c r="V57" s="11"/>
      <c r="X57" s="99"/>
    </row>
    <row r="58" spans="1:25" ht="12.75">
      <c r="A58" s="52" t="s">
        <v>65</v>
      </c>
      <c r="B58" s="104"/>
      <c r="C58" s="104"/>
      <c r="D58" s="105"/>
      <c r="E58" s="54"/>
      <c r="F58" s="104"/>
      <c r="G58" s="55"/>
      <c r="H58" s="56"/>
      <c r="I58" s="57">
        <f>SUM(I59:I163)</f>
        <v>985.2</v>
      </c>
      <c r="J58" s="106"/>
      <c r="K58" s="59">
        <f>SUM(K59:K163)</f>
        <v>10.5</v>
      </c>
      <c r="L58" s="60"/>
      <c r="M58" s="59">
        <f>SUM(M59:M163)</f>
        <v>48.601</v>
      </c>
      <c r="N58" s="59">
        <f>SUM(N59:N163)</f>
        <v>100.50899999999999</v>
      </c>
      <c r="O58" s="60"/>
      <c r="P58" s="59">
        <f>SUM(P59:P163)</f>
        <v>29.860999999999997</v>
      </c>
      <c r="Q58" s="60"/>
      <c r="R58" s="59">
        <f>SUM(R59:R163)</f>
        <v>60</v>
      </c>
      <c r="S58" s="61">
        <f>SUM(S59:S163)</f>
        <v>76.351</v>
      </c>
      <c r="T58" s="61">
        <f>SUM(T59:T202)</f>
        <v>127.761</v>
      </c>
      <c r="U58" s="62"/>
      <c r="V58" s="63">
        <f>SUM(V59:V202)</f>
        <v>1438.7830000000001</v>
      </c>
      <c r="W58" s="107"/>
      <c r="X58" s="65">
        <f>SUM(X59:X202)</f>
        <v>1524988.99</v>
      </c>
      <c r="Y58" s="66">
        <f>SUM(X58/V58/1000)</f>
        <v>1.0599159080973293</v>
      </c>
    </row>
    <row r="59" spans="7:26" ht="12.75">
      <c r="G59" s="71"/>
      <c r="H59" s="72"/>
      <c r="I59" s="79"/>
      <c r="M59" s="15"/>
      <c r="P59" s="11"/>
      <c r="U59" s="84"/>
      <c r="X59" s="75"/>
      <c r="Y59" s="76"/>
      <c r="Z59" s="18"/>
    </row>
    <row r="60" spans="1:26" ht="12.75">
      <c r="A60" s="108">
        <v>10</v>
      </c>
      <c r="D60" s="7" t="s">
        <v>66</v>
      </c>
      <c r="G60" s="71"/>
      <c r="H60" s="72"/>
      <c r="I60" s="73">
        <v>2</v>
      </c>
      <c r="M60" s="15"/>
      <c r="P60" s="11"/>
      <c r="T60" s="15">
        <v>-2</v>
      </c>
      <c r="U60" s="84"/>
      <c r="V60" s="74">
        <f>SUM(I60+K60+M60+N60+P60+R60+S60+T60)</f>
        <v>0</v>
      </c>
      <c r="X60" s="75">
        <v>0</v>
      </c>
      <c r="Y60" s="76"/>
      <c r="Z60" s="18"/>
    </row>
    <row r="61" spans="1:26" ht="13.5" customHeight="1">
      <c r="A61" s="108"/>
      <c r="D61" s="109" t="s">
        <v>67</v>
      </c>
      <c r="E61" s="109"/>
      <c r="G61" s="71"/>
      <c r="H61" s="72"/>
      <c r="I61" s="79"/>
      <c r="M61" s="15"/>
      <c r="P61" s="11"/>
      <c r="U61" s="84"/>
      <c r="X61" s="75"/>
      <c r="Y61" s="76"/>
      <c r="Z61" s="18"/>
    </row>
    <row r="62" spans="4:26" ht="12.75">
      <c r="D62" s="109"/>
      <c r="E62" s="109"/>
      <c r="G62" s="71"/>
      <c r="H62" s="72"/>
      <c r="I62" s="79"/>
      <c r="M62" s="15"/>
      <c r="P62" s="11"/>
      <c r="U62" s="84"/>
      <c r="X62" s="75"/>
      <c r="Y62" s="76"/>
      <c r="Z62" s="18"/>
    </row>
    <row r="63" spans="1:26" ht="12.75">
      <c r="A63" s="108">
        <v>22</v>
      </c>
      <c r="D63" s="7" t="s">
        <v>68</v>
      </c>
      <c r="G63" s="71"/>
      <c r="H63" s="72"/>
      <c r="I63" s="79"/>
      <c r="M63" s="15"/>
      <c r="P63" s="11"/>
      <c r="U63" s="84"/>
      <c r="X63" s="75"/>
      <c r="Y63" s="76"/>
      <c r="Z63" s="18"/>
    </row>
    <row r="64" spans="4:26" ht="13.5" customHeight="1">
      <c r="D64" t="s">
        <v>69</v>
      </c>
      <c r="F64" s="20"/>
      <c r="G64" s="71"/>
      <c r="H64" s="82"/>
      <c r="I64" s="83"/>
      <c r="M64" s="15">
        <v>17.472</v>
      </c>
      <c r="P64" s="11"/>
      <c r="U64" s="84"/>
      <c r="V64" s="74">
        <f>SUM(I64+K64+M64+N64+P64+R64+S64+T64)</f>
        <v>17.472</v>
      </c>
      <c r="X64" s="75">
        <v>17472</v>
      </c>
      <c r="Y64" s="76">
        <f>SUM(X64/V64/1000)</f>
        <v>0.9999999999999999</v>
      </c>
      <c r="Z64" s="18"/>
    </row>
    <row r="65" spans="4:26" ht="13.5" customHeight="1">
      <c r="D65" t="s">
        <v>70</v>
      </c>
      <c r="F65" s="20"/>
      <c r="G65" s="71"/>
      <c r="H65" s="82"/>
      <c r="I65" s="83"/>
      <c r="M65" s="15">
        <v>0.57</v>
      </c>
      <c r="P65" s="11"/>
      <c r="U65" s="84"/>
      <c r="V65" s="74">
        <f>SUM(I65+K65+M65+N65+P65+R65+S65+T65)</f>
        <v>0.57</v>
      </c>
      <c r="X65" s="75">
        <v>570</v>
      </c>
      <c r="Y65" s="76">
        <f>SUM(X65/V65/1000)</f>
        <v>1.0000000000000002</v>
      </c>
      <c r="Z65" s="18"/>
    </row>
    <row r="66" spans="6:26" ht="13.5" customHeight="1">
      <c r="F66" s="20"/>
      <c r="G66" s="71"/>
      <c r="H66" s="82"/>
      <c r="I66" s="110"/>
      <c r="M66" s="15"/>
      <c r="P66" s="11"/>
      <c r="U66" s="84"/>
      <c r="X66" s="75"/>
      <c r="Y66" s="76"/>
      <c r="Z66" s="18"/>
    </row>
    <row r="67" spans="1:26" ht="12.75">
      <c r="A67" s="108">
        <v>23</v>
      </c>
      <c r="D67" s="7" t="s">
        <v>71</v>
      </c>
      <c r="G67" s="71"/>
      <c r="H67" s="72"/>
      <c r="I67" s="79"/>
      <c r="M67" s="15"/>
      <c r="P67" s="11"/>
      <c r="U67" s="84"/>
      <c r="X67" s="75"/>
      <c r="Y67" s="76"/>
      <c r="Z67" s="18"/>
    </row>
    <row r="68" spans="4:26" ht="13.5" customHeight="1">
      <c r="D68" t="s">
        <v>72</v>
      </c>
      <c r="E68" s="111"/>
      <c r="G68" s="71"/>
      <c r="H68" s="82"/>
      <c r="I68" s="83"/>
      <c r="M68" s="15"/>
      <c r="P68" s="11"/>
      <c r="S68" s="15">
        <v>0.5</v>
      </c>
      <c r="T68" s="40"/>
      <c r="U68" s="84"/>
      <c r="V68" s="74">
        <f>SUM(I68+K68+M68+N68+P68+R68+S68+T68)</f>
        <v>0.5</v>
      </c>
      <c r="X68" s="75">
        <v>500</v>
      </c>
      <c r="Y68" s="76">
        <f>SUM(X68/V68/1000)</f>
        <v>1</v>
      </c>
      <c r="Z68" s="18"/>
    </row>
    <row r="69" spans="7:25" ht="12.75">
      <c r="G69" s="71"/>
      <c r="H69" s="72"/>
      <c r="I69" s="79"/>
      <c r="M69" s="15"/>
      <c r="P69" s="11"/>
      <c r="U69" s="84"/>
      <c r="X69" s="75"/>
      <c r="Y69" s="76"/>
    </row>
    <row r="70" spans="1:25" ht="12.75">
      <c r="A70" s="108">
        <v>31</v>
      </c>
      <c r="D70" s="7" t="s">
        <v>73</v>
      </c>
      <c r="G70" s="71"/>
      <c r="H70" s="72"/>
      <c r="I70" s="79"/>
      <c r="M70" s="15"/>
      <c r="P70" s="11"/>
      <c r="U70" s="84"/>
      <c r="X70" s="75"/>
      <c r="Y70" s="76"/>
    </row>
    <row r="71" spans="5:25" ht="13.5" customHeight="1">
      <c r="E71" s="111"/>
      <c r="G71" s="71"/>
      <c r="H71" s="82"/>
      <c r="I71" s="110"/>
      <c r="M71" s="15"/>
      <c r="P71" s="11"/>
      <c r="U71" s="84"/>
      <c r="X71" s="75"/>
      <c r="Y71" s="76"/>
    </row>
    <row r="72" spans="4:26" ht="12.75">
      <c r="D72" t="s">
        <v>74</v>
      </c>
      <c r="G72" s="71"/>
      <c r="H72" s="112"/>
      <c r="I72" s="77"/>
      <c r="M72" s="15">
        <v>17.502</v>
      </c>
      <c r="P72" s="11"/>
      <c r="U72" s="84"/>
      <c r="V72" s="74">
        <f>SUM(I72+K72+M72+N72+P72+R72+S72+T72)</f>
        <v>17.502</v>
      </c>
      <c r="X72" s="75">
        <v>17501.81</v>
      </c>
      <c r="Y72" s="76">
        <f>SUM(X72/V72/1000)</f>
        <v>0.9999891440978176</v>
      </c>
      <c r="Z72" s="18"/>
    </row>
    <row r="73" spans="4:25" ht="12.75">
      <c r="D73" t="s">
        <v>75</v>
      </c>
      <c r="I73" s="77"/>
      <c r="M73" s="15"/>
      <c r="P73" s="11">
        <v>0.18</v>
      </c>
      <c r="U73" s="84"/>
      <c r="V73" s="74">
        <f>SUM(I73+K73+M73+N73+P73+R73+S73+T73)</f>
        <v>0.18</v>
      </c>
      <c r="X73" s="75">
        <v>180</v>
      </c>
      <c r="Y73" s="76">
        <f>SUM(X73/V73/1000)</f>
        <v>1</v>
      </c>
    </row>
    <row r="74" spans="13:25" ht="12.75">
      <c r="M74" s="15"/>
      <c r="P74" s="11"/>
      <c r="U74" s="84"/>
      <c r="V74" s="74"/>
      <c r="X74" s="75"/>
      <c r="Y74" s="76"/>
    </row>
    <row r="75" spans="1:25" ht="12.75">
      <c r="A75" s="108">
        <v>33</v>
      </c>
      <c r="D75" s="7" t="s">
        <v>76</v>
      </c>
      <c r="G75" s="71"/>
      <c r="H75" s="72"/>
      <c r="I75" s="79"/>
      <c r="M75" s="15"/>
      <c r="P75" s="11"/>
      <c r="U75" s="84"/>
      <c r="V75" s="74"/>
      <c r="X75" s="75"/>
      <c r="Y75" s="76"/>
    </row>
    <row r="76" spans="4:25" ht="12.75">
      <c r="D76" t="s">
        <v>77</v>
      </c>
      <c r="G76" s="71"/>
      <c r="H76" s="113"/>
      <c r="I76" s="40">
        <v>115</v>
      </c>
      <c r="M76" s="15"/>
      <c r="P76" s="11"/>
      <c r="T76" s="15">
        <v>-19.805</v>
      </c>
      <c r="U76" s="84"/>
      <c r="V76" s="74">
        <f aca="true" t="shared" si="4" ref="V76:V84">SUM(I76+K76+M76+N76+P76+R76+S76+T76)</f>
        <v>95.195</v>
      </c>
      <c r="X76" s="75">
        <v>95195</v>
      </c>
      <c r="Y76" s="76">
        <f aca="true" t="shared" si="5" ref="Y76:Y84">SUM(X76/V76/1000)</f>
        <v>1.0000000000000002</v>
      </c>
    </row>
    <row r="77" spans="4:26" ht="12.75">
      <c r="D77" t="s">
        <v>78</v>
      </c>
      <c r="I77" s="40">
        <v>17</v>
      </c>
      <c r="M77" s="15"/>
      <c r="P77" s="11"/>
      <c r="T77" s="15">
        <v>-0.838</v>
      </c>
      <c r="U77" s="84"/>
      <c r="V77" s="74">
        <f t="shared" si="4"/>
        <v>16.162</v>
      </c>
      <c r="X77" s="75">
        <v>16162</v>
      </c>
      <c r="Y77" s="76">
        <f t="shared" si="5"/>
        <v>1.0000000000000002</v>
      </c>
      <c r="Z77" s="114"/>
    </row>
    <row r="78" spans="4:25" ht="12.75">
      <c r="D78" t="s">
        <v>79</v>
      </c>
      <c r="I78" s="77"/>
      <c r="M78" s="15"/>
      <c r="N78" s="11">
        <v>0.285</v>
      </c>
      <c r="P78" s="11"/>
      <c r="T78" s="15">
        <v>0.3</v>
      </c>
      <c r="U78" s="84"/>
      <c r="V78" s="74">
        <f t="shared" si="4"/>
        <v>0.585</v>
      </c>
      <c r="X78" s="75">
        <v>585</v>
      </c>
      <c r="Y78" s="76">
        <f t="shared" si="5"/>
        <v>1.0000000000000002</v>
      </c>
    </row>
    <row r="79" spans="4:26" ht="12.75">
      <c r="D79" t="s">
        <v>80</v>
      </c>
      <c r="G79" s="20"/>
      <c r="I79" s="77">
        <v>100</v>
      </c>
      <c r="M79" s="15"/>
      <c r="P79" s="11">
        <v>30</v>
      </c>
      <c r="S79" s="15">
        <v>15</v>
      </c>
      <c r="T79" s="15">
        <v>40.19</v>
      </c>
      <c r="U79" s="84"/>
      <c r="V79" s="74">
        <f t="shared" si="4"/>
        <v>185.19</v>
      </c>
      <c r="X79" s="75">
        <v>185190</v>
      </c>
      <c r="Y79" s="76">
        <f t="shared" si="5"/>
        <v>1</v>
      </c>
      <c r="Z79" s="18"/>
    </row>
    <row r="80" spans="4:26" ht="12.75">
      <c r="D80" t="s">
        <v>81</v>
      </c>
      <c r="G80" s="20"/>
      <c r="I80" s="77">
        <v>280</v>
      </c>
      <c r="M80" s="15"/>
      <c r="P80" s="11"/>
      <c r="T80" s="15">
        <v>-16.694</v>
      </c>
      <c r="U80" s="84"/>
      <c r="V80" s="74">
        <f t="shared" si="4"/>
        <v>263.306</v>
      </c>
      <c r="X80" s="75">
        <v>263306</v>
      </c>
      <c r="Y80" s="76">
        <f t="shared" si="5"/>
        <v>1.0000000000000002</v>
      </c>
      <c r="Z80" s="18"/>
    </row>
    <row r="81" spans="4:26" ht="12.75">
      <c r="D81" t="s">
        <v>82</v>
      </c>
      <c r="G81" s="20"/>
      <c r="I81" s="77">
        <v>5</v>
      </c>
      <c r="M81" s="15"/>
      <c r="P81" s="11"/>
      <c r="T81" s="15">
        <v>-4.49</v>
      </c>
      <c r="U81" s="84"/>
      <c r="V81" s="74">
        <f t="shared" si="4"/>
        <v>0.5099999999999998</v>
      </c>
      <c r="X81" s="75">
        <v>510</v>
      </c>
      <c r="Y81" s="76">
        <f t="shared" si="5"/>
        <v>1.0000000000000004</v>
      </c>
      <c r="Z81" s="18"/>
    </row>
    <row r="82" spans="4:26" ht="12.75">
      <c r="D82" t="s">
        <v>83</v>
      </c>
      <c r="G82" s="20"/>
      <c r="I82" s="77"/>
      <c r="M82" s="15"/>
      <c r="N82" s="11">
        <v>42.25</v>
      </c>
      <c r="P82" s="11"/>
      <c r="T82" s="40"/>
      <c r="U82" s="84"/>
      <c r="V82" s="74">
        <f t="shared" si="4"/>
        <v>42.25</v>
      </c>
      <c r="X82" s="75">
        <v>42250</v>
      </c>
      <c r="Y82" s="76">
        <f t="shared" si="5"/>
        <v>1</v>
      </c>
      <c r="Z82" s="18"/>
    </row>
    <row r="83" spans="4:26" ht="12.75">
      <c r="D83" t="s">
        <v>84</v>
      </c>
      <c r="G83" s="20"/>
      <c r="I83" s="77"/>
      <c r="M83" s="15"/>
      <c r="P83" s="11">
        <v>1.5</v>
      </c>
      <c r="T83" s="40"/>
      <c r="U83" s="84"/>
      <c r="V83" s="74">
        <f t="shared" si="4"/>
        <v>1.5</v>
      </c>
      <c r="X83" s="75">
        <v>1500</v>
      </c>
      <c r="Y83" s="76">
        <f t="shared" si="5"/>
        <v>1</v>
      </c>
      <c r="Z83" s="18"/>
    </row>
    <row r="84" spans="4:26" ht="12.75">
      <c r="D84" t="s">
        <v>85</v>
      </c>
      <c r="G84" s="20"/>
      <c r="I84" s="77"/>
      <c r="M84" s="15"/>
      <c r="P84" s="11"/>
      <c r="S84" s="15">
        <v>5.783</v>
      </c>
      <c r="T84" s="40"/>
      <c r="U84" s="84"/>
      <c r="V84" s="74">
        <f t="shared" si="4"/>
        <v>5.783</v>
      </c>
      <c r="X84" s="75">
        <v>5783</v>
      </c>
      <c r="Y84" s="76">
        <f t="shared" si="5"/>
        <v>0.9999999999999999</v>
      </c>
      <c r="Z84" s="18"/>
    </row>
    <row r="85" spans="7:26" ht="12.75">
      <c r="G85" s="20"/>
      <c r="M85" s="15"/>
      <c r="P85" s="11"/>
      <c r="U85" s="84"/>
      <c r="V85" s="74"/>
      <c r="X85" s="75"/>
      <c r="Y85" s="76"/>
      <c r="Z85" s="18"/>
    </row>
    <row r="86" spans="1:26" ht="12.75">
      <c r="A86" s="108">
        <v>34</v>
      </c>
      <c r="B86" s="7"/>
      <c r="C86" s="7"/>
      <c r="D86" s="7" t="s">
        <v>86</v>
      </c>
      <c r="E86" s="7"/>
      <c r="F86" s="7"/>
      <c r="G86" s="20"/>
      <c r="M86" s="15"/>
      <c r="P86" s="11"/>
      <c r="U86" s="84"/>
      <c r="V86" s="74"/>
      <c r="X86" s="75"/>
      <c r="Y86" s="76"/>
      <c r="Z86" s="18"/>
    </row>
    <row r="87" spans="4:26" ht="12.75">
      <c r="D87" t="s">
        <v>87</v>
      </c>
      <c r="G87" s="20"/>
      <c r="M87" s="15">
        <v>7.987</v>
      </c>
      <c r="P87" s="11"/>
      <c r="U87" s="84"/>
      <c r="V87" s="74">
        <f>SUM(I87+K87+M87+N87+P87+R87+S87+T87)</f>
        <v>7.987</v>
      </c>
      <c r="X87" s="75">
        <v>7987</v>
      </c>
      <c r="Y87" s="76">
        <f>SUM(X87/V87/1000)</f>
        <v>1</v>
      </c>
      <c r="Z87" s="18"/>
    </row>
    <row r="88" spans="7:26" ht="12.75">
      <c r="G88" s="20"/>
      <c r="M88" s="15"/>
      <c r="P88" s="11"/>
      <c r="U88" s="84"/>
      <c r="V88" s="74"/>
      <c r="X88" s="75"/>
      <c r="Y88" s="76"/>
      <c r="Z88" s="18"/>
    </row>
    <row r="89" spans="13:24" ht="12.75">
      <c r="M89" s="15"/>
      <c r="P89" s="11"/>
      <c r="U89" s="84"/>
      <c r="X89" s="75"/>
    </row>
    <row r="90" spans="1:27" s="115" customFormat="1" ht="12.75">
      <c r="A90" s="108">
        <v>36</v>
      </c>
      <c r="D90" s="108" t="s">
        <v>88</v>
      </c>
      <c r="G90" s="116"/>
      <c r="H90" s="117"/>
      <c r="I90" s="118"/>
      <c r="J90" s="119"/>
      <c r="K90" s="39"/>
      <c r="L90" s="120"/>
      <c r="M90" s="40"/>
      <c r="N90" s="39"/>
      <c r="O90" s="120"/>
      <c r="P90" s="39"/>
      <c r="Q90" s="120"/>
      <c r="R90" s="39"/>
      <c r="S90" s="40"/>
      <c r="T90" s="40"/>
      <c r="U90" s="121"/>
      <c r="V90" s="74"/>
      <c r="W90" s="122"/>
      <c r="X90" s="123"/>
      <c r="Y90" s="76"/>
      <c r="Z90" s="122"/>
      <c r="AA90" s="122"/>
    </row>
    <row r="91" spans="4:25" ht="12.75">
      <c r="D91" t="s">
        <v>89</v>
      </c>
      <c r="H91" s="112"/>
      <c r="I91" s="77"/>
      <c r="M91" s="15"/>
      <c r="N91" s="11">
        <v>5.5</v>
      </c>
      <c r="P91" s="11"/>
      <c r="T91" s="15">
        <v>1.405</v>
      </c>
      <c r="U91" s="84"/>
      <c r="V91" s="74">
        <f aca="true" t="shared" si="6" ref="V91:V97">SUM(I91+K91+M91+N91+P91+R91+S91+T91)</f>
        <v>6.905</v>
      </c>
      <c r="X91" s="75">
        <v>6905</v>
      </c>
      <c r="Y91" s="76">
        <f aca="true" t="shared" si="7" ref="Y91:Y100">SUM(X91/V91/1000)</f>
        <v>1</v>
      </c>
    </row>
    <row r="92" spans="4:25" ht="12.75">
      <c r="D92" t="s">
        <v>90</v>
      </c>
      <c r="H92" s="112"/>
      <c r="I92" s="77"/>
      <c r="M92" s="15"/>
      <c r="N92" s="11">
        <v>0.5</v>
      </c>
      <c r="P92" s="11"/>
      <c r="T92" s="15">
        <v>7.864</v>
      </c>
      <c r="U92" s="84"/>
      <c r="V92" s="74">
        <f t="shared" si="6"/>
        <v>8.364</v>
      </c>
      <c r="X92" s="75">
        <v>8364</v>
      </c>
      <c r="Y92" s="76">
        <f t="shared" si="7"/>
        <v>0.9999999999999999</v>
      </c>
    </row>
    <row r="93" spans="4:25" ht="13.5" customHeight="1">
      <c r="D93" t="s">
        <v>91</v>
      </c>
      <c r="G93" s="71"/>
      <c r="H93" s="82"/>
      <c r="I93" s="83"/>
      <c r="M93" s="15"/>
      <c r="N93" s="11">
        <v>3.885</v>
      </c>
      <c r="P93" s="11"/>
      <c r="T93" s="40"/>
      <c r="U93" s="84"/>
      <c r="V93" s="74">
        <f>SUM(I93+K93+M93+N93+P93+R93+S93+T93)</f>
        <v>3.885</v>
      </c>
      <c r="X93" s="75">
        <v>3885</v>
      </c>
      <c r="Y93" s="76">
        <f t="shared" si="7"/>
        <v>1</v>
      </c>
    </row>
    <row r="94" spans="4:25" ht="13.5" customHeight="1">
      <c r="D94" t="s">
        <v>92</v>
      </c>
      <c r="G94" s="71"/>
      <c r="H94" s="82"/>
      <c r="I94" s="83">
        <v>5</v>
      </c>
      <c r="M94" s="15"/>
      <c r="N94" s="11">
        <v>3</v>
      </c>
      <c r="P94" s="11">
        <v>5</v>
      </c>
      <c r="T94" s="15">
        <v>0.5</v>
      </c>
      <c r="U94" s="84"/>
      <c r="V94" s="74">
        <f>SUM(I94+K94+M94+N94+P94+R94+S94+T94)</f>
        <v>13.5</v>
      </c>
      <c r="X94" s="75">
        <v>13500</v>
      </c>
      <c r="Y94" s="76">
        <f t="shared" si="7"/>
        <v>1</v>
      </c>
    </row>
    <row r="95" spans="4:25" ht="13.5" customHeight="1">
      <c r="D95" t="s">
        <v>93</v>
      </c>
      <c r="G95" s="71"/>
      <c r="H95" s="82"/>
      <c r="I95" s="83"/>
      <c r="M95" s="15"/>
      <c r="P95" s="11"/>
      <c r="T95" s="15">
        <v>4.922</v>
      </c>
      <c r="U95" s="84"/>
      <c r="V95" s="74">
        <f>SUM(I95+K95+M95+N95+P95+R95+S95+T95)</f>
        <v>4.922</v>
      </c>
      <c r="X95" s="75">
        <v>4922</v>
      </c>
      <c r="Y95" s="76">
        <f t="shared" si="7"/>
        <v>1.0000000000000002</v>
      </c>
    </row>
    <row r="96" spans="4:25" ht="13.5" customHeight="1">
      <c r="D96" t="s">
        <v>94</v>
      </c>
      <c r="F96" s="20"/>
      <c r="G96" s="71"/>
      <c r="H96" s="82"/>
      <c r="I96" s="83"/>
      <c r="M96" s="15"/>
      <c r="N96" s="11">
        <v>2</v>
      </c>
      <c r="P96" s="11">
        <v>0.5</v>
      </c>
      <c r="T96" s="15">
        <v>0.5</v>
      </c>
      <c r="U96" s="84"/>
      <c r="V96" s="74">
        <f t="shared" si="6"/>
        <v>3</v>
      </c>
      <c r="X96" s="75">
        <v>2982</v>
      </c>
      <c r="Y96" s="76">
        <f t="shared" si="7"/>
        <v>0.994</v>
      </c>
    </row>
    <row r="97" spans="4:25" ht="13.5" customHeight="1">
      <c r="D97" t="s">
        <v>95</v>
      </c>
      <c r="F97" s="20"/>
      <c r="G97" s="71"/>
      <c r="H97" s="82"/>
      <c r="I97" s="83"/>
      <c r="M97" s="15"/>
      <c r="N97" s="11">
        <v>7</v>
      </c>
      <c r="P97" s="11">
        <v>4.5</v>
      </c>
      <c r="T97" s="15">
        <v>-2.465</v>
      </c>
      <c r="U97" s="84"/>
      <c r="V97" s="74">
        <f t="shared" si="6"/>
        <v>9.035</v>
      </c>
      <c r="X97" s="75">
        <v>8534.5</v>
      </c>
      <c r="Y97" s="76">
        <f t="shared" si="7"/>
        <v>0.9446043165467626</v>
      </c>
    </row>
    <row r="98" spans="4:25" ht="13.5" customHeight="1">
      <c r="D98" t="s">
        <v>96</v>
      </c>
      <c r="E98" s="111"/>
      <c r="G98" s="71"/>
      <c r="H98" s="82"/>
      <c r="I98" s="83"/>
      <c r="M98" s="15"/>
      <c r="P98" s="11"/>
      <c r="S98" s="15">
        <v>0.859</v>
      </c>
      <c r="T98" s="40"/>
      <c r="U98" s="84"/>
      <c r="V98" s="74">
        <f aca="true" t="shared" si="8" ref="V98:V110">SUM(I98+K98+M98+N98+P98+R98+S98+T98)</f>
        <v>0.859</v>
      </c>
      <c r="X98" s="75">
        <v>859</v>
      </c>
      <c r="Y98" s="76">
        <f t="shared" si="7"/>
        <v>1</v>
      </c>
    </row>
    <row r="99" spans="4:25" ht="12.75">
      <c r="D99" t="s">
        <v>97</v>
      </c>
      <c r="F99" s="20"/>
      <c r="G99" s="71"/>
      <c r="H99" s="82"/>
      <c r="I99" s="83"/>
      <c r="M99" s="15"/>
      <c r="N99" s="11">
        <v>1</v>
      </c>
      <c r="P99" s="11"/>
      <c r="U99" s="84"/>
      <c r="V99" s="74">
        <f t="shared" si="8"/>
        <v>1</v>
      </c>
      <c r="X99" s="75">
        <v>1000</v>
      </c>
      <c r="Y99" s="76">
        <f t="shared" si="7"/>
        <v>1</v>
      </c>
    </row>
    <row r="100" spans="4:25" ht="12.75">
      <c r="D100" t="s">
        <v>98</v>
      </c>
      <c r="F100" s="20"/>
      <c r="G100" s="71"/>
      <c r="H100" s="82"/>
      <c r="I100" s="110"/>
      <c r="M100" s="15"/>
      <c r="P100" s="11">
        <v>3.48</v>
      </c>
      <c r="U100" s="84"/>
      <c r="V100" s="74">
        <f t="shared" si="8"/>
        <v>3.48</v>
      </c>
      <c r="X100" s="75">
        <v>3480</v>
      </c>
      <c r="Y100" s="76">
        <f t="shared" si="7"/>
        <v>1</v>
      </c>
    </row>
    <row r="101" spans="7:25" ht="12" customHeight="1">
      <c r="G101" s="20"/>
      <c r="M101" s="15"/>
      <c r="P101" s="11"/>
      <c r="U101" s="84"/>
      <c r="V101" s="74"/>
      <c r="X101" s="75"/>
      <c r="Y101" s="76"/>
    </row>
    <row r="102" spans="8:25" ht="12.75" hidden="1">
      <c r="H102" s="20"/>
      <c r="M102" s="15"/>
      <c r="P102" s="11"/>
      <c r="U102" s="84"/>
      <c r="V102" s="74">
        <f t="shared" si="8"/>
        <v>0</v>
      </c>
      <c r="X102" s="75"/>
      <c r="Y102" s="76"/>
    </row>
    <row r="103" spans="7:25" ht="12.75" hidden="1">
      <c r="G103" s="124"/>
      <c r="H103" s="16"/>
      <c r="M103" s="15"/>
      <c r="P103" s="11"/>
      <c r="U103" s="84"/>
      <c r="V103" s="74">
        <f t="shared" si="8"/>
        <v>0</v>
      </c>
      <c r="X103" s="75"/>
      <c r="Y103" s="76"/>
    </row>
    <row r="104" spans="7:24" ht="12.75" hidden="1">
      <c r="G104" s="20"/>
      <c r="M104" s="15"/>
      <c r="P104" s="11"/>
      <c r="U104" s="84"/>
      <c r="V104" s="74">
        <f t="shared" si="8"/>
        <v>0</v>
      </c>
      <c r="X104" s="75"/>
    </row>
    <row r="105" spans="8:24" ht="12.75" hidden="1">
      <c r="H105" s="20"/>
      <c r="M105" s="15"/>
      <c r="P105" s="11"/>
      <c r="U105" s="84"/>
      <c r="V105" s="74">
        <f t="shared" si="8"/>
        <v>0</v>
      </c>
      <c r="X105" s="75"/>
    </row>
    <row r="106" spans="1:24" ht="12.75">
      <c r="A106" s="108">
        <v>37</v>
      </c>
      <c r="B106" s="7"/>
      <c r="C106" s="7"/>
      <c r="D106" s="7" t="s">
        <v>99</v>
      </c>
      <c r="E106" s="7"/>
      <c r="F106" s="7"/>
      <c r="H106" s="20"/>
      <c r="M106" s="15"/>
      <c r="P106" s="11"/>
      <c r="U106" s="84"/>
      <c r="V106" s="74"/>
      <c r="X106" s="75"/>
    </row>
    <row r="107" spans="4:25" ht="12.75">
      <c r="D107" t="s">
        <v>100</v>
      </c>
      <c r="H107" s="20"/>
      <c r="I107" s="77">
        <v>100</v>
      </c>
      <c r="M107" s="15"/>
      <c r="P107" s="11"/>
      <c r="T107" s="15">
        <v>-29.299</v>
      </c>
      <c r="U107" s="84"/>
      <c r="V107" s="74">
        <f t="shared" si="8"/>
        <v>70.701</v>
      </c>
      <c r="X107" s="75">
        <v>70701</v>
      </c>
      <c r="Y107" s="76">
        <f>SUM(X107/V107/1000)</f>
        <v>1.0000000000000002</v>
      </c>
    </row>
    <row r="108" spans="4:25" ht="12.75">
      <c r="D108" t="s">
        <v>101</v>
      </c>
      <c r="H108" s="20"/>
      <c r="I108" s="77"/>
      <c r="M108" s="15"/>
      <c r="N108" s="11">
        <v>0.292</v>
      </c>
      <c r="P108" s="11"/>
      <c r="S108" s="15">
        <v>0.801</v>
      </c>
      <c r="U108" s="84"/>
      <c r="V108" s="74">
        <f t="shared" si="8"/>
        <v>1.093</v>
      </c>
      <c r="X108" s="75">
        <v>1093</v>
      </c>
      <c r="Y108" s="76">
        <f>SUM(X108/V108/1000)</f>
        <v>1</v>
      </c>
    </row>
    <row r="109" spans="4:25" ht="12.75">
      <c r="D109" t="s">
        <v>102</v>
      </c>
      <c r="H109" s="20"/>
      <c r="I109" s="77"/>
      <c r="M109" s="15"/>
      <c r="P109" s="11"/>
      <c r="T109" s="15">
        <v>15</v>
      </c>
      <c r="U109" s="84"/>
      <c r="V109" s="74">
        <f t="shared" si="8"/>
        <v>15</v>
      </c>
      <c r="X109" s="75">
        <v>15000</v>
      </c>
      <c r="Y109" s="76">
        <f>SUM(X109/V109/1000)</f>
        <v>1</v>
      </c>
    </row>
    <row r="110" spans="4:25" ht="12.75">
      <c r="D110" t="s">
        <v>103</v>
      </c>
      <c r="H110" s="20"/>
      <c r="M110" s="15"/>
      <c r="P110" s="11"/>
      <c r="S110" s="15">
        <v>1.066</v>
      </c>
      <c r="U110" s="84"/>
      <c r="V110" s="74">
        <f t="shared" si="8"/>
        <v>1.066</v>
      </c>
      <c r="X110" s="75">
        <v>1066</v>
      </c>
      <c r="Y110" s="76">
        <f>SUM(X110/V110/1000)</f>
        <v>1</v>
      </c>
    </row>
    <row r="111" spans="4:25" ht="12.75">
      <c r="D111" t="s">
        <v>104</v>
      </c>
      <c r="M111" s="15"/>
      <c r="P111" s="11"/>
      <c r="U111" s="84"/>
      <c r="V111" s="17">
        <v>0</v>
      </c>
      <c r="X111" s="75">
        <v>982</v>
      </c>
      <c r="Y111" s="76"/>
    </row>
    <row r="112" spans="13:25" ht="12.75">
      <c r="M112" s="15"/>
      <c r="P112" s="11"/>
      <c r="U112" s="84"/>
      <c r="X112" s="75"/>
      <c r="Y112" s="76"/>
    </row>
    <row r="113" spans="4:25" ht="12.75" hidden="1">
      <c r="D113" s="7"/>
      <c r="G113" s="71"/>
      <c r="H113" s="112"/>
      <c r="M113" s="15"/>
      <c r="P113" s="11"/>
      <c r="U113" s="84"/>
      <c r="X113" s="75"/>
      <c r="Y113" s="76"/>
    </row>
    <row r="114" spans="7:25" ht="12.75" hidden="1">
      <c r="G114" s="71"/>
      <c r="H114" s="113"/>
      <c r="I114" s="15"/>
      <c r="M114" s="15"/>
      <c r="P114" s="11"/>
      <c r="U114" s="84"/>
      <c r="X114" s="75"/>
      <c r="Y114" s="76"/>
    </row>
    <row r="115" spans="1:25" ht="12.75" hidden="1">
      <c r="A115" s="108"/>
      <c r="E115" s="20"/>
      <c r="I115" s="15"/>
      <c r="M115" s="15"/>
      <c r="P115" s="11"/>
      <c r="U115" s="84"/>
      <c r="X115" s="75"/>
      <c r="Y115" s="76"/>
    </row>
    <row r="116" spans="7:26" ht="12.75" hidden="1">
      <c r="G116" s="20"/>
      <c r="H116" s="125"/>
      <c r="I116" s="79"/>
      <c r="M116" s="15"/>
      <c r="P116" s="11"/>
      <c r="U116" s="84"/>
      <c r="X116" s="75"/>
      <c r="Y116" s="76"/>
      <c r="Z116" s="18"/>
    </row>
    <row r="117" spans="13:26" ht="12.75" hidden="1">
      <c r="M117" s="15"/>
      <c r="P117" s="11"/>
      <c r="U117" s="84"/>
      <c r="X117" s="75"/>
      <c r="Y117" s="76"/>
      <c r="Z117" s="18"/>
    </row>
    <row r="118" spans="1:25" ht="12.75" hidden="1">
      <c r="A118" s="108"/>
      <c r="D118" s="7"/>
      <c r="G118" s="71"/>
      <c r="H118" s="112"/>
      <c r="M118" s="15"/>
      <c r="P118" s="11"/>
      <c r="U118" s="84"/>
      <c r="X118" s="75"/>
      <c r="Y118" s="76"/>
    </row>
    <row r="119" spans="7:24" ht="12.75" hidden="1">
      <c r="G119" s="71"/>
      <c r="H119" s="113"/>
      <c r="I119" s="15"/>
      <c r="M119" s="15"/>
      <c r="P119" s="11"/>
      <c r="U119" s="84"/>
      <c r="X119" s="75"/>
    </row>
    <row r="120" spans="7:25" ht="12.75" hidden="1">
      <c r="G120" s="71"/>
      <c r="H120" s="112"/>
      <c r="M120" s="15"/>
      <c r="P120" s="11"/>
      <c r="U120" s="84"/>
      <c r="X120" s="75"/>
      <c r="Y120"/>
    </row>
    <row r="121" spans="1:25" ht="12.75">
      <c r="A121" s="108">
        <v>43</v>
      </c>
      <c r="D121" s="7" t="s">
        <v>105</v>
      </c>
      <c r="G121" s="71"/>
      <c r="H121" s="72"/>
      <c r="I121" s="79"/>
      <c r="M121" s="15"/>
      <c r="P121" s="11"/>
      <c r="U121" s="84"/>
      <c r="X121" s="75"/>
      <c r="Y121"/>
    </row>
    <row r="122" spans="4:26" ht="14.25" customHeight="1">
      <c r="D122" t="s">
        <v>106</v>
      </c>
      <c r="G122" s="71"/>
      <c r="H122" s="82"/>
      <c r="I122" s="83"/>
      <c r="K122" s="11">
        <v>10.5</v>
      </c>
      <c r="M122" s="15"/>
      <c r="N122" s="11">
        <v>0.45</v>
      </c>
      <c r="P122" s="11"/>
      <c r="T122" s="40"/>
      <c r="U122" s="84"/>
      <c r="V122" s="74">
        <f>SUM(I122+K122+M122+N122+P122+R122+S122+T122)</f>
        <v>10.95</v>
      </c>
      <c r="X122" s="75">
        <v>10950</v>
      </c>
      <c r="Y122" s="76">
        <f>SUM(X122/V122/1000)</f>
        <v>1.0000000000000002</v>
      </c>
      <c r="Z122" s="18"/>
    </row>
    <row r="123" spans="4:26" ht="14.25" customHeight="1">
      <c r="D123" t="s">
        <v>107</v>
      </c>
      <c r="G123" s="71"/>
      <c r="H123" s="82"/>
      <c r="I123" s="83"/>
      <c r="M123" s="15">
        <v>5.07</v>
      </c>
      <c r="P123" s="11"/>
      <c r="T123" s="40"/>
      <c r="U123" s="84"/>
      <c r="V123" s="74">
        <f>SUM(I123+K123+M123+N123+P123+R123+S123+T123)</f>
        <v>5.07</v>
      </c>
      <c r="X123" s="75">
        <v>5070</v>
      </c>
      <c r="Y123" s="76">
        <f>SUM(X123/V123/1000)</f>
        <v>1</v>
      </c>
      <c r="Z123" s="18"/>
    </row>
    <row r="124" spans="4:26" ht="14.25" customHeight="1">
      <c r="D124" t="s">
        <v>108</v>
      </c>
      <c r="G124" s="71"/>
      <c r="H124" s="82"/>
      <c r="I124" s="83"/>
      <c r="M124" s="15"/>
      <c r="N124" s="11">
        <v>16</v>
      </c>
      <c r="P124" s="11"/>
      <c r="T124" s="40"/>
      <c r="U124" s="84"/>
      <c r="V124" s="74">
        <f>SUM(I124+K124+M124+N124+P124+R124+S124+T124)</f>
        <v>16</v>
      </c>
      <c r="X124" s="75">
        <v>16000</v>
      </c>
      <c r="Y124" s="76">
        <f>SUM(X124/V124/1000)</f>
        <v>1</v>
      </c>
      <c r="Z124" s="18"/>
    </row>
    <row r="125" spans="4:26" ht="14.25" customHeight="1">
      <c r="D125" t="s">
        <v>109</v>
      </c>
      <c r="G125" s="71"/>
      <c r="H125" s="82"/>
      <c r="I125" s="83"/>
      <c r="M125" s="15"/>
      <c r="N125" s="11">
        <v>7.5</v>
      </c>
      <c r="P125" s="11">
        <v>0.701</v>
      </c>
      <c r="T125" s="40"/>
      <c r="U125" s="84"/>
      <c r="V125" s="74">
        <f>SUM(I125+K125+M125+N125+P125+R125+S125+T125)</f>
        <v>8.201</v>
      </c>
      <c r="X125" s="75">
        <v>8201</v>
      </c>
      <c r="Y125" s="76">
        <f>SUM(X125/V125/1000)</f>
        <v>0.9999999999999999</v>
      </c>
      <c r="Z125" s="18"/>
    </row>
    <row r="126" spans="7:25" ht="14.25" customHeight="1">
      <c r="G126" s="71"/>
      <c r="H126" s="112"/>
      <c r="I126" s="15"/>
      <c r="M126" s="15"/>
      <c r="P126" s="11"/>
      <c r="U126" s="84"/>
      <c r="X126" s="75"/>
      <c r="Y126" s="76"/>
    </row>
    <row r="127" spans="7:25" ht="12.75" hidden="1">
      <c r="G127" s="71"/>
      <c r="H127" s="72"/>
      <c r="I127" s="79"/>
      <c r="M127" s="15"/>
      <c r="P127" s="11"/>
      <c r="U127" s="84"/>
      <c r="X127" s="75"/>
      <c r="Y127" s="76"/>
    </row>
    <row r="128" spans="1:25" ht="12.75" hidden="1">
      <c r="A128" s="108"/>
      <c r="D128" s="7"/>
      <c r="G128" s="71"/>
      <c r="H128" s="72"/>
      <c r="I128" s="79"/>
      <c r="M128" s="15"/>
      <c r="P128" s="11"/>
      <c r="U128" s="84"/>
      <c r="X128" s="75"/>
      <c r="Y128" s="76"/>
    </row>
    <row r="129" spans="5:25" ht="13.5" customHeight="1" hidden="1">
      <c r="E129" s="111"/>
      <c r="G129" s="71"/>
      <c r="H129" s="82"/>
      <c r="I129" s="110"/>
      <c r="M129" s="15"/>
      <c r="P129" s="11"/>
      <c r="U129" s="84"/>
      <c r="X129" s="75"/>
      <c r="Y129" s="76"/>
    </row>
    <row r="130" spans="13:25" ht="12.75" hidden="1">
      <c r="M130" s="15"/>
      <c r="P130" s="11"/>
      <c r="U130" s="84"/>
      <c r="X130" s="75"/>
      <c r="Y130" s="76"/>
    </row>
    <row r="131" spans="1:25" ht="12.75" hidden="1">
      <c r="A131" s="108"/>
      <c r="D131" s="7"/>
      <c r="M131" s="15"/>
      <c r="P131" s="11"/>
      <c r="U131" s="84"/>
      <c r="X131" s="75"/>
      <c r="Y131" s="76"/>
    </row>
    <row r="132" spans="13:25" ht="12.75" hidden="1">
      <c r="M132" s="15"/>
      <c r="P132" s="11"/>
      <c r="U132" s="84"/>
      <c r="X132" s="75"/>
      <c r="Y132" s="76"/>
    </row>
    <row r="133" spans="1:25" ht="12.75">
      <c r="A133" s="108">
        <v>53</v>
      </c>
      <c r="B133" s="7"/>
      <c r="C133" s="7"/>
      <c r="D133" s="7" t="s">
        <v>110</v>
      </c>
      <c r="E133" s="7"/>
      <c r="F133" s="7"/>
      <c r="M133" s="15"/>
      <c r="P133" s="11"/>
      <c r="U133" s="84"/>
      <c r="X133" s="75"/>
      <c r="Y133" s="76"/>
    </row>
    <row r="134" spans="4:25" ht="12.75">
      <c r="D134" t="s">
        <v>111</v>
      </c>
      <c r="I134" s="77">
        <v>7</v>
      </c>
      <c r="M134" s="15"/>
      <c r="P134" s="11"/>
      <c r="S134" s="15">
        <v>2</v>
      </c>
      <c r="T134" s="15">
        <v>-0.05</v>
      </c>
      <c r="U134" s="84"/>
      <c r="V134" s="74">
        <f>SUM(I134+K134+M134+N134+P134+R134+S134+T134)</f>
        <v>8.95</v>
      </c>
      <c r="X134" s="75">
        <v>8950</v>
      </c>
      <c r="Y134" s="76">
        <f>SUM(X134/V134/1000)</f>
        <v>1.0000000000000002</v>
      </c>
    </row>
    <row r="135" spans="4:25" ht="12.75">
      <c r="D135" t="s">
        <v>112</v>
      </c>
      <c r="M135" s="15"/>
      <c r="P135" s="11"/>
      <c r="S135" s="15">
        <v>0.6</v>
      </c>
      <c r="T135" s="15">
        <v>0</v>
      </c>
      <c r="U135" s="84"/>
      <c r="V135" s="74">
        <f>SUM(I135+K135+M135+N135+P135+R135+S135+T135)</f>
        <v>0.6</v>
      </c>
      <c r="X135" s="75">
        <v>600</v>
      </c>
      <c r="Y135" s="76">
        <f>SUM(X135/V135/1000)</f>
        <v>1</v>
      </c>
    </row>
    <row r="136" spans="13:25" ht="12.75">
      <c r="M136" s="15"/>
      <c r="P136" s="11"/>
      <c r="U136" s="84"/>
      <c r="X136" s="75"/>
      <c r="Y136" s="76"/>
    </row>
    <row r="137" spans="1:25" ht="12.75">
      <c r="A137" s="108">
        <v>55</v>
      </c>
      <c r="D137" s="7" t="s">
        <v>113</v>
      </c>
      <c r="E137" s="7"/>
      <c r="M137" s="15"/>
      <c r="P137" s="11"/>
      <c r="U137" s="84"/>
      <c r="X137" s="75"/>
      <c r="Y137" s="76"/>
    </row>
    <row r="138" spans="4:25" ht="12.75">
      <c r="D138" t="s">
        <v>114</v>
      </c>
      <c r="I138" s="77"/>
      <c r="M138" s="15"/>
      <c r="N138" s="11">
        <v>0.5</v>
      </c>
      <c r="P138" s="11"/>
      <c r="T138" s="40"/>
      <c r="U138" s="84"/>
      <c r="V138" s="74">
        <f>SUM(I138+K138+M138+N138+P138+R138+S138+T138)</f>
        <v>0.5</v>
      </c>
      <c r="X138" s="75">
        <v>500</v>
      </c>
      <c r="Y138" s="76">
        <f>SUM(X138/V138/1000)</f>
        <v>1</v>
      </c>
    </row>
    <row r="139" spans="13:25" ht="12.75">
      <c r="M139" s="15"/>
      <c r="P139" s="11"/>
      <c r="U139" s="84"/>
      <c r="X139" s="75"/>
      <c r="Y139" s="76"/>
    </row>
    <row r="140" spans="1:25" ht="12.75">
      <c r="A140" s="108">
        <v>61</v>
      </c>
      <c r="D140" s="7" t="s">
        <v>115</v>
      </c>
      <c r="G140" s="71"/>
      <c r="H140" s="72"/>
      <c r="I140" s="79"/>
      <c r="M140" s="15"/>
      <c r="P140" s="11"/>
      <c r="U140" s="84"/>
      <c r="X140" s="75"/>
      <c r="Y140" s="76"/>
    </row>
    <row r="141" spans="4:25" ht="12.75">
      <c r="D141" t="s">
        <v>116</v>
      </c>
      <c r="F141" s="20"/>
      <c r="G141" s="20"/>
      <c r="I141" s="83">
        <v>20</v>
      </c>
      <c r="M141" s="15"/>
      <c r="P141" s="11">
        <v>18</v>
      </c>
      <c r="T141" s="15">
        <v>-4.07</v>
      </c>
      <c r="U141" s="84"/>
      <c r="V141" s="74">
        <f aca="true" t="shared" si="9" ref="V141:V149">SUM(I141+K141+M141+N141+P141+R141+S141+T141)</f>
        <v>33.93</v>
      </c>
      <c r="X141" s="75">
        <v>33929.2</v>
      </c>
      <c r="Y141" s="76">
        <f>SUM(X141/V141/1000)</f>
        <v>0.9999764220453875</v>
      </c>
    </row>
    <row r="142" spans="4:25" ht="12.75">
      <c r="D142" t="s">
        <v>117</v>
      </c>
      <c r="F142" s="20"/>
      <c r="G142" s="20"/>
      <c r="I142" s="83"/>
      <c r="M142" s="15"/>
      <c r="P142" s="11">
        <v>10</v>
      </c>
      <c r="T142" s="15">
        <v>1</v>
      </c>
      <c r="U142" s="84"/>
      <c r="V142" s="74">
        <f t="shared" si="9"/>
        <v>11</v>
      </c>
      <c r="X142" s="75">
        <v>11000</v>
      </c>
      <c r="Y142" s="76">
        <f>SUM(X142/V142/1000)</f>
        <v>1</v>
      </c>
    </row>
    <row r="143" spans="4:25" ht="12.75">
      <c r="D143" t="s">
        <v>118</v>
      </c>
      <c r="F143" s="20"/>
      <c r="G143" s="20"/>
      <c r="I143" s="77"/>
      <c r="M143" s="15"/>
      <c r="P143" s="11"/>
      <c r="S143" s="15">
        <v>0.005</v>
      </c>
      <c r="U143" s="84"/>
      <c r="V143" s="74">
        <f t="shared" si="9"/>
        <v>0.005</v>
      </c>
      <c r="X143" s="75">
        <v>5</v>
      </c>
      <c r="Y143" s="76">
        <f aca="true" t="shared" si="10" ref="Y143:Y149">SUM(X143/V143/1000)</f>
        <v>1</v>
      </c>
    </row>
    <row r="144" spans="4:25" ht="12.75">
      <c r="D144" t="s">
        <v>119</v>
      </c>
      <c r="F144" s="20"/>
      <c r="G144" s="20"/>
      <c r="I144" s="77">
        <v>2</v>
      </c>
      <c r="M144" s="15"/>
      <c r="N144" s="11">
        <v>3</v>
      </c>
      <c r="P144" s="11"/>
      <c r="T144" s="15">
        <v>1.04</v>
      </c>
      <c r="U144" s="84"/>
      <c r="V144" s="74">
        <f t="shared" si="9"/>
        <v>6.04</v>
      </c>
      <c r="X144" s="75">
        <v>6040</v>
      </c>
      <c r="Y144" s="76">
        <f t="shared" si="10"/>
        <v>1</v>
      </c>
    </row>
    <row r="145" spans="4:26" ht="13.5" customHeight="1">
      <c r="D145" t="s">
        <v>120</v>
      </c>
      <c r="E145" s="111"/>
      <c r="F145" s="20"/>
      <c r="G145" s="20"/>
      <c r="I145" s="83">
        <v>9.2</v>
      </c>
      <c r="M145" s="15"/>
      <c r="N145" s="11">
        <v>0.804</v>
      </c>
      <c r="P145" s="11"/>
      <c r="U145" s="84"/>
      <c r="V145" s="74">
        <f t="shared" si="9"/>
        <v>10.004</v>
      </c>
      <c r="X145" s="75">
        <v>10004</v>
      </c>
      <c r="Y145" s="76">
        <f t="shared" si="10"/>
        <v>1</v>
      </c>
      <c r="Z145" s="18"/>
    </row>
    <row r="146" spans="4:26" ht="13.5" customHeight="1">
      <c r="D146" t="s">
        <v>121</v>
      </c>
      <c r="E146" s="111"/>
      <c r="F146" s="20"/>
      <c r="G146" s="20"/>
      <c r="I146" s="83"/>
      <c r="M146" s="15"/>
      <c r="P146" s="11"/>
      <c r="S146" s="15">
        <v>0.08</v>
      </c>
      <c r="U146" s="84"/>
      <c r="V146" s="74">
        <f t="shared" si="9"/>
        <v>0.08</v>
      </c>
      <c r="X146" s="75">
        <v>80</v>
      </c>
      <c r="Y146" s="76">
        <f t="shared" si="10"/>
        <v>1</v>
      </c>
      <c r="Z146" s="18"/>
    </row>
    <row r="147" spans="4:26" ht="13.5" customHeight="1">
      <c r="D147" t="s">
        <v>122</v>
      </c>
      <c r="E147" s="111"/>
      <c r="F147" s="20"/>
      <c r="G147" s="20"/>
      <c r="I147" s="83">
        <v>1</v>
      </c>
      <c r="M147" s="15"/>
      <c r="P147" s="11"/>
      <c r="T147" s="15">
        <v>0.205</v>
      </c>
      <c r="U147" s="84"/>
      <c r="V147" s="74">
        <f t="shared" si="9"/>
        <v>1.205</v>
      </c>
      <c r="X147" s="75">
        <v>1215</v>
      </c>
      <c r="Y147" s="76">
        <f t="shared" si="10"/>
        <v>1.008298755186722</v>
      </c>
      <c r="Z147" s="18"/>
    </row>
    <row r="148" spans="4:26" ht="13.5" customHeight="1">
      <c r="D148" t="s">
        <v>123</v>
      </c>
      <c r="E148" s="111"/>
      <c r="F148" s="20"/>
      <c r="G148" s="20"/>
      <c r="I148" s="83">
        <v>201</v>
      </c>
      <c r="M148" s="15"/>
      <c r="N148" s="11">
        <v>-88.052</v>
      </c>
      <c r="P148" s="11">
        <v>-110</v>
      </c>
      <c r="T148" s="15">
        <v>-2.948</v>
      </c>
      <c r="U148" s="84"/>
      <c r="V148" s="74">
        <f t="shared" si="9"/>
        <v>0</v>
      </c>
      <c r="X148" s="75">
        <v>0</v>
      </c>
      <c r="Y148" s="76" t="e">
        <f t="shared" si="10"/>
        <v>#DIV/0!</v>
      </c>
      <c r="Z148" s="18"/>
    </row>
    <row r="149" spans="4:26" ht="13.5" customHeight="1">
      <c r="D149" t="s">
        <v>124</v>
      </c>
      <c r="E149" s="111"/>
      <c r="F149" s="20"/>
      <c r="G149" s="20"/>
      <c r="I149" s="83">
        <v>0</v>
      </c>
      <c r="M149" s="15"/>
      <c r="N149" s="11">
        <v>6</v>
      </c>
      <c r="P149" s="11">
        <v>11</v>
      </c>
      <c r="T149" s="15">
        <v>-0.245</v>
      </c>
      <c r="U149" s="84"/>
      <c r="V149" s="74">
        <f t="shared" si="9"/>
        <v>16.755</v>
      </c>
      <c r="X149" s="75">
        <v>16754.29</v>
      </c>
      <c r="Y149" s="76">
        <f t="shared" si="10"/>
        <v>0.9999576245896749</v>
      </c>
      <c r="Z149" s="18"/>
    </row>
    <row r="150" spans="7:25" ht="12.75">
      <c r="G150" s="71"/>
      <c r="H150" s="112"/>
      <c r="M150" s="15"/>
      <c r="P150" s="11"/>
      <c r="U150" s="84"/>
      <c r="V150" s="74"/>
      <c r="X150" s="75"/>
      <c r="Y150" s="76"/>
    </row>
    <row r="151" spans="1:27" s="115" customFormat="1" ht="12.75">
      <c r="A151" s="108">
        <v>63</v>
      </c>
      <c r="D151" s="108" t="s">
        <v>125</v>
      </c>
      <c r="G151" s="116"/>
      <c r="H151" s="117"/>
      <c r="I151" s="118"/>
      <c r="J151" s="119"/>
      <c r="K151" s="39"/>
      <c r="L151" s="120"/>
      <c r="M151" s="40"/>
      <c r="N151" s="39"/>
      <c r="O151" s="120"/>
      <c r="P151" s="39"/>
      <c r="Q151" s="120"/>
      <c r="R151" s="39"/>
      <c r="S151" s="40"/>
      <c r="T151" s="15"/>
      <c r="U151" s="121"/>
      <c r="V151" s="74"/>
      <c r="W151" s="122"/>
      <c r="X151" s="123"/>
      <c r="Y151" s="76"/>
      <c r="Z151" s="122"/>
      <c r="AA151" s="122"/>
    </row>
    <row r="152" spans="4:25" ht="13.5" customHeight="1">
      <c r="D152" t="s">
        <v>126</v>
      </c>
      <c r="G152" s="71"/>
      <c r="H152" s="82"/>
      <c r="I152" s="83">
        <v>120</v>
      </c>
      <c r="M152" s="15"/>
      <c r="N152" s="11">
        <v>-0.7</v>
      </c>
      <c r="P152" s="11">
        <v>55</v>
      </c>
      <c r="R152" s="11">
        <v>60</v>
      </c>
      <c r="S152" s="15">
        <v>-0.2</v>
      </c>
      <c r="T152" s="15">
        <v>23.5</v>
      </c>
      <c r="U152" s="84"/>
      <c r="V152" s="74">
        <f aca="true" t="shared" si="11" ref="V152:V202">SUM(I152+K152+M152+N152+P152+R152+S152+T152)</f>
        <v>257.6</v>
      </c>
      <c r="X152" s="75">
        <v>252299.76</v>
      </c>
      <c r="Y152" s="76">
        <f>SUM(X152/V152/1000)</f>
        <v>0.9794245341614907</v>
      </c>
    </row>
    <row r="153" spans="4:25" ht="13.5" customHeight="1">
      <c r="D153" t="s">
        <v>127</v>
      </c>
      <c r="G153" s="71"/>
      <c r="H153" s="82"/>
      <c r="I153" s="83">
        <v>1</v>
      </c>
      <c r="M153" s="15"/>
      <c r="P153" s="11">
        <v>-0.5</v>
      </c>
      <c r="U153" s="84"/>
      <c r="V153" s="74">
        <f t="shared" si="11"/>
        <v>0.5</v>
      </c>
      <c r="X153" s="75">
        <v>178.42</v>
      </c>
      <c r="Y153" s="76">
        <f>SUM(X153/V153/1000)</f>
        <v>0.35684</v>
      </c>
    </row>
    <row r="154" spans="4:25" ht="13.5" customHeight="1">
      <c r="D154" t="s">
        <v>128</v>
      </c>
      <c r="G154" s="71"/>
      <c r="H154" s="82"/>
      <c r="I154" s="83"/>
      <c r="M154" s="15"/>
      <c r="N154" s="11">
        <v>0.7</v>
      </c>
      <c r="P154" s="11">
        <v>0.5</v>
      </c>
      <c r="S154" s="15">
        <v>0.2</v>
      </c>
      <c r="T154" s="15">
        <v>4.479</v>
      </c>
      <c r="U154" s="84"/>
      <c r="V154" s="74">
        <f t="shared" si="11"/>
        <v>5.879</v>
      </c>
      <c r="X154" s="75">
        <v>5878.41</v>
      </c>
      <c r="Y154" s="76">
        <f>SUM(X154/V154/1000)</f>
        <v>0.999899642796394</v>
      </c>
    </row>
    <row r="155" spans="4:25" ht="13.5" customHeight="1">
      <c r="D155" t="s">
        <v>129</v>
      </c>
      <c r="G155" s="71"/>
      <c r="H155" s="82"/>
      <c r="I155" s="83"/>
      <c r="M155" s="15"/>
      <c r="P155" s="11"/>
      <c r="S155" s="15">
        <v>49.657</v>
      </c>
      <c r="U155" s="84"/>
      <c r="V155" s="74">
        <f t="shared" si="11"/>
        <v>49.657</v>
      </c>
      <c r="X155" s="75">
        <v>49657</v>
      </c>
      <c r="Y155" s="76">
        <f>SUM(X155/V155/1000)</f>
        <v>1.0000000000000002</v>
      </c>
    </row>
    <row r="156" spans="4:25" ht="13.5" customHeight="1">
      <c r="D156" t="s">
        <v>130</v>
      </c>
      <c r="G156" s="71"/>
      <c r="H156" s="82"/>
      <c r="I156" s="83"/>
      <c r="M156" s="15"/>
      <c r="P156" s="11"/>
      <c r="U156" s="84"/>
      <c r="V156" s="74">
        <v>0</v>
      </c>
      <c r="X156" s="75">
        <v>91357</v>
      </c>
      <c r="Y156" s="76"/>
    </row>
    <row r="157" spans="7:25" ht="12.75" customHeight="1">
      <c r="G157" s="71"/>
      <c r="H157" s="82"/>
      <c r="I157" s="110"/>
      <c r="M157" s="15"/>
      <c r="P157" s="11"/>
      <c r="U157" s="84"/>
      <c r="V157" s="74"/>
      <c r="X157" s="75"/>
      <c r="Y157" s="76"/>
    </row>
    <row r="158" spans="13:24" ht="12.75" hidden="1">
      <c r="M158" s="15"/>
      <c r="P158" s="11"/>
      <c r="U158" s="84"/>
      <c r="V158" s="74"/>
      <c r="X158" s="75"/>
    </row>
    <row r="159" spans="1:27" s="7" customFormat="1" ht="13.5" customHeight="1">
      <c r="A159" s="108">
        <v>64</v>
      </c>
      <c r="D159" s="7" t="s">
        <v>131</v>
      </c>
      <c r="G159" s="126"/>
      <c r="H159" s="127"/>
      <c r="I159" s="83"/>
      <c r="J159" s="128"/>
      <c r="K159" s="77"/>
      <c r="L159" s="129"/>
      <c r="M159" s="40"/>
      <c r="N159" s="77"/>
      <c r="O159" s="129"/>
      <c r="P159" s="77"/>
      <c r="Q159" s="129"/>
      <c r="R159" s="77"/>
      <c r="S159" s="40"/>
      <c r="T159" s="15"/>
      <c r="U159" s="130"/>
      <c r="V159" s="74"/>
      <c r="W159" s="122"/>
      <c r="X159" s="131"/>
      <c r="Y159" s="66"/>
      <c r="Z159" s="122"/>
      <c r="AA159" s="67"/>
    </row>
    <row r="160" spans="4:25" ht="13.5" customHeight="1">
      <c r="D160" t="s">
        <v>132</v>
      </c>
      <c r="G160" s="71"/>
      <c r="H160" s="82"/>
      <c r="I160" s="83"/>
      <c r="M160" s="15"/>
      <c r="N160" s="11">
        <v>88.052</v>
      </c>
      <c r="P160" s="11"/>
      <c r="U160" s="84"/>
      <c r="V160" s="74">
        <f t="shared" si="11"/>
        <v>88.052</v>
      </c>
      <c r="X160" s="75">
        <v>88051.6</v>
      </c>
      <c r="Y160" s="76">
        <f>SUM(X160/V160/1000)</f>
        <v>0.9999954572298188</v>
      </c>
    </row>
    <row r="161" spans="4:25" ht="12.75">
      <c r="D161" t="s">
        <v>133</v>
      </c>
      <c r="G161" s="71"/>
      <c r="H161" s="82"/>
      <c r="I161" s="83"/>
      <c r="M161" s="15"/>
      <c r="N161" s="11">
        <v>0.198</v>
      </c>
      <c r="P161" s="11"/>
      <c r="U161" s="84"/>
      <c r="V161" s="74">
        <f t="shared" si="11"/>
        <v>0.198</v>
      </c>
      <c r="X161" s="75">
        <v>198</v>
      </c>
      <c r="Y161" s="76">
        <v>1</v>
      </c>
    </row>
    <row r="162" spans="4:25" ht="12.75">
      <c r="D162" t="s">
        <v>123</v>
      </c>
      <c r="I162" s="77"/>
      <c r="M162" s="15"/>
      <c r="N162" s="11">
        <v>0.345</v>
      </c>
      <c r="P162" s="11"/>
      <c r="U162" s="84"/>
      <c r="V162" s="74">
        <f t="shared" si="11"/>
        <v>0.345</v>
      </c>
      <c r="X162" s="75">
        <v>345</v>
      </c>
      <c r="Y162" s="76">
        <v>1</v>
      </c>
    </row>
    <row r="163" spans="13:25" ht="0.75" customHeight="1" hidden="1">
      <c r="M163" s="15"/>
      <c r="N163" s="11">
        <v>0</v>
      </c>
      <c r="P163" s="11"/>
      <c r="U163" s="84"/>
      <c r="V163" s="74">
        <f t="shared" si="11"/>
        <v>0</v>
      </c>
      <c r="X163" s="75"/>
      <c r="Y163" s="76">
        <v>1</v>
      </c>
    </row>
    <row r="164" spans="1:27" ht="12" customHeight="1" hidden="1">
      <c r="A164"/>
      <c r="I164" s="17"/>
      <c r="K164" s="17"/>
      <c r="L164" s="12"/>
      <c r="M164" s="98"/>
      <c r="N164" s="17"/>
      <c r="O164" s="12"/>
      <c r="P164" s="17"/>
      <c r="Q164" s="12"/>
      <c r="R164" s="17"/>
      <c r="S164" s="98"/>
      <c r="T164" s="98"/>
      <c r="U164" s="132"/>
      <c r="V164" s="74">
        <f t="shared" si="11"/>
        <v>0</v>
      </c>
      <c r="W164"/>
      <c r="X164" s="75"/>
      <c r="Y164" s="76">
        <v>1</v>
      </c>
      <c r="Z164"/>
      <c r="AA164"/>
    </row>
    <row r="165" spans="1:27" ht="15.75" customHeight="1" hidden="1">
      <c r="A165"/>
      <c r="D165" s="51"/>
      <c r="I165" s="17"/>
      <c r="K165" s="17"/>
      <c r="L165" s="12"/>
      <c r="M165" s="98"/>
      <c r="N165" s="17"/>
      <c r="O165" s="12"/>
      <c r="P165" s="17"/>
      <c r="Q165" s="12"/>
      <c r="R165" s="17"/>
      <c r="S165" s="98"/>
      <c r="T165" s="98"/>
      <c r="U165" s="132"/>
      <c r="V165" s="74">
        <f t="shared" si="11"/>
        <v>0</v>
      </c>
      <c r="W165"/>
      <c r="X165" s="75"/>
      <c r="Y165" s="76">
        <v>1</v>
      </c>
      <c r="Z165"/>
      <c r="AA165"/>
    </row>
    <row r="166" spans="1:25" ht="12.75" customHeight="1" hidden="1">
      <c r="A166" s="20"/>
      <c r="B166" s="20"/>
      <c r="C166" s="20"/>
      <c r="D166" s="20"/>
      <c r="E166" s="20"/>
      <c r="F166" s="20"/>
      <c r="G166" s="20"/>
      <c r="H166" s="20"/>
      <c r="J166" s="13"/>
      <c r="M166" s="15"/>
      <c r="P166" s="11"/>
      <c r="U166" s="84"/>
      <c r="V166" s="74">
        <f t="shared" si="11"/>
        <v>0</v>
      </c>
      <c r="W166" s="20"/>
      <c r="X166" s="99"/>
      <c r="Y166" s="76">
        <v>1</v>
      </c>
    </row>
    <row r="167" spans="1:25" ht="15" customHeight="1" hidden="1">
      <c r="A167" s="114"/>
      <c r="B167" s="20"/>
      <c r="C167" s="20"/>
      <c r="D167" s="20"/>
      <c r="E167" s="20"/>
      <c r="F167" s="20"/>
      <c r="G167" s="20"/>
      <c r="H167" s="20"/>
      <c r="J167" s="13"/>
      <c r="M167" s="15"/>
      <c r="P167" s="11"/>
      <c r="U167" s="84"/>
      <c r="V167" s="74">
        <f t="shared" si="11"/>
        <v>0</v>
      </c>
      <c r="W167" s="20"/>
      <c r="X167" s="99"/>
      <c r="Y167" s="76">
        <v>1</v>
      </c>
    </row>
    <row r="168" spans="1:25" ht="15" customHeight="1" hidden="1">
      <c r="A168" s="114"/>
      <c r="B168" s="20"/>
      <c r="C168" s="20"/>
      <c r="D168" s="20"/>
      <c r="E168" s="20"/>
      <c r="F168" s="20"/>
      <c r="G168" s="20"/>
      <c r="H168" s="20"/>
      <c r="J168" s="13"/>
      <c r="M168" s="15"/>
      <c r="P168" s="11"/>
      <c r="U168" s="84"/>
      <c r="V168" s="74">
        <f t="shared" si="11"/>
        <v>0</v>
      </c>
      <c r="W168" s="20"/>
      <c r="X168" s="99"/>
      <c r="Y168" s="76">
        <v>1</v>
      </c>
    </row>
    <row r="169" spans="1:25" ht="12.75" customHeight="1" hidden="1">
      <c r="A169" s="114"/>
      <c r="B169" s="20"/>
      <c r="C169" s="20"/>
      <c r="D169" s="20"/>
      <c r="E169" s="20"/>
      <c r="F169" s="20"/>
      <c r="G169" s="20"/>
      <c r="H169" s="20"/>
      <c r="J169" s="13"/>
      <c r="M169" s="15"/>
      <c r="P169" s="11"/>
      <c r="U169" s="84"/>
      <c r="V169" s="74">
        <f t="shared" si="11"/>
        <v>0</v>
      </c>
      <c r="W169" s="20"/>
      <c r="X169" s="99"/>
      <c r="Y169" s="76">
        <v>1</v>
      </c>
    </row>
    <row r="170" spans="1:25" ht="12.75" customHeight="1" hidden="1">
      <c r="A170" s="114"/>
      <c r="B170" s="20"/>
      <c r="C170" s="20"/>
      <c r="D170" s="20"/>
      <c r="E170" s="20"/>
      <c r="F170" s="20"/>
      <c r="G170" s="20"/>
      <c r="H170" s="20"/>
      <c r="J170" s="13"/>
      <c r="M170" s="15"/>
      <c r="P170" s="11"/>
      <c r="U170" s="84"/>
      <c r="V170" s="74">
        <f t="shared" si="11"/>
        <v>0</v>
      </c>
      <c r="W170" s="20"/>
      <c r="X170" s="99"/>
      <c r="Y170" s="76">
        <v>1</v>
      </c>
    </row>
    <row r="171" spans="1:25" ht="12.75" customHeight="1" hidden="1">
      <c r="A171" s="114"/>
      <c r="B171" s="20"/>
      <c r="C171" s="20"/>
      <c r="D171" s="20"/>
      <c r="E171" s="20"/>
      <c r="F171" s="20"/>
      <c r="G171" s="20"/>
      <c r="H171" s="20"/>
      <c r="J171" s="13"/>
      <c r="M171" s="15"/>
      <c r="P171" s="11"/>
      <c r="U171" s="84"/>
      <c r="V171" s="74">
        <f t="shared" si="11"/>
        <v>0</v>
      </c>
      <c r="W171" s="20"/>
      <c r="X171" s="99"/>
      <c r="Y171" s="76">
        <v>1</v>
      </c>
    </row>
    <row r="172" spans="1:25" ht="16.5" customHeight="1" hidden="1">
      <c r="A172" s="114"/>
      <c r="B172" s="20"/>
      <c r="C172" s="20"/>
      <c r="D172" s="20"/>
      <c r="E172" s="20"/>
      <c r="F172" s="20"/>
      <c r="G172" s="20"/>
      <c r="H172" s="20"/>
      <c r="J172" s="13"/>
      <c r="M172" s="15"/>
      <c r="P172" s="11"/>
      <c r="U172" s="84"/>
      <c r="V172" s="74">
        <f t="shared" si="11"/>
        <v>0</v>
      </c>
      <c r="W172" s="20"/>
      <c r="X172" s="99"/>
      <c r="Y172" s="76">
        <v>1</v>
      </c>
    </row>
    <row r="173" spans="1:27" ht="12.75" customHeight="1" hidden="1">
      <c r="A173" s="114"/>
      <c r="D173" s="20"/>
      <c r="I173" s="17"/>
      <c r="K173" s="17"/>
      <c r="L173" s="12"/>
      <c r="M173" s="98"/>
      <c r="N173" s="17"/>
      <c r="O173" s="12"/>
      <c r="P173" s="17"/>
      <c r="Q173" s="12"/>
      <c r="R173" s="17"/>
      <c r="S173" s="98"/>
      <c r="T173" s="98"/>
      <c r="U173" s="132"/>
      <c r="V173" s="74">
        <f t="shared" si="11"/>
        <v>0</v>
      </c>
      <c r="W173"/>
      <c r="X173" s="75"/>
      <c r="Y173" s="76">
        <v>1</v>
      </c>
      <c r="Z173"/>
      <c r="AA173"/>
    </row>
    <row r="174" spans="1:27" ht="13.5" customHeight="1" hidden="1">
      <c r="A174" s="114"/>
      <c r="D174" s="20"/>
      <c r="E174" s="20"/>
      <c r="F174" s="20"/>
      <c r="G174" s="20"/>
      <c r="H174" s="20"/>
      <c r="J174" s="13"/>
      <c r="M174" s="15"/>
      <c r="P174" s="11"/>
      <c r="U174" s="84"/>
      <c r="V174" s="74">
        <f t="shared" si="11"/>
        <v>0</v>
      </c>
      <c r="W174" s="20"/>
      <c r="X174" s="99"/>
      <c r="Y174" s="76">
        <v>1</v>
      </c>
      <c r="Z174"/>
      <c r="AA174"/>
    </row>
    <row r="175" spans="1:27" ht="14.25" customHeight="1" hidden="1">
      <c r="A175" s="114"/>
      <c r="D175" s="20"/>
      <c r="E175" s="20"/>
      <c r="F175" s="20"/>
      <c r="G175" s="20"/>
      <c r="H175" s="20"/>
      <c r="J175" s="13"/>
      <c r="M175" s="15"/>
      <c r="P175" s="11"/>
      <c r="U175" s="84"/>
      <c r="V175" s="74">
        <f t="shared" si="11"/>
        <v>0</v>
      </c>
      <c r="W175" s="20"/>
      <c r="X175" s="99"/>
      <c r="Y175" s="76">
        <v>1</v>
      </c>
      <c r="Z175"/>
      <c r="AA175"/>
    </row>
    <row r="176" spans="1:27" ht="12.75" customHeight="1" hidden="1">
      <c r="A176" s="114"/>
      <c r="B176" s="20"/>
      <c r="C176" s="20"/>
      <c r="D176" s="20"/>
      <c r="E176" s="20"/>
      <c r="F176" s="20"/>
      <c r="G176" s="20"/>
      <c r="H176" s="20"/>
      <c r="J176" s="13"/>
      <c r="M176" s="15"/>
      <c r="P176" s="11"/>
      <c r="U176" s="84"/>
      <c r="V176" s="74">
        <f t="shared" si="11"/>
        <v>0</v>
      </c>
      <c r="W176" s="20"/>
      <c r="X176" s="99"/>
      <c r="Y176" s="76">
        <v>1</v>
      </c>
      <c r="Z176"/>
      <c r="AA176"/>
    </row>
    <row r="177" spans="1:27" ht="15" customHeight="1" hidden="1">
      <c r="A177"/>
      <c r="D177" s="20"/>
      <c r="I177" s="17"/>
      <c r="K177" s="17"/>
      <c r="L177" s="12"/>
      <c r="M177" s="98"/>
      <c r="N177" s="17"/>
      <c r="O177" s="12"/>
      <c r="P177" s="17"/>
      <c r="Q177" s="12"/>
      <c r="R177" s="17"/>
      <c r="S177" s="98"/>
      <c r="T177" s="98"/>
      <c r="U177" s="132"/>
      <c r="V177" s="74">
        <f t="shared" si="11"/>
        <v>0</v>
      </c>
      <c r="W177"/>
      <c r="X177" s="75"/>
      <c r="Y177" s="76">
        <v>1</v>
      </c>
      <c r="Z177"/>
      <c r="AA177"/>
    </row>
    <row r="178" spans="1:27" ht="15" customHeight="1" hidden="1">
      <c r="A178"/>
      <c r="D178" s="20"/>
      <c r="I178" s="17"/>
      <c r="K178" s="17"/>
      <c r="L178" s="12"/>
      <c r="M178" s="98"/>
      <c r="N178" s="17"/>
      <c r="O178" s="12"/>
      <c r="P178" s="17"/>
      <c r="Q178" s="12"/>
      <c r="R178" s="17"/>
      <c r="S178" s="98"/>
      <c r="T178" s="98"/>
      <c r="U178" s="132"/>
      <c r="V178" s="74">
        <f t="shared" si="11"/>
        <v>0</v>
      </c>
      <c r="W178"/>
      <c r="X178" s="75"/>
      <c r="Y178" s="76">
        <v>1</v>
      </c>
      <c r="Z178"/>
      <c r="AA178"/>
    </row>
    <row r="179" spans="1:27" ht="15" customHeight="1" hidden="1">
      <c r="A179"/>
      <c r="D179" s="20"/>
      <c r="I179" s="17"/>
      <c r="K179" s="17"/>
      <c r="L179" s="12"/>
      <c r="M179" s="98"/>
      <c r="N179" s="17"/>
      <c r="O179" s="12"/>
      <c r="P179" s="17"/>
      <c r="Q179" s="12"/>
      <c r="R179" s="17"/>
      <c r="S179" s="98"/>
      <c r="T179" s="98"/>
      <c r="U179" s="132"/>
      <c r="V179" s="74">
        <f t="shared" si="11"/>
        <v>0</v>
      </c>
      <c r="W179"/>
      <c r="X179" s="75"/>
      <c r="Y179" s="76">
        <v>1</v>
      </c>
      <c r="Z179"/>
      <c r="AA179"/>
    </row>
    <row r="180" spans="1:27" ht="15" customHeight="1" hidden="1">
      <c r="A180"/>
      <c r="D180" s="20"/>
      <c r="I180" s="17"/>
      <c r="K180" s="17"/>
      <c r="L180" s="12"/>
      <c r="M180" s="98"/>
      <c r="N180" s="17"/>
      <c r="O180" s="12"/>
      <c r="P180" s="17"/>
      <c r="Q180" s="12"/>
      <c r="R180" s="17"/>
      <c r="S180" s="98"/>
      <c r="T180" s="98"/>
      <c r="U180" s="132"/>
      <c r="V180" s="74">
        <f t="shared" si="11"/>
        <v>0</v>
      </c>
      <c r="W180"/>
      <c r="X180" s="75"/>
      <c r="Y180" s="76">
        <v>1</v>
      </c>
      <c r="Z180"/>
      <c r="AA180"/>
    </row>
    <row r="181" spans="1:27" ht="15" customHeight="1" hidden="1">
      <c r="A181"/>
      <c r="D181" s="20"/>
      <c r="I181" s="17"/>
      <c r="K181" s="17"/>
      <c r="L181" s="12"/>
      <c r="M181" s="98"/>
      <c r="N181" s="17"/>
      <c r="O181" s="12"/>
      <c r="P181" s="17"/>
      <c r="Q181" s="12"/>
      <c r="R181" s="17"/>
      <c r="S181" s="98"/>
      <c r="T181" s="98"/>
      <c r="U181" s="132"/>
      <c r="V181" s="74">
        <f t="shared" si="11"/>
        <v>0</v>
      </c>
      <c r="W181"/>
      <c r="X181" s="75"/>
      <c r="Y181" s="76">
        <v>1</v>
      </c>
      <c r="Z181"/>
      <c r="AA181"/>
    </row>
    <row r="182" spans="1:27" ht="15" customHeight="1" hidden="1">
      <c r="A182"/>
      <c r="D182" s="20"/>
      <c r="I182" s="17"/>
      <c r="K182" s="17"/>
      <c r="L182" s="12"/>
      <c r="M182" s="98"/>
      <c r="N182" s="17"/>
      <c r="O182" s="12"/>
      <c r="P182" s="17"/>
      <c r="Q182" s="12"/>
      <c r="R182" s="17"/>
      <c r="S182" s="98"/>
      <c r="T182" s="98"/>
      <c r="U182" s="132"/>
      <c r="V182" s="74">
        <f t="shared" si="11"/>
        <v>0</v>
      </c>
      <c r="W182"/>
      <c r="X182" s="75"/>
      <c r="Y182" s="76">
        <v>1</v>
      </c>
      <c r="Z182"/>
      <c r="AA182"/>
    </row>
    <row r="183" spans="1:27" ht="15" customHeight="1" hidden="1">
      <c r="A183"/>
      <c r="D183" s="20"/>
      <c r="I183" s="17"/>
      <c r="K183" s="17"/>
      <c r="L183" s="12"/>
      <c r="M183" s="98"/>
      <c r="N183" s="17"/>
      <c r="O183" s="12"/>
      <c r="P183" s="17"/>
      <c r="Q183" s="12"/>
      <c r="R183" s="17"/>
      <c r="S183" s="98"/>
      <c r="T183" s="98"/>
      <c r="U183" s="132"/>
      <c r="V183" s="74">
        <f t="shared" si="11"/>
        <v>0</v>
      </c>
      <c r="W183"/>
      <c r="X183" s="75"/>
      <c r="Y183" s="76">
        <v>1</v>
      </c>
      <c r="Z183"/>
      <c r="AA183"/>
    </row>
    <row r="184" spans="1:27" ht="15" customHeight="1" hidden="1">
      <c r="A184"/>
      <c r="D184" s="20"/>
      <c r="I184" s="17"/>
      <c r="K184" s="17"/>
      <c r="L184" s="12"/>
      <c r="M184" s="98"/>
      <c r="N184" s="17"/>
      <c r="O184" s="12"/>
      <c r="P184" s="17"/>
      <c r="Q184" s="12"/>
      <c r="R184" s="17"/>
      <c r="S184" s="98"/>
      <c r="T184" s="98"/>
      <c r="U184" s="132"/>
      <c r="V184" s="74">
        <f t="shared" si="11"/>
        <v>0</v>
      </c>
      <c r="W184"/>
      <c r="X184" s="75"/>
      <c r="Y184" s="76">
        <v>1</v>
      </c>
      <c r="Z184"/>
      <c r="AA184"/>
    </row>
    <row r="185" spans="1:27" ht="15" customHeight="1" hidden="1">
      <c r="A185"/>
      <c r="D185" s="20"/>
      <c r="I185" s="17"/>
      <c r="K185" s="17"/>
      <c r="L185" s="12"/>
      <c r="M185" s="98"/>
      <c r="N185" s="17"/>
      <c r="O185" s="12"/>
      <c r="P185" s="17"/>
      <c r="Q185" s="12"/>
      <c r="R185" s="17"/>
      <c r="S185" s="98"/>
      <c r="T185" s="98"/>
      <c r="U185" s="132"/>
      <c r="V185" s="74">
        <f t="shared" si="11"/>
        <v>0</v>
      </c>
      <c r="W185"/>
      <c r="X185" s="75"/>
      <c r="Y185" s="76">
        <v>1</v>
      </c>
      <c r="Z185"/>
      <c r="AA185"/>
    </row>
    <row r="186" spans="1:27" ht="15" customHeight="1" hidden="1">
      <c r="A186"/>
      <c r="D186" s="20"/>
      <c r="I186" s="17"/>
      <c r="K186" s="17"/>
      <c r="L186" s="12"/>
      <c r="M186" s="98"/>
      <c r="N186" s="17"/>
      <c r="O186" s="12"/>
      <c r="P186" s="17"/>
      <c r="Q186" s="12"/>
      <c r="R186" s="17"/>
      <c r="S186" s="98"/>
      <c r="T186" s="98"/>
      <c r="U186" s="132"/>
      <c r="V186" s="74">
        <f t="shared" si="11"/>
        <v>0</v>
      </c>
      <c r="W186"/>
      <c r="X186" s="75"/>
      <c r="Y186" s="76">
        <v>1</v>
      </c>
      <c r="Z186"/>
      <c r="AA186"/>
    </row>
    <row r="187" spans="1:27" ht="15" customHeight="1" hidden="1">
      <c r="A187"/>
      <c r="D187" s="20"/>
      <c r="I187" s="17"/>
      <c r="K187" s="17"/>
      <c r="L187" s="12"/>
      <c r="M187" s="98"/>
      <c r="N187" s="17"/>
      <c r="O187" s="12"/>
      <c r="P187" s="17"/>
      <c r="Q187" s="12"/>
      <c r="R187" s="17"/>
      <c r="S187" s="98"/>
      <c r="T187" s="98"/>
      <c r="U187" s="132"/>
      <c r="V187" s="74">
        <f t="shared" si="11"/>
        <v>0</v>
      </c>
      <c r="W187"/>
      <c r="X187" s="75"/>
      <c r="Y187" s="76">
        <v>1</v>
      </c>
      <c r="Z187"/>
      <c r="AA187"/>
    </row>
    <row r="188" spans="1:27" ht="15" customHeight="1" hidden="1">
      <c r="A188"/>
      <c r="D188" s="20"/>
      <c r="I188" s="17"/>
      <c r="K188" s="17"/>
      <c r="L188" s="12"/>
      <c r="M188" s="98"/>
      <c r="N188" s="17"/>
      <c r="O188" s="12"/>
      <c r="P188" s="17"/>
      <c r="Q188" s="12"/>
      <c r="R188" s="17"/>
      <c r="S188" s="98"/>
      <c r="T188" s="98"/>
      <c r="U188" s="132"/>
      <c r="V188" s="74">
        <f t="shared" si="11"/>
        <v>0</v>
      </c>
      <c r="W188"/>
      <c r="X188" s="75"/>
      <c r="Y188" s="76">
        <v>1</v>
      </c>
      <c r="Z188"/>
      <c r="AA188"/>
    </row>
    <row r="189" spans="1:27" ht="15" customHeight="1" hidden="1">
      <c r="A189"/>
      <c r="D189" s="20"/>
      <c r="I189" s="17"/>
      <c r="K189" s="17"/>
      <c r="L189" s="12"/>
      <c r="M189" s="98"/>
      <c r="N189" s="17"/>
      <c r="O189" s="12"/>
      <c r="P189" s="17"/>
      <c r="Q189" s="12"/>
      <c r="R189" s="17"/>
      <c r="S189" s="98"/>
      <c r="T189" s="98"/>
      <c r="U189" s="132"/>
      <c r="V189" s="74">
        <f t="shared" si="11"/>
        <v>0</v>
      </c>
      <c r="W189"/>
      <c r="X189" s="75"/>
      <c r="Y189" s="76">
        <v>1</v>
      </c>
      <c r="Z189"/>
      <c r="AA189"/>
    </row>
    <row r="190" spans="1:27" ht="0.75" customHeight="1" hidden="1">
      <c r="A190"/>
      <c r="D190" s="20"/>
      <c r="I190" s="17"/>
      <c r="K190" s="17"/>
      <c r="L190" s="12"/>
      <c r="M190" s="98"/>
      <c r="N190" s="17"/>
      <c r="O190" s="12"/>
      <c r="P190" s="17"/>
      <c r="Q190" s="12"/>
      <c r="R190" s="17"/>
      <c r="S190" s="98"/>
      <c r="T190" s="98"/>
      <c r="U190" s="132"/>
      <c r="V190" s="74">
        <f t="shared" si="11"/>
        <v>0</v>
      </c>
      <c r="W190"/>
      <c r="X190" s="75"/>
      <c r="Y190" s="76">
        <v>1</v>
      </c>
      <c r="Z190"/>
      <c r="AA190"/>
    </row>
    <row r="191" spans="1:27" ht="15" customHeight="1" hidden="1">
      <c r="A191"/>
      <c r="D191" s="20"/>
      <c r="I191" s="17"/>
      <c r="K191" s="17"/>
      <c r="L191" s="12"/>
      <c r="M191" s="98"/>
      <c r="N191" s="17"/>
      <c r="O191" s="12"/>
      <c r="P191" s="17"/>
      <c r="Q191" s="12"/>
      <c r="R191" s="17"/>
      <c r="S191" s="98"/>
      <c r="T191" s="98"/>
      <c r="U191" s="132"/>
      <c r="V191" s="74">
        <f t="shared" si="11"/>
        <v>0</v>
      </c>
      <c r="W191"/>
      <c r="X191" s="75"/>
      <c r="Y191" s="76">
        <v>1</v>
      </c>
      <c r="Z191"/>
      <c r="AA191"/>
    </row>
    <row r="192" spans="1:27" ht="15" customHeight="1" hidden="1">
      <c r="A192"/>
      <c r="D192" s="20"/>
      <c r="I192" s="17"/>
      <c r="K192" s="17"/>
      <c r="L192" s="12"/>
      <c r="M192" s="98"/>
      <c r="N192" s="17"/>
      <c r="O192" s="12"/>
      <c r="P192" s="17"/>
      <c r="Q192" s="12"/>
      <c r="R192" s="17"/>
      <c r="S192" s="98"/>
      <c r="T192" s="98"/>
      <c r="U192" s="132"/>
      <c r="V192" s="74">
        <f t="shared" si="11"/>
        <v>0</v>
      </c>
      <c r="W192"/>
      <c r="X192" s="75"/>
      <c r="Y192" s="76">
        <v>1</v>
      </c>
      <c r="Z192"/>
      <c r="AA192"/>
    </row>
    <row r="193" spans="1:27" ht="15" customHeight="1" hidden="1">
      <c r="A193"/>
      <c r="D193" s="20"/>
      <c r="I193" s="17"/>
      <c r="K193" s="17"/>
      <c r="L193" s="12"/>
      <c r="M193" s="98"/>
      <c r="N193" s="17"/>
      <c r="O193" s="12"/>
      <c r="P193" s="17"/>
      <c r="Q193" s="12"/>
      <c r="R193" s="17"/>
      <c r="S193" s="98"/>
      <c r="T193" s="98"/>
      <c r="U193" s="132"/>
      <c r="V193" s="74">
        <f t="shared" si="11"/>
        <v>0</v>
      </c>
      <c r="W193"/>
      <c r="X193" s="75"/>
      <c r="Y193" s="76">
        <v>1</v>
      </c>
      <c r="Z193"/>
      <c r="AA193"/>
    </row>
    <row r="194" spans="1:27" ht="15" customHeight="1" hidden="1">
      <c r="A194"/>
      <c r="D194" s="20"/>
      <c r="I194" s="17"/>
      <c r="K194" s="17"/>
      <c r="L194" s="12"/>
      <c r="M194" s="98"/>
      <c r="N194" s="17"/>
      <c r="O194" s="12"/>
      <c r="P194" s="17"/>
      <c r="Q194" s="12"/>
      <c r="R194" s="17"/>
      <c r="S194" s="98"/>
      <c r="T194" s="98"/>
      <c r="U194" s="132"/>
      <c r="V194" s="74">
        <f t="shared" si="11"/>
        <v>0</v>
      </c>
      <c r="W194"/>
      <c r="X194" s="75"/>
      <c r="Y194" s="76">
        <v>1</v>
      </c>
      <c r="Z194"/>
      <c r="AA194"/>
    </row>
    <row r="195" spans="1:27" ht="15" customHeight="1" hidden="1">
      <c r="A195"/>
      <c r="D195" s="20"/>
      <c r="I195" s="17"/>
      <c r="K195" s="17"/>
      <c r="L195" s="12"/>
      <c r="M195" s="98"/>
      <c r="N195" s="17"/>
      <c r="O195" s="12"/>
      <c r="P195" s="17"/>
      <c r="Q195" s="12"/>
      <c r="R195" s="17"/>
      <c r="S195" s="98"/>
      <c r="T195" s="98"/>
      <c r="U195" s="132"/>
      <c r="V195" s="74">
        <f t="shared" si="11"/>
        <v>0</v>
      </c>
      <c r="W195"/>
      <c r="X195" s="75"/>
      <c r="Y195" s="76">
        <v>1</v>
      </c>
      <c r="Z195"/>
      <c r="AA195"/>
    </row>
    <row r="196" spans="1:27" ht="15" customHeight="1" hidden="1">
      <c r="A196"/>
      <c r="D196" s="20"/>
      <c r="I196" s="17"/>
      <c r="K196" s="17"/>
      <c r="L196" s="12"/>
      <c r="M196" s="98"/>
      <c r="N196" s="17"/>
      <c r="O196" s="12"/>
      <c r="P196" s="17"/>
      <c r="Q196" s="12"/>
      <c r="R196" s="17"/>
      <c r="S196" s="98"/>
      <c r="T196" s="98"/>
      <c r="U196" s="132"/>
      <c r="V196" s="74">
        <f t="shared" si="11"/>
        <v>0</v>
      </c>
      <c r="W196"/>
      <c r="X196" s="75"/>
      <c r="Y196" s="76">
        <v>1</v>
      </c>
      <c r="Z196"/>
      <c r="AA196"/>
    </row>
    <row r="197" spans="1:27" ht="15" customHeight="1" hidden="1">
      <c r="A197"/>
      <c r="D197" s="20"/>
      <c r="I197" s="17"/>
      <c r="K197" s="17"/>
      <c r="L197" s="12"/>
      <c r="M197" s="98"/>
      <c r="N197" s="17"/>
      <c r="O197" s="12"/>
      <c r="P197" s="17"/>
      <c r="Q197" s="12"/>
      <c r="R197" s="17"/>
      <c r="S197" s="98"/>
      <c r="T197" s="98"/>
      <c r="U197" s="132"/>
      <c r="V197" s="74">
        <f t="shared" si="11"/>
        <v>0</v>
      </c>
      <c r="W197"/>
      <c r="X197" s="75"/>
      <c r="Y197" s="76">
        <v>1</v>
      </c>
      <c r="Z197"/>
      <c r="AA197"/>
    </row>
    <row r="198" spans="1:27" ht="15" customHeight="1" hidden="1">
      <c r="A198"/>
      <c r="D198" s="20"/>
      <c r="I198" s="17"/>
      <c r="K198" s="17"/>
      <c r="L198" s="12"/>
      <c r="M198" s="98"/>
      <c r="N198" s="17"/>
      <c r="O198" s="12"/>
      <c r="P198" s="17"/>
      <c r="Q198" s="12"/>
      <c r="R198" s="17"/>
      <c r="S198" s="98"/>
      <c r="T198" s="98"/>
      <c r="U198" s="132"/>
      <c r="V198" s="74">
        <f t="shared" si="11"/>
        <v>0</v>
      </c>
      <c r="W198"/>
      <c r="X198" s="75"/>
      <c r="Y198" s="76">
        <v>1</v>
      </c>
      <c r="Z198"/>
      <c r="AA198"/>
    </row>
    <row r="199" spans="1:27" ht="15" customHeight="1" hidden="1">
      <c r="A199"/>
      <c r="D199" s="20"/>
      <c r="I199" s="17"/>
      <c r="K199" s="17"/>
      <c r="L199" s="12"/>
      <c r="M199" s="98"/>
      <c r="N199" s="17"/>
      <c r="O199" s="12"/>
      <c r="P199" s="17"/>
      <c r="Q199" s="12"/>
      <c r="R199" s="17"/>
      <c r="S199" s="98"/>
      <c r="T199" s="98"/>
      <c r="U199" s="132"/>
      <c r="V199" s="74">
        <f t="shared" si="11"/>
        <v>0</v>
      </c>
      <c r="W199"/>
      <c r="X199" s="75"/>
      <c r="Y199" s="76">
        <v>1</v>
      </c>
      <c r="Z199"/>
      <c r="AA199"/>
    </row>
    <row r="200" spans="1:27" ht="15" customHeight="1" hidden="1">
      <c r="A200" s="114"/>
      <c r="D200" s="20"/>
      <c r="E200" s="20"/>
      <c r="F200" s="20"/>
      <c r="G200" s="20"/>
      <c r="H200" s="20"/>
      <c r="J200" s="13"/>
      <c r="M200" s="15"/>
      <c r="P200" s="11"/>
      <c r="U200" s="84"/>
      <c r="V200" s="74">
        <f t="shared" si="11"/>
        <v>0</v>
      </c>
      <c r="W200" s="20"/>
      <c r="X200" s="99"/>
      <c r="Y200" s="76">
        <v>1</v>
      </c>
      <c r="Z200"/>
      <c r="AA200"/>
    </row>
    <row r="201" spans="1:25" ht="12.75" customHeight="1" hidden="1">
      <c r="A201" s="114"/>
      <c r="B201" s="20"/>
      <c r="C201" s="20"/>
      <c r="D201" s="20"/>
      <c r="E201" s="20"/>
      <c r="F201" s="20"/>
      <c r="G201" s="133"/>
      <c r="H201" s="16"/>
      <c r="J201" s="13"/>
      <c r="M201" s="15"/>
      <c r="P201" s="11"/>
      <c r="U201" s="84"/>
      <c r="V201" s="74">
        <f t="shared" si="11"/>
        <v>0</v>
      </c>
      <c r="X201" s="99"/>
      <c r="Y201" s="76">
        <v>1</v>
      </c>
    </row>
    <row r="202" spans="1:25" ht="12.75" customHeight="1">
      <c r="A202" s="114"/>
      <c r="B202" s="20"/>
      <c r="C202" s="20"/>
      <c r="D202" s="109" t="s">
        <v>134</v>
      </c>
      <c r="E202" s="109"/>
      <c r="F202" s="109"/>
      <c r="G202" s="133"/>
      <c r="H202" s="16"/>
      <c r="J202" s="13"/>
      <c r="M202" s="15"/>
      <c r="P202" s="11"/>
      <c r="T202" s="15">
        <v>109.76</v>
      </c>
      <c r="U202" s="84"/>
      <c r="V202" s="74">
        <f t="shared" si="11"/>
        <v>109.76</v>
      </c>
      <c r="X202" s="75">
        <v>109760</v>
      </c>
      <c r="Y202" s="76">
        <v>1</v>
      </c>
    </row>
    <row r="203" spans="1:25" ht="12.75" customHeight="1">
      <c r="A203" s="114"/>
      <c r="B203" s="20"/>
      <c r="C203" s="20"/>
      <c r="D203" s="109"/>
      <c r="E203" s="109"/>
      <c r="F203" s="109"/>
      <c r="G203" s="133"/>
      <c r="H203" s="16"/>
      <c r="J203" s="13"/>
      <c r="M203" s="15"/>
      <c r="P203" s="11"/>
      <c r="U203" s="84"/>
      <c r="V203" s="74"/>
      <c r="X203" s="75"/>
      <c r="Y203" s="76"/>
    </row>
    <row r="204" spans="1:25" ht="12.75" customHeight="1">
      <c r="A204" s="114"/>
      <c r="B204" s="20"/>
      <c r="C204" s="20"/>
      <c r="D204" s="109"/>
      <c r="E204" s="109"/>
      <c r="F204" s="109"/>
      <c r="G204" s="133"/>
      <c r="H204" s="16"/>
      <c r="J204" s="13"/>
      <c r="M204" s="15"/>
      <c r="P204" s="11"/>
      <c r="U204" s="84"/>
      <c r="V204" s="74"/>
      <c r="X204" s="75"/>
      <c r="Y204" s="76"/>
    </row>
    <row r="205" spans="1:25" ht="12.75" customHeight="1">
      <c r="A205" s="114"/>
      <c r="B205" s="20"/>
      <c r="C205" s="20"/>
      <c r="D205" s="20"/>
      <c r="E205" s="20"/>
      <c r="F205" s="20"/>
      <c r="G205" s="133"/>
      <c r="H205" s="16"/>
      <c r="J205" s="13"/>
      <c r="M205" s="15"/>
      <c r="P205" s="11"/>
      <c r="U205" s="84"/>
      <c r="V205" s="11"/>
      <c r="X205" s="99"/>
      <c r="Y205" s="76"/>
    </row>
    <row r="206" spans="1:27" s="30" customFormat="1" ht="12.75">
      <c r="A206" s="52" t="s">
        <v>135</v>
      </c>
      <c r="B206" s="105"/>
      <c r="C206" s="105"/>
      <c r="D206" s="105"/>
      <c r="E206" s="80"/>
      <c r="F206" s="105"/>
      <c r="G206" s="55"/>
      <c r="H206" s="56"/>
      <c r="I206" s="57">
        <f>SUM(I208+I209)</f>
        <v>623</v>
      </c>
      <c r="J206" s="134"/>
      <c r="K206" s="59">
        <f>SUM(K207:K209)</f>
        <v>0</v>
      </c>
      <c r="L206" s="60"/>
      <c r="M206" s="61"/>
      <c r="N206" s="59">
        <f>N208+N209</f>
        <v>0</v>
      </c>
      <c r="O206" s="60"/>
      <c r="P206" s="57">
        <f>SUM(P208+P209)</f>
        <v>-150</v>
      </c>
      <c r="Q206" s="60"/>
      <c r="R206" s="59">
        <v>0</v>
      </c>
      <c r="S206" s="61">
        <v>0</v>
      </c>
      <c r="T206" s="61">
        <f>SUM(T208+T209)</f>
        <v>-152.917</v>
      </c>
      <c r="U206" s="81"/>
      <c r="V206" s="63">
        <f>SUM(I206:U206)</f>
        <v>320.08299999999997</v>
      </c>
      <c r="W206" s="107"/>
      <c r="X206" s="65">
        <f>X207+X208+X209</f>
        <v>320082.57</v>
      </c>
      <c r="Y206" s="76">
        <f>SUM(X206/V206/1000)</f>
        <v>0.9999986565984449</v>
      </c>
      <c r="Z206" s="20"/>
      <c r="AA206" s="20"/>
    </row>
    <row r="207" spans="7:25" ht="12.75">
      <c r="G207" s="71"/>
      <c r="H207" s="82"/>
      <c r="I207" s="110"/>
      <c r="M207" s="15"/>
      <c r="P207" s="11"/>
      <c r="U207" s="84"/>
      <c r="Y207" s="76"/>
    </row>
    <row r="208" spans="4:25" ht="12.75">
      <c r="D208" t="s">
        <v>136</v>
      </c>
      <c r="G208" s="71"/>
      <c r="H208" s="82"/>
      <c r="I208" s="83">
        <v>110</v>
      </c>
      <c r="M208" s="15"/>
      <c r="P208" s="11"/>
      <c r="T208" s="40">
        <v>-11.2</v>
      </c>
      <c r="U208" s="84"/>
      <c r="V208" s="74">
        <f>SUM(I208+K208+M208+N208+P208+R208+S208+T208)</f>
        <v>98.8</v>
      </c>
      <c r="X208" s="19">
        <v>98800</v>
      </c>
      <c r="Y208" s="76">
        <f>SUM(X208/V208/1000)</f>
        <v>1</v>
      </c>
    </row>
    <row r="209" spans="4:25" ht="12.75">
      <c r="D209" t="s">
        <v>137</v>
      </c>
      <c r="G209" s="71"/>
      <c r="H209" s="82"/>
      <c r="I209" s="83">
        <v>513</v>
      </c>
      <c r="M209" s="15"/>
      <c r="P209" s="11">
        <v>-150</v>
      </c>
      <c r="T209" s="40">
        <v>-141.717</v>
      </c>
      <c r="U209" s="84"/>
      <c r="V209" s="74">
        <f>SUM(I209+K209+M209+N209+P209+R209+S209+T209)</f>
        <v>221.283</v>
      </c>
      <c r="X209" s="19">
        <v>221282.57</v>
      </c>
      <c r="Y209" s="76">
        <f>SUM(X209/V209/1000)</f>
        <v>0.9999980567870104</v>
      </c>
    </row>
    <row r="210" spans="7:25" ht="12.75">
      <c r="G210" s="71"/>
      <c r="H210" s="82"/>
      <c r="I210" s="110"/>
      <c r="M210" s="15"/>
      <c r="P210" s="11"/>
      <c r="U210" s="84"/>
      <c r="Y210" s="76"/>
    </row>
    <row r="211" spans="7:25" ht="12.75">
      <c r="G211" s="71"/>
      <c r="H211" s="82"/>
      <c r="I211" s="110"/>
      <c r="M211" s="15"/>
      <c r="P211" s="11"/>
      <c r="U211" s="84"/>
      <c r="Y211" s="76"/>
    </row>
    <row r="212" spans="7:25" ht="12.75">
      <c r="G212" s="71"/>
      <c r="H212" s="112"/>
      <c r="M212" s="15"/>
      <c r="P212" s="11"/>
      <c r="U212" s="84"/>
      <c r="Y212" s="66"/>
    </row>
    <row r="213" spans="7:25" ht="10.5" customHeight="1">
      <c r="G213" s="71"/>
      <c r="H213" s="112"/>
      <c r="M213" s="15"/>
      <c r="P213" s="11"/>
      <c r="U213" s="84"/>
      <c r="Y213" s="66"/>
    </row>
    <row r="214" spans="1:27" s="23" customFormat="1" ht="20.25" customHeight="1">
      <c r="A214" s="52" t="s">
        <v>138</v>
      </c>
      <c r="B214" s="135"/>
      <c r="C214" s="135"/>
      <c r="D214" s="135"/>
      <c r="E214" s="136"/>
      <c r="F214" s="135"/>
      <c r="G214" s="55"/>
      <c r="H214" s="56"/>
      <c r="I214" s="57">
        <f>SUM(I215:I253)</f>
        <v>4330.5</v>
      </c>
      <c r="J214" s="137"/>
      <c r="K214" s="57">
        <f>SUM(K215:K253)</f>
        <v>17491.119000000002</v>
      </c>
      <c r="L214" s="57"/>
      <c r="M214" s="57">
        <f>SUM(M215:M253)</f>
        <v>-242.662</v>
      </c>
      <c r="N214" s="57">
        <f>SUM(N215:N253)</f>
        <v>219</v>
      </c>
      <c r="O214" s="57"/>
      <c r="P214" s="57">
        <f>SUM(P215:P253)</f>
        <v>561.712</v>
      </c>
      <c r="Q214" s="57"/>
      <c r="R214" s="57">
        <f>SUM(R215:R253)</f>
        <v>-10138.973</v>
      </c>
      <c r="S214" s="138">
        <f>SUM(S215:S253)</f>
        <v>2133.06</v>
      </c>
      <c r="T214" s="138">
        <f>SUM(T215:T254)</f>
        <v>-30.922000000000025</v>
      </c>
      <c r="U214" s="139"/>
      <c r="V214" s="137">
        <f>SUM(V215+V219+V225+V227+V235+V240+V243+V246+V250+R210+V252)</f>
        <v>14322.833999999999</v>
      </c>
      <c r="W214" s="107"/>
      <c r="X214" s="65">
        <f>SUM(X215+X219+X225+X227+X235+X240+X243+X246+X250+X252)</f>
        <v>14312783</v>
      </c>
      <c r="Y214" s="66">
        <f>SUM(X214/V214/1000)</f>
        <v>0.9992982534043193</v>
      </c>
      <c r="Z214" s="51"/>
      <c r="AA214" s="51"/>
    </row>
    <row r="215" spans="1:25" ht="12.75">
      <c r="A215" s="108">
        <v>4111</v>
      </c>
      <c r="D215" s="7" t="s">
        <v>139</v>
      </c>
      <c r="M215" s="15"/>
      <c r="P215" s="11"/>
      <c r="U215" s="84"/>
      <c r="V215" s="77">
        <f>SUM(V216+V217)</f>
        <v>119</v>
      </c>
      <c r="X215" s="77">
        <f>SUM(X216+X217)</f>
        <v>119000</v>
      </c>
      <c r="Y215" s="66">
        <f>SUM(X215/V215/1000)</f>
        <v>1</v>
      </c>
    </row>
    <row r="216" spans="4:25" ht="12.75">
      <c r="D216" t="s">
        <v>140</v>
      </c>
      <c r="H216" s="20" t="s">
        <v>141</v>
      </c>
      <c r="I216" s="77"/>
      <c r="M216" s="15"/>
      <c r="N216" s="11">
        <v>69</v>
      </c>
      <c r="P216" s="11"/>
      <c r="U216" s="84"/>
      <c r="V216" s="74">
        <f>SUM(I216+K216+M216+N216+P216+R216+S216+T216)</f>
        <v>69</v>
      </c>
      <c r="X216" s="75">
        <v>69000</v>
      </c>
      <c r="Y216" s="76">
        <f>SUM(X216/V216/1000)</f>
        <v>1</v>
      </c>
    </row>
    <row r="217" spans="4:25" ht="12.75">
      <c r="D217" t="s">
        <v>142</v>
      </c>
      <c r="H217" s="20" t="s">
        <v>143</v>
      </c>
      <c r="I217" s="77"/>
      <c r="M217" s="15"/>
      <c r="P217" s="11"/>
      <c r="T217" s="15">
        <v>50</v>
      </c>
      <c r="U217" s="84"/>
      <c r="V217" s="74">
        <f>SUM(I217+K217+M217+N217+P217+R217+S217+T217)</f>
        <v>50</v>
      </c>
      <c r="X217" s="75">
        <v>50000</v>
      </c>
      <c r="Y217" s="76">
        <f>SUM(X217/V217/1000)</f>
        <v>1</v>
      </c>
    </row>
    <row r="218" spans="13:25" ht="12.75">
      <c r="M218" s="15"/>
      <c r="P218" s="11"/>
      <c r="U218" s="84"/>
      <c r="Y218" s="66"/>
    </row>
    <row r="219" spans="1:25" ht="12.75">
      <c r="A219" s="108">
        <v>4112</v>
      </c>
      <c r="D219" s="7" t="s">
        <v>144</v>
      </c>
      <c r="M219" s="15"/>
      <c r="P219" s="11"/>
      <c r="U219" s="84"/>
      <c r="V219" s="77">
        <f>SUM(V220:V222)</f>
        <v>9535.113000000001</v>
      </c>
      <c r="X219" s="77">
        <f>SUM(X220:X222)</f>
        <v>9525062</v>
      </c>
      <c r="Y219" s="66">
        <f>SUM(X219/V219/1000)</f>
        <v>0.99894589607905</v>
      </c>
    </row>
    <row r="220" spans="4:25" ht="13.5" customHeight="1">
      <c r="D220" t="s">
        <v>145</v>
      </c>
      <c r="G220" s="71"/>
      <c r="H220" s="72"/>
      <c r="I220" s="73">
        <v>2169</v>
      </c>
      <c r="K220" s="11">
        <v>397.901</v>
      </c>
      <c r="M220" s="15"/>
      <c r="P220" s="11"/>
      <c r="T220" s="40"/>
      <c r="U220" s="84"/>
      <c r="V220" s="74">
        <f>SUM(I220+K220+M220+N220+P220+R220+S220+T220)</f>
        <v>2566.901</v>
      </c>
      <c r="X220" s="75">
        <v>2566901</v>
      </c>
      <c r="Y220" s="76">
        <f>SUM(X220/V220/1000)</f>
        <v>1.0000000000000002</v>
      </c>
    </row>
    <row r="221" spans="4:25" ht="13.5" customHeight="1">
      <c r="D221" t="s">
        <v>146</v>
      </c>
      <c r="G221" s="71"/>
      <c r="H221" s="140" t="s">
        <v>147</v>
      </c>
      <c r="I221" s="73"/>
      <c r="K221" s="11">
        <v>17138.973</v>
      </c>
      <c r="M221" s="15"/>
      <c r="P221" s="11"/>
      <c r="R221" s="11">
        <v>-10138.973</v>
      </c>
      <c r="T221" s="15">
        <v>-674.02</v>
      </c>
      <c r="U221" s="84"/>
      <c r="V221" s="74">
        <f>SUM(I221+K221+M221+N221+P221+R221+S221+T221)</f>
        <v>6325.980000000001</v>
      </c>
      <c r="X221" s="75">
        <v>6315929</v>
      </c>
      <c r="Y221" s="76">
        <f>SUM(X221/V221/1000)</f>
        <v>0.9984111552676421</v>
      </c>
    </row>
    <row r="222" spans="4:25" ht="13.5" customHeight="1">
      <c r="D222" t="s">
        <v>148</v>
      </c>
      <c r="F222" s="20" t="s">
        <v>149</v>
      </c>
      <c r="G222" s="71"/>
      <c r="H222" s="72"/>
      <c r="I222" s="73">
        <v>687</v>
      </c>
      <c r="K222" s="11">
        <v>-45.755</v>
      </c>
      <c r="M222" s="15"/>
      <c r="P222" s="11"/>
      <c r="T222" s="15">
        <v>0.987</v>
      </c>
      <c r="U222" s="84"/>
      <c r="V222" s="74">
        <f>SUM(I222+K222+M222+N222+P222+R222+S222+T222)</f>
        <v>642.232</v>
      </c>
      <c r="X222" s="75">
        <v>642232</v>
      </c>
      <c r="Y222" s="76">
        <f>SUM(X222/V222/1000)</f>
        <v>1</v>
      </c>
    </row>
    <row r="223" spans="7:25" ht="13.5" customHeight="1">
      <c r="G223" s="71"/>
      <c r="H223" s="72"/>
      <c r="I223" s="79"/>
      <c r="M223" s="15"/>
      <c r="P223" s="11"/>
      <c r="U223" s="84"/>
      <c r="Y223" s="66"/>
    </row>
    <row r="224" spans="1:25" ht="13.5" customHeight="1">
      <c r="A224" s="108">
        <v>4113</v>
      </c>
      <c r="B224" s="7"/>
      <c r="C224" s="7"/>
      <c r="D224" s="7" t="s">
        <v>150</v>
      </c>
      <c r="E224" s="7"/>
      <c r="F224" s="7"/>
      <c r="G224" s="141"/>
      <c r="H224" s="72"/>
      <c r="I224" s="79"/>
      <c r="M224" s="15"/>
      <c r="P224" s="11"/>
      <c r="U224" s="84"/>
      <c r="Y224" s="66"/>
    </row>
    <row r="225" spans="4:25" ht="13.5" customHeight="1">
      <c r="D225" t="s">
        <v>151</v>
      </c>
      <c r="G225" s="71"/>
      <c r="H225" s="140" t="s">
        <v>152</v>
      </c>
      <c r="I225" s="79"/>
      <c r="M225" s="15"/>
      <c r="P225" s="11">
        <v>183.38</v>
      </c>
      <c r="U225" s="84"/>
      <c r="V225" s="74">
        <f>SUM(I225+K225+M225+N225+P225+R225+S225+T225)</f>
        <v>183.38</v>
      </c>
      <c r="X225" s="19">
        <v>183380</v>
      </c>
      <c r="Y225" s="76">
        <f>SUM(X225/V225/1000)</f>
        <v>1</v>
      </c>
    </row>
    <row r="226" spans="7:25" ht="13.5" customHeight="1">
      <c r="G226" s="71"/>
      <c r="H226" s="72"/>
      <c r="I226" s="79"/>
      <c r="M226" s="15"/>
      <c r="P226" s="11"/>
      <c r="U226" s="84"/>
      <c r="Y226" s="66"/>
    </row>
    <row r="227" spans="1:25" ht="12.75">
      <c r="A227" s="108">
        <v>4121</v>
      </c>
      <c r="B227" s="7"/>
      <c r="C227" s="7"/>
      <c r="D227" s="7" t="s">
        <v>153</v>
      </c>
      <c r="E227" s="7"/>
      <c r="F227" s="7"/>
      <c r="M227" s="15"/>
      <c r="P227" s="11"/>
      <c r="U227" s="84"/>
      <c r="V227" s="17">
        <f>SUM(V228)</f>
        <v>111.3</v>
      </c>
      <c r="X227" s="17">
        <f>SUM(X228)</f>
        <v>111300</v>
      </c>
      <c r="Y227" s="76">
        <f>SUM(X227/V227/1000)</f>
        <v>1</v>
      </c>
    </row>
    <row r="228" spans="1:25" ht="12.75">
      <c r="A228" s="108"/>
      <c r="B228" s="7"/>
      <c r="C228" s="7"/>
      <c r="D228" s="109" t="s">
        <v>154</v>
      </c>
      <c r="E228" s="109"/>
      <c r="F228" s="7"/>
      <c r="I228" s="77"/>
      <c r="M228" s="15"/>
      <c r="P228" s="11">
        <v>111.3</v>
      </c>
      <c r="U228" s="84"/>
      <c r="V228" s="74">
        <f>SUM(I228+K228+M228+N228+P228+R228+S228+T228)</f>
        <v>111.3</v>
      </c>
      <c r="X228" s="19">
        <v>111300</v>
      </c>
      <c r="Y228" s="76">
        <f>SUM(X228/V228/1000)</f>
        <v>1</v>
      </c>
    </row>
    <row r="229" spans="1:25" ht="12" customHeight="1">
      <c r="A229" s="108"/>
      <c r="D229" s="7"/>
      <c r="M229" s="15"/>
      <c r="P229" s="11"/>
      <c r="U229" s="84"/>
      <c r="Y229" s="66"/>
    </row>
    <row r="230" spans="8:25" ht="12.75" hidden="1">
      <c r="H230" s="20"/>
      <c r="M230" s="15"/>
      <c r="P230" s="11"/>
      <c r="U230" s="84"/>
      <c r="V230" s="142"/>
      <c r="X230" s="131"/>
      <c r="Y230" s="66"/>
    </row>
    <row r="231" spans="13:25" ht="12.75" hidden="1">
      <c r="M231" s="15"/>
      <c r="P231" s="11"/>
      <c r="U231" s="84"/>
      <c r="Y231" s="66"/>
    </row>
    <row r="232" spans="1:25" ht="12.75" hidden="1">
      <c r="A232" s="108">
        <v>4213</v>
      </c>
      <c r="D232" s="7"/>
      <c r="M232" s="15"/>
      <c r="P232" s="11"/>
      <c r="U232" s="84"/>
      <c r="Y232" s="66">
        <v>1.4736</v>
      </c>
    </row>
    <row r="233" spans="13:25" ht="12.75" hidden="1">
      <c r="M233" s="15"/>
      <c r="P233" s="11"/>
      <c r="U233" s="84"/>
      <c r="Y233" s="66">
        <v>1.4736</v>
      </c>
    </row>
    <row r="234" spans="13:25" ht="12.75">
      <c r="M234" s="15"/>
      <c r="P234" s="11"/>
      <c r="U234" s="84"/>
      <c r="Y234" s="66"/>
    </row>
    <row r="235" spans="1:25" ht="12.75">
      <c r="A235" s="108">
        <v>4122</v>
      </c>
      <c r="D235" s="7" t="s">
        <v>155</v>
      </c>
      <c r="M235" s="15"/>
      <c r="P235" s="11"/>
      <c r="U235" s="84"/>
      <c r="V235" s="77">
        <f>SUM(V236+V237)</f>
        <v>304.092</v>
      </c>
      <c r="X235" s="77">
        <f>SUM(X236+X237)</f>
        <v>304092</v>
      </c>
      <c r="Y235" s="66">
        <f>SUM(X235/V235/1000)</f>
        <v>1</v>
      </c>
    </row>
    <row r="236" spans="4:25" ht="12.75">
      <c r="D236" t="s">
        <v>156</v>
      </c>
      <c r="G236" s="143" t="s">
        <v>157</v>
      </c>
      <c r="I236" s="77"/>
      <c r="M236" s="15"/>
      <c r="N236" s="11">
        <v>150</v>
      </c>
      <c r="P236" s="11"/>
      <c r="S236" s="15">
        <v>46.6</v>
      </c>
      <c r="U236" s="84"/>
      <c r="V236" s="74">
        <f>SUM(I236+K236+M236+N236+P236+R236+S236+T236)</f>
        <v>196.6</v>
      </c>
      <c r="X236" s="75">
        <v>196600</v>
      </c>
      <c r="Y236" s="76">
        <f>SUM(X236/V236/1000)</f>
        <v>1</v>
      </c>
    </row>
    <row r="237" spans="4:25" ht="12.75">
      <c r="D237" t="s">
        <v>158</v>
      </c>
      <c r="G237" s="143" t="s">
        <v>159</v>
      </c>
      <c r="I237" s="77"/>
      <c r="M237" s="15"/>
      <c r="P237" s="11">
        <v>18.032</v>
      </c>
      <c r="S237" s="15">
        <v>86.46</v>
      </c>
      <c r="T237" s="15">
        <v>3</v>
      </c>
      <c r="U237" s="84"/>
      <c r="V237" s="74">
        <f>SUM(I237+K237+M237+N237+P237+R237+S237+T237)</f>
        <v>107.49199999999999</v>
      </c>
      <c r="X237" s="75">
        <v>107492</v>
      </c>
      <c r="Y237" s="76">
        <f>SUM(X237/V237/1000)</f>
        <v>1.0000000000000002</v>
      </c>
    </row>
    <row r="238" spans="7:25" ht="12.75">
      <c r="G238" s="143"/>
      <c r="M238" s="15"/>
      <c r="P238" s="11"/>
      <c r="U238" s="84"/>
      <c r="X238" s="75"/>
      <c r="Y238" s="66"/>
    </row>
    <row r="239" spans="1:25" ht="12.75">
      <c r="A239" s="108">
        <v>4131</v>
      </c>
      <c r="B239" s="7"/>
      <c r="C239" s="7"/>
      <c r="D239" s="7" t="s">
        <v>160</v>
      </c>
      <c r="E239" s="7"/>
      <c r="F239" s="7"/>
      <c r="G239" s="144"/>
      <c r="H239" s="7"/>
      <c r="M239" s="15"/>
      <c r="P239" s="11"/>
      <c r="T239" s="40"/>
      <c r="U239" s="84"/>
      <c r="V239" s="142"/>
      <c r="X239" s="75"/>
      <c r="Y239" s="76"/>
    </row>
    <row r="240" spans="4:25" ht="12.75">
      <c r="D240" t="s">
        <v>161</v>
      </c>
      <c r="G240" s="143"/>
      <c r="I240" s="77">
        <v>1100</v>
      </c>
      <c r="M240" s="15"/>
      <c r="P240" s="11"/>
      <c r="T240" s="15">
        <v>64.891</v>
      </c>
      <c r="U240" s="84"/>
      <c r="V240" s="74">
        <f>SUM(I240+K240+M240+N240+P240+R240+S240+T240)</f>
        <v>1164.891</v>
      </c>
      <c r="X240" s="75">
        <v>1164891</v>
      </c>
      <c r="Y240" s="76">
        <f>SUM(X240/V240/1000)</f>
        <v>0.9999999999999999</v>
      </c>
    </row>
    <row r="241" spans="7:25" ht="12.75">
      <c r="G241" s="143"/>
      <c r="M241" s="15"/>
      <c r="P241" s="11"/>
      <c r="U241" s="84"/>
      <c r="X241" s="75"/>
      <c r="Y241" s="66"/>
    </row>
    <row r="242" spans="1:25" ht="12.75">
      <c r="A242" s="108">
        <v>4211</v>
      </c>
      <c r="B242" s="7"/>
      <c r="C242" s="7"/>
      <c r="D242" s="7" t="s">
        <v>162</v>
      </c>
      <c r="E242" s="7"/>
      <c r="F242" s="7"/>
      <c r="G242" s="144"/>
      <c r="H242" s="7"/>
      <c r="M242" s="15"/>
      <c r="P242" s="11"/>
      <c r="U242" s="84"/>
      <c r="X242" s="75"/>
      <c r="Y242" s="66"/>
    </row>
    <row r="243" spans="4:25" ht="12.75">
      <c r="D243" t="s">
        <v>163</v>
      </c>
      <c r="G243" s="143"/>
      <c r="H243" s="20" t="s">
        <v>164</v>
      </c>
      <c r="M243" s="15"/>
      <c r="P243" s="11"/>
      <c r="S243" s="15">
        <v>2000</v>
      </c>
      <c r="U243" s="84"/>
      <c r="V243" s="74">
        <f>SUM(I243+K243+M243+N243+P243+R243+S243+T243)</f>
        <v>2000</v>
      </c>
      <c r="X243" s="75">
        <v>2000000</v>
      </c>
      <c r="Y243" s="76">
        <f>SUM(X243/V243/1000)</f>
        <v>1</v>
      </c>
    </row>
    <row r="244" spans="13:24" ht="12.75">
      <c r="M244" s="15"/>
      <c r="P244" s="11"/>
      <c r="U244" s="84"/>
      <c r="X244" s="75"/>
    </row>
    <row r="245" spans="8:25" ht="12.75">
      <c r="H245" s="20"/>
      <c r="M245" s="15"/>
      <c r="P245" s="11"/>
      <c r="U245" s="84"/>
      <c r="X245" s="75"/>
      <c r="Y245" s="66"/>
    </row>
    <row r="246" spans="1:25" ht="12.75">
      <c r="A246" s="108">
        <v>4213</v>
      </c>
      <c r="B246" s="7"/>
      <c r="C246" s="7"/>
      <c r="D246" s="7" t="s">
        <v>165</v>
      </c>
      <c r="E246" s="7"/>
      <c r="F246" s="7"/>
      <c r="G246" s="7"/>
      <c r="H246" s="67"/>
      <c r="M246" s="15"/>
      <c r="P246" s="11"/>
      <c r="U246" s="84"/>
      <c r="V246" s="142">
        <f>SUM(V247)</f>
        <v>131.838</v>
      </c>
      <c r="X246" s="142">
        <f>SUM(X247)</f>
        <v>131838</v>
      </c>
      <c r="Y246" s="66">
        <f>SUM(X246/V246/1000)</f>
        <v>1</v>
      </c>
    </row>
    <row r="247" spans="1:25" ht="12.75">
      <c r="A247" s="108"/>
      <c r="D247" t="s">
        <v>166</v>
      </c>
      <c r="H247" s="20" t="s">
        <v>167</v>
      </c>
      <c r="I247" s="77"/>
      <c r="M247" s="15">
        <v>131.838</v>
      </c>
      <c r="P247" s="11"/>
      <c r="U247" s="84"/>
      <c r="V247" s="74">
        <f>SUM(I247+K247+M247+N247+P247+R247+S247+T247)</f>
        <v>131.838</v>
      </c>
      <c r="W247" s="145"/>
      <c r="X247" s="75">
        <v>131838</v>
      </c>
      <c r="Y247" s="76">
        <f>SUM(X247/V247/1000)</f>
        <v>1</v>
      </c>
    </row>
    <row r="248" spans="8:24" ht="12.75">
      <c r="H248" s="20"/>
      <c r="M248" s="15"/>
      <c r="P248" s="11"/>
      <c r="U248" s="84"/>
      <c r="X248" s="75"/>
    </row>
    <row r="249" spans="1:24" ht="12.75">
      <c r="A249" s="108">
        <v>4216</v>
      </c>
      <c r="B249" s="7"/>
      <c r="C249" s="7"/>
      <c r="D249" s="7" t="s">
        <v>168</v>
      </c>
      <c r="E249" s="7"/>
      <c r="F249" s="7"/>
      <c r="G249" s="7"/>
      <c r="H249" s="67"/>
      <c r="M249" s="15"/>
      <c r="P249" s="11"/>
      <c r="U249" s="84"/>
      <c r="X249" s="75"/>
    </row>
    <row r="250" spans="4:25" ht="12.75">
      <c r="D250" t="s">
        <v>169</v>
      </c>
      <c r="H250" s="20"/>
      <c r="M250" s="15"/>
      <c r="P250" s="11">
        <v>249</v>
      </c>
      <c r="U250" s="84"/>
      <c r="V250" s="74">
        <f>SUM(I250+K250+M250+N250+P250+R250+S250+T250)</f>
        <v>249</v>
      </c>
      <c r="X250" s="75">
        <v>249000</v>
      </c>
      <c r="Y250" s="76">
        <f>SUM(X250/V250/1000)</f>
        <v>1</v>
      </c>
    </row>
    <row r="251" spans="7:24" ht="12.75">
      <c r="G251" s="20"/>
      <c r="H251" s="20"/>
      <c r="M251" s="15"/>
      <c r="P251" s="11"/>
      <c r="U251" s="84"/>
      <c r="X251" s="75"/>
    </row>
    <row r="252" spans="1:25" ht="12.75">
      <c r="A252" s="108">
        <v>4222</v>
      </c>
      <c r="B252" s="7"/>
      <c r="C252" s="7"/>
      <c r="D252" s="7" t="s">
        <v>170</v>
      </c>
      <c r="E252" s="7"/>
      <c r="F252" s="7"/>
      <c r="G252" s="20"/>
      <c r="H252" s="20"/>
      <c r="M252" s="15"/>
      <c r="P252" s="11"/>
      <c r="U252" s="84"/>
      <c r="V252" s="77">
        <f>SUM(V253+V254)</f>
        <v>524.22</v>
      </c>
      <c r="X252" s="77">
        <f>SUM(X253+X254)</f>
        <v>524220</v>
      </c>
      <c r="Y252" s="66">
        <f>SUM(X252/V252/1000)</f>
        <v>1</v>
      </c>
    </row>
    <row r="253" spans="4:25" ht="12.75">
      <c r="D253" t="s">
        <v>171</v>
      </c>
      <c r="G253" s="20"/>
      <c r="H253" s="20" t="s">
        <v>172</v>
      </c>
      <c r="I253" s="77">
        <v>374.5</v>
      </c>
      <c r="M253" s="15">
        <v>-374.5</v>
      </c>
      <c r="P253" s="11"/>
      <c r="T253" s="40"/>
      <c r="U253" s="84"/>
      <c r="V253" s="74">
        <f>SUM(I253+K253+M253+N253+P253+R253+S253+T253)</f>
        <v>0</v>
      </c>
      <c r="X253" s="75">
        <v>0</v>
      </c>
      <c r="Y253" s="76">
        <v>0</v>
      </c>
    </row>
    <row r="254" spans="4:25" ht="12.75">
      <c r="D254" t="s">
        <v>171</v>
      </c>
      <c r="G254" s="20"/>
      <c r="H254" s="20" t="s">
        <v>173</v>
      </c>
      <c r="I254" s="77"/>
      <c r="M254" s="15"/>
      <c r="P254" s="11"/>
      <c r="T254" s="15">
        <v>524.22</v>
      </c>
      <c r="U254" s="84"/>
      <c r="V254" s="74">
        <f>SUM(I254+K254+M254+N254+P254+R254+S254+T254)</f>
        <v>524.22</v>
      </c>
      <c r="X254" s="75">
        <v>524220</v>
      </c>
      <c r="Y254" s="76">
        <f>SUM(X254/V254/1000)</f>
        <v>1</v>
      </c>
    </row>
    <row r="255" spans="1:24" ht="12.75">
      <c r="A255" s="114"/>
      <c r="D255" s="20"/>
      <c r="E255" s="20"/>
      <c r="F255" s="20"/>
      <c r="G255" s="20"/>
      <c r="H255" s="20"/>
      <c r="J255" s="13"/>
      <c r="M255" s="15"/>
      <c r="P255" s="11"/>
      <c r="U255" s="84"/>
      <c r="V255" s="11"/>
      <c r="X255" s="99"/>
    </row>
    <row r="256" spans="1:24" ht="12.75">
      <c r="A256" s="114">
        <v>4112</v>
      </c>
      <c r="D256" s="20" t="s">
        <v>174</v>
      </c>
      <c r="M256" s="15"/>
      <c r="P256" s="11"/>
      <c r="U256" s="84"/>
      <c r="V256" s="26"/>
      <c r="X256" s="99"/>
    </row>
    <row r="257" spans="13:24" ht="12.75">
      <c r="M257" s="15"/>
      <c r="P257" s="11"/>
      <c r="U257" s="84"/>
      <c r="V257" s="11"/>
      <c r="X257" s="99"/>
    </row>
    <row r="258" spans="1:24" ht="12.75">
      <c r="A258" s="114"/>
      <c r="D258" s="20"/>
      <c r="E258" s="20"/>
      <c r="F258" s="20"/>
      <c r="G258" s="20" t="s">
        <v>175</v>
      </c>
      <c r="H258" s="20"/>
      <c r="J258" s="13"/>
      <c r="M258" s="15"/>
      <c r="P258" s="146" t="s">
        <v>176</v>
      </c>
      <c r="U258" s="84"/>
      <c r="V258" s="11">
        <v>899</v>
      </c>
      <c r="X258" s="99"/>
    </row>
    <row r="259" spans="13:24" ht="12.75">
      <c r="M259" s="15"/>
      <c r="P259" s="146" t="s">
        <v>177</v>
      </c>
      <c r="U259" s="84"/>
      <c r="V259" s="11">
        <v>201594</v>
      </c>
      <c r="X259" s="75"/>
    </row>
    <row r="260" spans="13:24" ht="12.75">
      <c r="M260" s="15"/>
      <c r="P260" s="11" t="s">
        <v>178</v>
      </c>
      <c r="U260" s="84"/>
      <c r="V260" s="147">
        <v>33657</v>
      </c>
      <c r="X260" s="75"/>
    </row>
    <row r="261" spans="1:24" ht="12.75">
      <c r="A261" s="114"/>
      <c r="D261" s="20"/>
      <c r="M261" s="15"/>
      <c r="P261" s="11"/>
      <c r="U261" s="84"/>
      <c r="X261" s="75"/>
    </row>
    <row r="262" spans="13:24" ht="12.75">
      <c r="M262" s="15"/>
      <c r="P262" s="11"/>
      <c r="U262" s="84"/>
      <c r="V262" s="11">
        <f>SUM(V255:V261)</f>
        <v>236150</v>
      </c>
      <c r="X262" s="75"/>
    </row>
    <row r="263" spans="1:24" ht="0.75" customHeight="1">
      <c r="A263" s="114"/>
      <c r="D263" s="20"/>
      <c r="E263" s="20"/>
      <c r="F263" s="20"/>
      <c r="G263" s="20"/>
      <c r="H263" s="20"/>
      <c r="J263" s="13"/>
      <c r="M263" s="15"/>
      <c r="P263" s="11"/>
      <c r="U263" s="84"/>
      <c r="V263" s="11"/>
      <c r="X263" s="99"/>
    </row>
    <row r="264" spans="4:24" ht="12.75" hidden="1">
      <c r="D264" s="20"/>
      <c r="E264" s="20"/>
      <c r="F264" s="20"/>
      <c r="G264" s="20"/>
      <c r="H264" s="20"/>
      <c r="J264" s="13"/>
      <c r="M264" s="15"/>
      <c r="P264" s="11"/>
      <c r="U264" s="84"/>
      <c r="V264" s="11"/>
      <c r="X264" s="99"/>
    </row>
    <row r="265" spans="4:24" ht="12.75" hidden="1">
      <c r="D265" s="20"/>
      <c r="E265" s="20"/>
      <c r="F265" s="20"/>
      <c r="G265" s="20"/>
      <c r="H265" s="20"/>
      <c r="J265" s="13"/>
      <c r="M265" s="15"/>
      <c r="P265" s="11"/>
      <c r="U265" s="84"/>
      <c r="V265" s="11"/>
      <c r="X265" s="99"/>
    </row>
    <row r="266" spans="4:24" ht="12.75" hidden="1">
      <c r="D266" s="20"/>
      <c r="E266" s="20"/>
      <c r="F266" s="20"/>
      <c r="G266" s="20"/>
      <c r="H266" s="20"/>
      <c r="J266" s="13"/>
      <c r="M266" s="15"/>
      <c r="P266" s="11"/>
      <c r="U266" s="84"/>
      <c r="V266" s="11"/>
      <c r="X266" s="99"/>
    </row>
    <row r="267" spans="1:27" s="30" customFormat="1" ht="16.5" customHeight="1">
      <c r="A267" s="148" t="s">
        <v>179</v>
      </c>
      <c r="B267" s="149"/>
      <c r="C267" s="149"/>
      <c r="D267" s="149"/>
      <c r="E267" s="150"/>
      <c r="F267" s="150"/>
      <c r="G267" s="151"/>
      <c r="H267" s="152"/>
      <c r="I267" s="153">
        <f>SUM(I7,I21,I58,I206,I214)</f>
        <v>31106.7</v>
      </c>
      <c r="J267" s="154"/>
      <c r="K267" s="153">
        <f>SUM(K7,K21,K58,K206,K214)</f>
        <v>17501.619000000002</v>
      </c>
      <c r="L267" s="153"/>
      <c r="M267" s="153">
        <f>SUM(M7,M21,M58,M206,M214)</f>
        <v>-333.901</v>
      </c>
      <c r="N267" s="153">
        <f>SUM(N7,N21,N58,N206,N214)</f>
        <v>372.823</v>
      </c>
      <c r="O267" s="153"/>
      <c r="P267" s="153">
        <f>SUM(P7,P21,P58,P206,P214)</f>
        <v>466.573</v>
      </c>
      <c r="Q267" s="153"/>
      <c r="R267" s="153">
        <f>SUM(R7,R21,R58,R206,R214)</f>
        <v>-10078.973</v>
      </c>
      <c r="S267" s="153">
        <f>SUM(S7,S21,S58,S206,S214)</f>
        <v>5530.195</v>
      </c>
      <c r="T267" s="153">
        <f>SUM(T7,T21,T58,T206,T214)</f>
        <v>2089.4680000000003</v>
      </c>
      <c r="U267" s="155"/>
      <c r="V267" s="153">
        <f>SUM(V7,V21,V58,V206,V214)</f>
        <v>46654.504</v>
      </c>
      <c r="W267" s="156"/>
      <c r="X267" s="157">
        <f>SUM(X7,X21,X58,X206,X214)</f>
        <v>46732978.67</v>
      </c>
      <c r="Y267" s="158">
        <f>SUM(X267/V267/1000)</f>
        <v>1.001682038458709</v>
      </c>
      <c r="Z267" s="20"/>
      <c r="AA267" s="20"/>
    </row>
    <row r="268" spans="1:27" s="30" customFormat="1" ht="16.5" customHeight="1">
      <c r="A268" s="159"/>
      <c r="B268" s="44"/>
      <c r="C268" s="44"/>
      <c r="D268" s="44"/>
      <c r="E268" s="160"/>
      <c r="F268" s="160"/>
      <c r="G268" s="161"/>
      <c r="H268" s="162"/>
      <c r="I268" s="163"/>
      <c r="J268" s="164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5"/>
      <c r="V268" s="163"/>
      <c r="W268" s="166"/>
      <c r="X268" s="167"/>
      <c r="Y268" s="66"/>
      <c r="Z268" s="20"/>
      <c r="AA268" s="20"/>
    </row>
    <row r="269" spans="1:27" s="30" customFormat="1" ht="16.5" customHeight="1">
      <c r="A269" s="159"/>
      <c r="B269" s="44"/>
      <c r="C269" s="44"/>
      <c r="D269" s="44"/>
      <c r="E269" s="160"/>
      <c r="F269" s="160"/>
      <c r="G269" s="161"/>
      <c r="H269" s="162"/>
      <c r="I269" s="163"/>
      <c r="J269" s="164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5"/>
      <c r="V269" s="163"/>
      <c r="W269" s="166"/>
      <c r="X269" s="167"/>
      <c r="Y269" s="66"/>
      <c r="Z269" s="20"/>
      <c r="AA269" s="20"/>
    </row>
    <row r="270" spans="1:27" s="30" customFormat="1" ht="16.5" customHeight="1">
      <c r="A270" s="159"/>
      <c r="B270" s="44"/>
      <c r="C270" s="44"/>
      <c r="D270" s="44"/>
      <c r="E270" s="160"/>
      <c r="F270" s="160"/>
      <c r="G270" s="161"/>
      <c r="H270" s="162"/>
      <c r="I270" s="163"/>
      <c r="J270" s="164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5"/>
      <c r="V270" s="163"/>
      <c r="W270" s="166"/>
      <c r="X270" s="167"/>
      <c r="Y270" s="66"/>
      <c r="Z270" s="20"/>
      <c r="AA270" s="20"/>
    </row>
    <row r="271" spans="1:27" s="30" customFormat="1" ht="16.5" customHeight="1">
      <c r="A271" s="159"/>
      <c r="B271" s="44"/>
      <c r="C271" s="44"/>
      <c r="D271" s="44"/>
      <c r="E271" s="160"/>
      <c r="F271" s="160"/>
      <c r="G271" s="161"/>
      <c r="H271" s="162"/>
      <c r="I271" s="163"/>
      <c r="J271" s="164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5"/>
      <c r="V271" s="163"/>
      <c r="W271" s="166"/>
      <c r="X271" s="167"/>
      <c r="Y271" s="66"/>
      <c r="Z271" s="20"/>
      <c r="AA271" s="20"/>
    </row>
    <row r="272" spans="1:27" s="30" customFormat="1" ht="16.5" customHeight="1">
      <c r="A272" s="159"/>
      <c r="B272" s="44"/>
      <c r="C272" s="44"/>
      <c r="D272" s="44"/>
      <c r="E272" s="160"/>
      <c r="F272" s="160"/>
      <c r="G272" s="161"/>
      <c r="H272" s="162"/>
      <c r="I272" s="163"/>
      <c r="J272" s="164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5"/>
      <c r="V272" s="163"/>
      <c r="W272" s="166"/>
      <c r="X272" s="167"/>
      <c r="Y272" s="66"/>
      <c r="Z272" s="20"/>
      <c r="AA272" s="20"/>
    </row>
    <row r="273" spans="1:27" s="30" customFormat="1" ht="16.5" customHeight="1">
      <c r="A273" s="159"/>
      <c r="B273" s="44"/>
      <c r="C273" s="44"/>
      <c r="D273" s="44"/>
      <c r="E273" s="160"/>
      <c r="F273" s="160"/>
      <c r="G273" s="161"/>
      <c r="H273" s="162"/>
      <c r="I273" s="163"/>
      <c r="J273" s="164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5"/>
      <c r="V273" s="163"/>
      <c r="W273" s="166"/>
      <c r="X273" s="167"/>
      <c r="Y273" s="66"/>
      <c r="Z273" s="20"/>
      <c r="AA273" s="20"/>
    </row>
    <row r="274" spans="13:25" ht="15" customHeight="1">
      <c r="M274" s="15"/>
      <c r="P274" s="11"/>
      <c r="X274" s="75"/>
      <c r="Y274" s="66"/>
    </row>
    <row r="275" spans="1:25" ht="12.75">
      <c r="A275" s="36" t="s">
        <v>180</v>
      </c>
      <c r="D275" s="30"/>
      <c r="E275" s="31"/>
      <c r="G275" s="37"/>
      <c r="H275" s="117"/>
      <c r="I275" s="39" t="s">
        <v>14</v>
      </c>
      <c r="K275" s="40" t="s">
        <v>181</v>
      </c>
      <c r="L275" s="41"/>
      <c r="M275" s="40" t="s">
        <v>181</v>
      </c>
      <c r="N275" s="40" t="s">
        <v>181</v>
      </c>
      <c r="O275" s="41"/>
      <c r="P275" s="40" t="s">
        <v>181</v>
      </c>
      <c r="Q275" s="41"/>
      <c r="R275" s="40" t="s">
        <v>181</v>
      </c>
      <c r="S275" s="40" t="s">
        <v>181</v>
      </c>
      <c r="T275" s="40" t="s">
        <v>182</v>
      </c>
      <c r="U275" s="32"/>
      <c r="V275" s="40" t="s">
        <v>22</v>
      </c>
      <c r="X275" s="42" t="s">
        <v>23</v>
      </c>
      <c r="Y275" s="168" t="s">
        <v>34</v>
      </c>
    </row>
    <row r="276" spans="1:25" ht="12.75">
      <c r="A276" s="108"/>
      <c r="G276" s="68"/>
      <c r="H276" s="169"/>
      <c r="I276" s="49" t="s">
        <v>24</v>
      </c>
      <c r="K276" s="40" t="s">
        <v>25</v>
      </c>
      <c r="L276" s="41"/>
      <c r="M276" s="40" t="s">
        <v>26</v>
      </c>
      <c r="N276" s="40" t="s">
        <v>183</v>
      </c>
      <c r="O276" s="41"/>
      <c r="P276" s="40" t="s">
        <v>28</v>
      </c>
      <c r="Q276" s="41"/>
      <c r="R276" s="40" t="s">
        <v>29</v>
      </c>
      <c r="S276" s="40" t="s">
        <v>30</v>
      </c>
      <c r="T276" s="40" t="s">
        <v>31</v>
      </c>
      <c r="U276" s="32"/>
      <c r="V276" s="40" t="s">
        <v>32</v>
      </c>
      <c r="X276" s="42" t="s">
        <v>33</v>
      </c>
      <c r="Y276" s="76"/>
    </row>
    <row r="277" spans="7:25" ht="12.75">
      <c r="G277" s="20"/>
      <c r="M277" s="15"/>
      <c r="P277" s="11"/>
      <c r="X277" s="75"/>
      <c r="Y277" s="76"/>
    </row>
    <row r="278" spans="4:25" ht="12.75">
      <c r="D278" t="s">
        <v>184</v>
      </c>
      <c r="G278" s="71"/>
      <c r="H278" s="112"/>
      <c r="I278" s="77">
        <v>1545</v>
      </c>
      <c r="M278" s="15"/>
      <c r="P278" s="11"/>
      <c r="T278" s="15">
        <v>249.093</v>
      </c>
      <c r="V278" s="74">
        <f aca="true" t="shared" si="12" ref="V278:V283">SUM(I278+K278+M278+N278+P278+R278+S278+T278)</f>
        <v>1794.093</v>
      </c>
      <c r="X278" s="75">
        <v>1794093</v>
      </c>
      <c r="Y278" s="76">
        <f>SUM(X278/V278/1000)</f>
        <v>1</v>
      </c>
    </row>
    <row r="279" spans="1:25" ht="12.75">
      <c r="A279" s="108"/>
      <c r="D279" t="s">
        <v>185</v>
      </c>
      <c r="G279" s="71"/>
      <c r="H279" s="112"/>
      <c r="I279" s="77">
        <v>700</v>
      </c>
      <c r="M279" s="15"/>
      <c r="P279" s="11"/>
      <c r="T279" s="15">
        <v>434.1</v>
      </c>
      <c r="V279" s="74">
        <f t="shared" si="12"/>
        <v>1134.1</v>
      </c>
      <c r="X279" s="75">
        <v>1134100</v>
      </c>
      <c r="Y279" s="76">
        <f>SUM(X279/V279/1000)</f>
        <v>1.0000000000000002</v>
      </c>
    </row>
    <row r="280" spans="1:25" ht="12.75">
      <c r="A280" s="108"/>
      <c r="D280" t="s">
        <v>186</v>
      </c>
      <c r="G280" s="71"/>
      <c r="H280" s="112"/>
      <c r="I280" s="77">
        <v>178</v>
      </c>
      <c r="M280" s="15"/>
      <c r="P280" s="11"/>
      <c r="T280" s="40"/>
      <c r="V280" s="74">
        <f t="shared" si="12"/>
        <v>178</v>
      </c>
      <c r="W280" s="170"/>
      <c r="X280" s="75">
        <v>178003.56</v>
      </c>
      <c r="Y280" s="76">
        <f>SUM(X280/V280/1000)</f>
        <v>1.00002</v>
      </c>
    </row>
    <row r="281" spans="4:25" ht="12.75">
      <c r="D281" t="s">
        <v>187</v>
      </c>
      <c r="I281" s="77">
        <v>238</v>
      </c>
      <c r="M281" s="15"/>
      <c r="P281" s="11"/>
      <c r="T281" s="15">
        <v>-238</v>
      </c>
      <c r="V281" s="74">
        <f t="shared" si="12"/>
        <v>0</v>
      </c>
      <c r="X281" s="75">
        <v>0</v>
      </c>
      <c r="Y281" s="76">
        <v>0</v>
      </c>
    </row>
    <row r="282" spans="4:25" ht="12.75">
      <c r="D282" t="s">
        <v>188</v>
      </c>
      <c r="I282" s="77"/>
      <c r="M282" s="15"/>
      <c r="N282" s="11">
        <v>3</v>
      </c>
      <c r="P282" s="11"/>
      <c r="V282" s="74">
        <f t="shared" si="12"/>
        <v>3</v>
      </c>
      <c r="X282" s="75">
        <v>3000</v>
      </c>
      <c r="Y282" s="76">
        <f>SUM(X282/V282/1000)</f>
        <v>1</v>
      </c>
    </row>
    <row r="283" spans="4:25" ht="12.75">
      <c r="D283" t="s">
        <v>189</v>
      </c>
      <c r="I283" s="77"/>
      <c r="M283" s="15"/>
      <c r="P283" s="11">
        <v>40</v>
      </c>
      <c r="V283" s="74">
        <f t="shared" si="12"/>
        <v>40</v>
      </c>
      <c r="X283" s="75">
        <v>40000</v>
      </c>
      <c r="Y283" s="76">
        <f>SUM(X283/V283/1000)</f>
        <v>1</v>
      </c>
    </row>
    <row r="284" spans="13:25" ht="12.75">
      <c r="M284" s="15"/>
      <c r="P284" s="11"/>
      <c r="X284" s="75"/>
      <c r="Y284" s="76"/>
    </row>
    <row r="285" spans="13:24" ht="12.75" hidden="1">
      <c r="M285" s="15"/>
      <c r="P285" s="11"/>
      <c r="X285" s="75"/>
    </row>
    <row r="286" spans="13:24" ht="12.75" hidden="1">
      <c r="M286" s="15"/>
      <c r="P286" s="11"/>
      <c r="X286" s="75"/>
    </row>
    <row r="287" spans="13:25" ht="12.75" hidden="1">
      <c r="M287" s="15"/>
      <c r="P287" s="11"/>
      <c r="X287" s="75"/>
      <c r="Y287" s="76"/>
    </row>
    <row r="288" spans="13:24" ht="12.75" hidden="1">
      <c r="M288" s="15"/>
      <c r="P288" s="11"/>
      <c r="X288" s="75"/>
    </row>
    <row r="289" spans="4:24" ht="12.75" hidden="1">
      <c r="D289" s="51"/>
      <c r="M289" s="15"/>
      <c r="P289" s="11"/>
      <c r="X289" s="75"/>
    </row>
    <row r="290" spans="4:24" ht="12.75" hidden="1">
      <c r="D290" s="20"/>
      <c r="E290" s="20"/>
      <c r="F290" s="20"/>
      <c r="G290" s="20"/>
      <c r="H290" s="20"/>
      <c r="J290" s="13"/>
      <c r="M290" s="15"/>
      <c r="P290" s="11"/>
      <c r="V290" s="11"/>
      <c r="X290" s="99"/>
    </row>
    <row r="291" spans="4:24" ht="12.75" hidden="1">
      <c r="D291" s="20"/>
      <c r="E291" s="20"/>
      <c r="F291" s="20"/>
      <c r="G291" s="20"/>
      <c r="H291" s="20"/>
      <c r="J291" s="13"/>
      <c r="M291" s="15"/>
      <c r="P291" s="11"/>
      <c r="V291" s="11"/>
      <c r="X291" s="99"/>
    </row>
    <row r="292" spans="4:24" ht="12.75" hidden="1">
      <c r="D292" s="20"/>
      <c r="E292" s="20"/>
      <c r="F292" s="20"/>
      <c r="G292" s="20"/>
      <c r="H292" s="20"/>
      <c r="J292" s="13"/>
      <c r="M292" s="15"/>
      <c r="P292" s="11"/>
      <c r="V292" s="11"/>
      <c r="X292" s="99"/>
    </row>
    <row r="293" spans="4:24" ht="12.75" hidden="1">
      <c r="D293" s="20"/>
      <c r="E293" s="20"/>
      <c r="F293" s="20"/>
      <c r="G293" s="20"/>
      <c r="H293" s="20"/>
      <c r="J293" s="13"/>
      <c r="M293" s="15"/>
      <c r="P293" s="11"/>
      <c r="V293" s="11"/>
      <c r="X293" s="99"/>
    </row>
    <row r="294" spans="4:24" ht="12.75" hidden="1">
      <c r="D294" s="20"/>
      <c r="E294" s="20"/>
      <c r="F294" s="20"/>
      <c r="G294" s="20"/>
      <c r="H294" s="20"/>
      <c r="J294" s="13"/>
      <c r="M294" s="15"/>
      <c r="P294" s="11"/>
      <c r="V294" s="11"/>
      <c r="X294" s="99"/>
    </row>
    <row r="295" spans="4:24" ht="12.75" hidden="1">
      <c r="D295" s="20"/>
      <c r="E295" s="20"/>
      <c r="F295" s="20"/>
      <c r="G295" s="20"/>
      <c r="H295" s="20"/>
      <c r="J295" s="13"/>
      <c r="M295" s="15"/>
      <c r="P295" s="11"/>
      <c r="V295" s="11"/>
      <c r="X295" s="99"/>
    </row>
    <row r="296" spans="4:24" ht="12.75" hidden="1">
      <c r="D296" s="20"/>
      <c r="E296" s="20"/>
      <c r="F296" s="20"/>
      <c r="G296" s="20"/>
      <c r="H296" s="20"/>
      <c r="J296" s="13"/>
      <c r="M296" s="15"/>
      <c r="P296" s="11"/>
      <c r="V296" s="11"/>
      <c r="X296" s="99"/>
    </row>
    <row r="297" spans="13:24" ht="12.75" hidden="1">
      <c r="M297" s="15"/>
      <c r="P297" s="11"/>
      <c r="X297" s="75"/>
    </row>
    <row r="298" spans="1:27" s="68" customFormat="1" ht="12.75">
      <c r="A298" s="171" t="s">
        <v>190</v>
      </c>
      <c r="B298" s="172"/>
      <c r="C298" s="172"/>
      <c r="D298" s="172"/>
      <c r="E298" s="172"/>
      <c r="F298" s="172"/>
      <c r="G298" s="151"/>
      <c r="H298" s="173"/>
      <c r="I298" s="174">
        <f>SUM(I277:I281)</f>
        <v>2661</v>
      </c>
      <c r="J298" s="175"/>
      <c r="K298" s="174">
        <f>SUM(K277:K281)</f>
        <v>0</v>
      </c>
      <c r="L298" s="174"/>
      <c r="M298" s="174">
        <f>SUM(M277:M281)</f>
        <v>0</v>
      </c>
      <c r="N298" s="174">
        <f>SUM(N277:N284)</f>
        <v>3</v>
      </c>
      <c r="O298" s="174"/>
      <c r="P298" s="174">
        <f>SUM(P277:P284)</f>
        <v>40</v>
      </c>
      <c r="Q298" s="174"/>
      <c r="R298" s="174">
        <f>SUM(R277:R284)</f>
        <v>0</v>
      </c>
      <c r="S298" s="176">
        <f>SUM(S277:S284)</f>
        <v>0</v>
      </c>
      <c r="T298" s="176">
        <f>SUM(T277:T284)</f>
        <v>445.193</v>
      </c>
      <c r="U298" s="177"/>
      <c r="V298" s="175">
        <f>SUM(V277:V287)</f>
        <v>3149.193</v>
      </c>
      <c r="W298" s="178"/>
      <c r="X298" s="179">
        <f>SUM(X277:X287)</f>
        <v>3149196.56</v>
      </c>
      <c r="Y298" s="66">
        <f>SUM(X298/V298/1000)</f>
        <v>1.0000011304483403</v>
      </c>
      <c r="Z298" s="67"/>
      <c r="AA298" s="67"/>
    </row>
    <row r="299" spans="1:27" s="5" customFormat="1" ht="12.75">
      <c r="A299" s="180" t="s">
        <v>191</v>
      </c>
      <c r="B299" s="181"/>
      <c r="C299" s="181"/>
      <c r="D299" s="181"/>
      <c r="E299" s="181"/>
      <c r="F299" s="181"/>
      <c r="G299" s="181"/>
      <c r="H299" s="182"/>
      <c r="I299" s="57">
        <f>SUM(I267,I298)</f>
        <v>33767.7</v>
      </c>
      <c r="J299" s="137"/>
      <c r="K299" s="57">
        <f>SUM(K267,K298)</f>
        <v>17501.619000000002</v>
      </c>
      <c r="L299" s="57"/>
      <c r="M299" s="57">
        <f>SUM(M267,M298)</f>
        <v>-333.901</v>
      </c>
      <c r="N299" s="57">
        <f>SUM(N267+N298)</f>
        <v>375.823</v>
      </c>
      <c r="O299" s="57"/>
      <c r="P299" s="57">
        <f>SUM(P267+P298)</f>
        <v>506.573</v>
      </c>
      <c r="Q299" s="57"/>
      <c r="R299" s="57">
        <f>SUM(R267+R298)</f>
        <v>-10078.973</v>
      </c>
      <c r="S299" s="138">
        <f>SUM(S267+S298)</f>
        <v>5530.195</v>
      </c>
      <c r="T299" s="138">
        <f>SUM(T267+T298)</f>
        <v>2534.661</v>
      </c>
      <c r="U299" s="183"/>
      <c r="V299" s="137">
        <f>SUM(V267,V298)</f>
        <v>49803.697</v>
      </c>
      <c r="W299" s="184"/>
      <c r="X299" s="185">
        <f>SUM(X267,X298)</f>
        <v>49882175.230000004</v>
      </c>
      <c r="Y299" s="66">
        <f>SUM(X299/V299/1000)</f>
        <v>1.0015757510933376</v>
      </c>
      <c r="Z299" s="67"/>
      <c r="AA299" s="67"/>
    </row>
    <row r="300" spans="7:25" ht="18" customHeight="1">
      <c r="G300" s="141"/>
      <c r="H300" s="112"/>
      <c r="M300" s="15"/>
      <c r="P300" s="11"/>
      <c r="T300" s="40"/>
      <c r="X300" s="75"/>
      <c r="Y300" s="76"/>
    </row>
    <row r="301" spans="7:25" ht="18" customHeight="1">
      <c r="G301" s="141"/>
      <c r="H301" s="112"/>
      <c r="M301" s="15"/>
      <c r="P301" s="11"/>
      <c r="T301" s="40"/>
      <c r="X301" s="75"/>
      <c r="Y301" s="76"/>
    </row>
    <row r="302" spans="7:25" ht="12.75">
      <c r="G302" s="141"/>
      <c r="H302" s="112"/>
      <c r="M302" s="15"/>
      <c r="P302" s="11"/>
      <c r="T302" s="40"/>
      <c r="X302" s="75"/>
      <c r="Y302" s="76"/>
    </row>
    <row r="303" spans="1:25" ht="12.75">
      <c r="A303" s="36" t="s">
        <v>192</v>
      </c>
      <c r="D303" s="30"/>
      <c r="E303" s="31"/>
      <c r="G303" s="37"/>
      <c r="H303" s="38"/>
      <c r="I303" s="39" t="s">
        <v>193</v>
      </c>
      <c r="K303" s="40" t="s">
        <v>181</v>
      </c>
      <c r="L303" s="41"/>
      <c r="M303" s="40" t="s">
        <v>181</v>
      </c>
      <c r="N303" s="40" t="s">
        <v>181</v>
      </c>
      <c r="O303" s="41"/>
      <c r="P303" s="40" t="s">
        <v>181</v>
      </c>
      <c r="Q303" s="41"/>
      <c r="R303" s="40" t="s">
        <v>181</v>
      </c>
      <c r="S303" s="40" t="s">
        <v>181</v>
      </c>
      <c r="T303" s="40" t="s">
        <v>181</v>
      </c>
      <c r="U303" s="32"/>
      <c r="V303" s="40" t="s">
        <v>22</v>
      </c>
      <c r="X303" s="42" t="s">
        <v>23</v>
      </c>
      <c r="Y303" s="168" t="s">
        <v>34</v>
      </c>
    </row>
    <row r="304" spans="1:25" ht="12.75">
      <c r="A304" s="108"/>
      <c r="G304" s="68"/>
      <c r="H304" s="78"/>
      <c r="I304" s="49" t="s">
        <v>24</v>
      </c>
      <c r="K304" s="40" t="s">
        <v>25</v>
      </c>
      <c r="L304" s="41"/>
      <c r="M304" s="40" t="s">
        <v>26</v>
      </c>
      <c r="N304" s="40" t="s">
        <v>27</v>
      </c>
      <c r="O304" s="41"/>
      <c r="P304" s="40" t="s">
        <v>28</v>
      </c>
      <c r="Q304" s="41"/>
      <c r="R304" s="40" t="s">
        <v>29</v>
      </c>
      <c r="S304" s="40" t="s">
        <v>194</v>
      </c>
      <c r="T304" s="40" t="s">
        <v>31</v>
      </c>
      <c r="U304" s="32"/>
      <c r="V304" s="40" t="s">
        <v>32</v>
      </c>
      <c r="X304" s="42" t="s">
        <v>33</v>
      </c>
      <c r="Y304" s="66"/>
    </row>
    <row r="305" spans="8:25" ht="12.75">
      <c r="H305" s="70"/>
      <c r="I305" s="15"/>
      <c r="M305" s="15"/>
      <c r="P305" s="11"/>
      <c r="X305" s="75"/>
      <c r="Y305" s="66"/>
    </row>
    <row r="306" spans="7:25" ht="12.75">
      <c r="G306" s="133"/>
      <c r="H306" s="112"/>
      <c r="M306" s="15"/>
      <c r="P306" s="11"/>
      <c r="X306" s="75"/>
      <c r="Y306" s="66"/>
    </row>
    <row r="307" spans="1:24" ht="12.75" hidden="1">
      <c r="A307" s="114"/>
      <c r="M307" s="15"/>
      <c r="P307" s="11"/>
      <c r="X307" s="99"/>
    </row>
    <row r="308" spans="1:25" ht="12.75">
      <c r="A308" s="114"/>
      <c r="D308" t="s">
        <v>195</v>
      </c>
      <c r="I308" s="11">
        <v>3987.6</v>
      </c>
      <c r="K308" s="11">
        <v>-341.946</v>
      </c>
      <c r="M308" s="15">
        <v>3285.298</v>
      </c>
      <c r="N308" s="11">
        <v>1309.193</v>
      </c>
      <c r="P308" s="11">
        <v>1768.225</v>
      </c>
      <c r="R308" s="11">
        <v>-89.893</v>
      </c>
      <c r="S308" s="15">
        <v>-3781.638</v>
      </c>
      <c r="T308" s="15">
        <v>-9967.242</v>
      </c>
      <c r="V308" s="74">
        <f>SUM(I308+K308+M308+N308+P308+R308+S308+T308)</f>
        <v>-3830.403000000001</v>
      </c>
      <c r="X308" s="75">
        <v>-4656476.7</v>
      </c>
      <c r="Y308" s="76">
        <f>SUM(X308/V308/1000)</f>
        <v>1.2156623467556806</v>
      </c>
    </row>
    <row r="309" spans="1:25" ht="12.75">
      <c r="A309" s="114"/>
      <c r="M309" s="15"/>
      <c r="P309" s="11"/>
      <c r="X309" s="75"/>
      <c r="Y309" s="186"/>
    </row>
    <row r="310" spans="1:24" ht="12.75">
      <c r="A310" s="114"/>
      <c r="M310" s="15"/>
      <c r="P310" s="11"/>
      <c r="X310" s="99"/>
    </row>
    <row r="311" spans="1:27" s="5" customFormat="1" ht="12.75">
      <c r="A311" s="187" t="s">
        <v>196</v>
      </c>
      <c r="B311" s="188"/>
      <c r="C311" s="188"/>
      <c r="D311" s="188"/>
      <c r="E311" s="189"/>
      <c r="F311" s="188"/>
      <c r="G311" s="151"/>
      <c r="H311" s="173"/>
      <c r="I311" s="174">
        <f>SUM(I300:I310)</f>
        <v>3987.6</v>
      </c>
      <c r="J311" s="190"/>
      <c r="K311" s="174">
        <f>SUM(K300:K310)</f>
        <v>-341.946</v>
      </c>
      <c r="L311" s="174"/>
      <c r="M311" s="174">
        <f>SUM(M300:M310)</f>
        <v>3285.298</v>
      </c>
      <c r="N311" s="174">
        <f>SUM(N300:N309)</f>
        <v>1309.193</v>
      </c>
      <c r="O311" s="174"/>
      <c r="P311" s="174">
        <f>SUM(P300:P309)</f>
        <v>1768.225</v>
      </c>
      <c r="Q311" s="174"/>
      <c r="R311" s="174">
        <f>SUM(R300:R309)</f>
        <v>-89.893</v>
      </c>
      <c r="S311" s="176">
        <f>SUM(S300:S309)</f>
        <v>-3781.638</v>
      </c>
      <c r="T311" s="176">
        <f>SUM(T300:T309)</f>
        <v>-9967.242</v>
      </c>
      <c r="U311" s="177"/>
      <c r="V311" s="175">
        <f>SUM(V300:V309)</f>
        <v>-3830.403000000001</v>
      </c>
      <c r="W311" s="178"/>
      <c r="X311" s="179">
        <f>SUM(X300:X310)</f>
        <v>-4656476.7</v>
      </c>
      <c r="Y311" s="67"/>
      <c r="Z311" s="67"/>
      <c r="AA311" s="67"/>
    </row>
    <row r="312" spans="4:24" ht="12.75">
      <c r="D312" s="30"/>
      <c r="E312" s="31"/>
      <c r="G312" s="71"/>
      <c r="H312" s="112"/>
      <c r="M312" s="15"/>
      <c r="P312" s="11"/>
      <c r="X312" s="75"/>
    </row>
    <row r="313" spans="1:24" ht="12.75">
      <c r="A313" s="191" t="s">
        <v>197</v>
      </c>
      <c r="B313" s="192"/>
      <c r="C313" s="192"/>
      <c r="D313" s="193"/>
      <c r="E313" s="194"/>
      <c r="F313" s="192"/>
      <c r="G313" s="195"/>
      <c r="H313" s="196"/>
      <c r="I313" s="174">
        <f>SUM(I299,I311)</f>
        <v>37755.299999999996</v>
      </c>
      <c r="J313" s="190"/>
      <c r="K313" s="174">
        <f>SUM(K299,K311)</f>
        <v>17159.673000000003</v>
      </c>
      <c r="L313" s="174"/>
      <c r="M313" s="174">
        <f>SUM(M299,M311)</f>
        <v>2951.397</v>
      </c>
      <c r="N313" s="174">
        <f>SUM(N299,N311)</f>
        <v>1685.016</v>
      </c>
      <c r="O313" s="174"/>
      <c r="P313" s="174">
        <f>SUM(P299,P311)</f>
        <v>2274.798</v>
      </c>
      <c r="Q313" s="174"/>
      <c r="R313" s="174">
        <f>SUM(R299,R311)</f>
        <v>-10168.866</v>
      </c>
      <c r="S313" s="176">
        <f>SUM(S299,S311)</f>
        <v>1748.5569999999998</v>
      </c>
      <c r="T313" s="176">
        <f>SUM(T299,T311)</f>
        <v>-7432.581</v>
      </c>
      <c r="U313" s="177"/>
      <c r="V313" s="175">
        <f>SUM(V299,V311)</f>
        <v>45973.294</v>
      </c>
      <c r="W313" s="197"/>
      <c r="X313" s="179">
        <f>SUM(X299,X311)</f>
        <v>45225698.53</v>
      </c>
    </row>
    <row r="314" spans="1:24" ht="12.75">
      <c r="A314" s="198"/>
      <c r="B314" s="199"/>
      <c r="C314" s="199"/>
      <c r="D314" s="200"/>
      <c r="E314" s="201"/>
      <c r="F314" s="199"/>
      <c r="G314" s="202"/>
      <c r="H314" s="203"/>
      <c r="I314" s="103"/>
      <c r="J314" s="204"/>
      <c r="K314" s="103"/>
      <c r="L314" s="103"/>
      <c r="M314" s="205"/>
      <c r="N314" s="103"/>
      <c r="O314" s="103"/>
      <c r="P314" s="103"/>
      <c r="Q314" s="103"/>
      <c r="R314" s="103"/>
      <c r="S314" s="205"/>
      <c r="T314" s="205"/>
      <c r="U314" s="206"/>
      <c r="V314" s="207"/>
      <c r="W314" s="208"/>
      <c r="X314" s="209"/>
    </row>
    <row r="315" spans="1:24" ht="12.75">
      <c r="A315" s="198"/>
      <c r="B315" s="199"/>
      <c r="C315" s="199"/>
      <c r="D315" s="200"/>
      <c r="E315" s="201"/>
      <c r="F315" s="199"/>
      <c r="G315" s="202"/>
      <c r="H315" s="203"/>
      <c r="I315" s="103"/>
      <c r="J315" s="204"/>
      <c r="K315" s="103"/>
      <c r="L315" s="103"/>
      <c r="M315" s="205"/>
      <c r="N315" s="103"/>
      <c r="O315" s="103"/>
      <c r="P315" s="103"/>
      <c r="Q315" s="103"/>
      <c r="R315" s="103"/>
      <c r="S315" s="205"/>
      <c r="T315" s="205"/>
      <c r="U315" s="206"/>
      <c r="V315" s="207"/>
      <c r="W315" s="208"/>
      <c r="X315" s="209"/>
    </row>
    <row r="316" spans="1:24" ht="12.75">
      <c r="A316" s="198"/>
      <c r="B316" s="199"/>
      <c r="C316" s="199"/>
      <c r="D316" s="200"/>
      <c r="E316" s="201"/>
      <c r="F316" s="199"/>
      <c r="G316" s="202"/>
      <c r="H316" s="203"/>
      <c r="I316" s="103"/>
      <c r="J316" s="204"/>
      <c r="K316" s="103"/>
      <c r="L316" s="103"/>
      <c r="M316" s="205"/>
      <c r="N316" s="103"/>
      <c r="O316" s="103"/>
      <c r="P316" s="103"/>
      <c r="Q316" s="103"/>
      <c r="R316" s="103"/>
      <c r="S316" s="205"/>
      <c r="T316" s="205"/>
      <c r="U316" s="206"/>
      <c r="V316" s="207"/>
      <c r="W316" s="208"/>
      <c r="X316" s="209"/>
    </row>
    <row r="317" spans="1:27" ht="12.75" hidden="1">
      <c r="A317" s="210"/>
      <c r="B317" s="211"/>
      <c r="C317" s="211"/>
      <c r="D317" s="211"/>
      <c r="E317" s="211"/>
      <c r="F317" s="211"/>
      <c r="G317" s="211"/>
      <c r="H317" s="211"/>
      <c r="M317" s="15"/>
      <c r="P317" s="11"/>
      <c r="V317" s="11"/>
      <c r="X317" s="99"/>
      <c r="Z317" s="84"/>
      <c r="AA317" s="122"/>
    </row>
    <row r="318" spans="1:27" ht="12.75" customHeight="1" hidden="1">
      <c r="A318" s="212"/>
      <c r="B318" s="46"/>
      <c r="C318" s="46"/>
      <c r="D318" s="46"/>
      <c r="E318" s="46"/>
      <c r="F318" s="46"/>
      <c r="G318" s="46"/>
      <c r="H318" s="46"/>
      <c r="I318" s="103"/>
      <c r="M318" s="15"/>
      <c r="P318" s="11"/>
      <c r="V318" s="146"/>
      <c r="W318" s="213"/>
      <c r="X318" s="214"/>
      <c r="Y318" s="215"/>
      <c r="Z318" s="216"/>
      <c r="AA318" s="122"/>
    </row>
    <row r="319" spans="13:27" ht="12.75" hidden="1">
      <c r="M319" s="15"/>
      <c r="P319" s="11"/>
      <c r="V319" s="146"/>
      <c r="W319" s="213"/>
      <c r="X319" s="214"/>
      <c r="Y319" s="217"/>
      <c r="Z319" s="214"/>
      <c r="AA319" s="218"/>
    </row>
    <row r="320" spans="13:27" ht="12.75" hidden="1">
      <c r="M320" s="15"/>
      <c r="P320" s="11"/>
      <c r="V320" s="11"/>
      <c r="X320" s="219"/>
      <c r="Y320" s="217"/>
      <c r="Z320" s="219"/>
      <c r="AA320" s="220"/>
    </row>
    <row r="321" spans="1:27" ht="12.75" hidden="1">
      <c r="A321" s="221"/>
      <c r="M321" s="15"/>
      <c r="P321" s="11"/>
      <c r="V321" s="146"/>
      <c r="W321" s="213"/>
      <c r="X321" s="222"/>
      <c r="Y321" s="215"/>
      <c r="Z321" s="84"/>
      <c r="AA321" s="122"/>
    </row>
    <row r="322" spans="9:27" ht="12.75" hidden="1">
      <c r="I322" s="77"/>
      <c r="M322" s="15"/>
      <c r="P322" s="11"/>
      <c r="V322" s="146"/>
      <c r="W322" s="213"/>
      <c r="X322" s="223"/>
      <c r="Y322" s="215"/>
      <c r="Z322" s="216"/>
      <c r="AA322" s="122"/>
    </row>
    <row r="323" spans="1:27" ht="12.75" hidden="1">
      <c r="A323" s="210"/>
      <c r="B323" s="211"/>
      <c r="C323" s="211"/>
      <c r="D323" s="211"/>
      <c r="E323" s="211"/>
      <c r="F323" s="211"/>
      <c r="G323" s="211"/>
      <c r="H323" s="211"/>
      <c r="M323" s="15"/>
      <c r="P323" s="11"/>
      <c r="V323" s="146"/>
      <c r="W323" s="213"/>
      <c r="X323" s="222"/>
      <c r="Y323" s="215"/>
      <c r="Z323" s="216"/>
      <c r="AA323" s="122"/>
    </row>
    <row r="324" spans="13:27" ht="12.75" hidden="1">
      <c r="M324" s="15"/>
      <c r="P324" s="11"/>
      <c r="V324" s="146"/>
      <c r="W324" s="213"/>
      <c r="X324" s="223"/>
      <c r="Y324" s="215"/>
      <c r="Z324" s="84"/>
      <c r="AA324" s="122"/>
    </row>
    <row r="325" spans="1:25" ht="12.75" hidden="1">
      <c r="A325" s="210"/>
      <c r="B325" s="211"/>
      <c r="C325" s="211"/>
      <c r="D325" s="211"/>
      <c r="E325" s="211"/>
      <c r="F325" s="211"/>
      <c r="G325" s="211"/>
      <c r="H325" s="211"/>
      <c r="M325" s="15"/>
      <c r="P325" s="11"/>
      <c r="V325" s="146"/>
      <c r="W325" s="213"/>
      <c r="X325" s="223"/>
      <c r="Y325" s="215"/>
    </row>
    <row r="326" spans="1:25" ht="12.75" hidden="1">
      <c r="A326" s="212"/>
      <c r="B326" s="46"/>
      <c r="C326" s="46"/>
      <c r="D326" s="199"/>
      <c r="E326" s="199"/>
      <c r="F326" s="199"/>
      <c r="G326" s="199"/>
      <c r="H326" s="199"/>
      <c r="I326" s="146"/>
      <c r="J326" s="224"/>
      <c r="K326" s="146"/>
      <c r="M326" s="15"/>
      <c r="P326" s="11"/>
      <c r="V326" s="146"/>
      <c r="W326" s="213"/>
      <c r="X326" s="223"/>
      <c r="Y326" s="215"/>
    </row>
    <row r="327" spans="1:27" ht="12.75" hidden="1">
      <c r="A327" s="212"/>
      <c r="B327" s="225"/>
      <c r="C327" s="225"/>
      <c r="D327" s="225"/>
      <c r="E327" s="225"/>
      <c r="F327" s="225"/>
      <c r="G327" s="225"/>
      <c r="H327" s="225"/>
      <c r="I327" s="103"/>
      <c r="J327" s="224"/>
      <c r="K327" s="146"/>
      <c r="M327" s="15"/>
      <c r="P327" s="11"/>
      <c r="V327" s="146"/>
      <c r="W327" s="213"/>
      <c r="X327" s="214"/>
      <c r="Y327" s="215"/>
      <c r="Z327" s="216"/>
      <c r="AA327" s="122"/>
    </row>
    <row r="328" spans="1:27" ht="12.75" hidden="1">
      <c r="A328" s="226"/>
      <c r="B328" s="46"/>
      <c r="C328" s="46"/>
      <c r="D328" s="46"/>
      <c r="E328" s="46"/>
      <c r="F328" s="46"/>
      <c r="G328" s="46"/>
      <c r="H328" s="46"/>
      <c r="I328" s="146"/>
      <c r="J328" s="224"/>
      <c r="K328" s="146"/>
      <c r="M328" s="15"/>
      <c r="P328" s="11"/>
      <c r="V328" s="146"/>
      <c r="W328" s="213"/>
      <c r="X328" s="222"/>
      <c r="Y328" s="227"/>
      <c r="Z328" s="216"/>
      <c r="AA328" s="122"/>
    </row>
    <row r="329" spans="1:27" ht="12.75" hidden="1">
      <c r="A329" s="226"/>
      <c r="B329" s="46"/>
      <c r="C329" s="46"/>
      <c r="D329" s="46"/>
      <c r="E329" s="46"/>
      <c r="F329" s="46"/>
      <c r="G329" s="46"/>
      <c r="H329" s="46"/>
      <c r="I329" s="146"/>
      <c r="J329" s="224"/>
      <c r="K329" s="146"/>
      <c r="M329" s="15"/>
      <c r="P329" s="11"/>
      <c r="V329" s="146"/>
      <c r="W329" s="213"/>
      <c r="X329" s="222"/>
      <c r="Y329" s="227"/>
      <c r="Z329" s="216"/>
      <c r="AA329" s="122"/>
    </row>
    <row r="330" spans="1:27" ht="12.75" hidden="1">
      <c r="A330" s="226"/>
      <c r="B330" s="46"/>
      <c r="C330" s="46"/>
      <c r="D330" s="46"/>
      <c r="E330" s="46"/>
      <c r="F330" s="46"/>
      <c r="G330" s="46"/>
      <c r="H330" s="46"/>
      <c r="I330" s="146"/>
      <c r="J330" s="224"/>
      <c r="K330" s="146"/>
      <c r="M330" s="15"/>
      <c r="P330" s="11"/>
      <c r="V330" s="146"/>
      <c r="W330" s="213"/>
      <c r="X330" s="223"/>
      <c r="Y330" s="227"/>
      <c r="Z330" s="84"/>
      <c r="AA330" s="122"/>
    </row>
    <row r="331" spans="1:27" ht="12.75" hidden="1">
      <c r="A331" s="198"/>
      <c r="B331" s="199"/>
      <c r="C331" s="199"/>
      <c r="D331" s="199"/>
      <c r="E331" s="199"/>
      <c r="F331" s="199"/>
      <c r="G331" s="199"/>
      <c r="H331" s="199"/>
      <c r="I331" s="103"/>
      <c r="J331" s="228"/>
      <c r="K331" s="146"/>
      <c r="M331" s="15"/>
      <c r="P331" s="11"/>
      <c r="V331" s="146"/>
      <c r="W331" s="213"/>
      <c r="X331" s="214"/>
      <c r="Y331" s="229"/>
      <c r="Z331" s="214"/>
      <c r="AA331" s="218"/>
    </row>
    <row r="332" spans="1:27" ht="12.75" hidden="1">
      <c r="A332" s="226"/>
      <c r="B332" s="46"/>
      <c r="C332" s="46"/>
      <c r="D332" s="46"/>
      <c r="E332" s="46"/>
      <c r="F332" s="46"/>
      <c r="G332" s="46"/>
      <c r="H332" s="46"/>
      <c r="I332" s="146"/>
      <c r="J332" s="224"/>
      <c r="K332" s="146"/>
      <c r="M332" s="15"/>
      <c r="P332" s="11"/>
      <c r="X332" s="230"/>
      <c r="Z332" s="216"/>
      <c r="AA332" s="122"/>
    </row>
    <row r="333" spans="4:27" ht="12.75">
      <c r="D333" s="30"/>
      <c r="E333" s="36" t="s">
        <v>198</v>
      </c>
      <c r="F333" s="23"/>
      <c r="G333" s="30"/>
      <c r="H333" s="32"/>
      <c r="I333" s="15"/>
      <c r="M333" s="15"/>
      <c r="P333" s="11"/>
      <c r="X333" s="230"/>
      <c r="Z333" s="216"/>
      <c r="AA333" s="122"/>
    </row>
    <row r="334" spans="1:27" ht="12.75">
      <c r="A334" s="108" t="s">
        <v>199</v>
      </c>
      <c r="D334" s="30"/>
      <c r="E334" s="31"/>
      <c r="G334" s="37"/>
      <c r="H334" s="38"/>
      <c r="I334" s="39" t="s">
        <v>14</v>
      </c>
      <c r="K334" s="40" t="s">
        <v>181</v>
      </c>
      <c r="L334" s="41"/>
      <c r="M334" s="40" t="s">
        <v>181</v>
      </c>
      <c r="N334" s="40" t="s">
        <v>181</v>
      </c>
      <c r="O334" s="41"/>
      <c r="P334" s="40" t="s">
        <v>181</v>
      </c>
      <c r="Q334" s="41"/>
      <c r="R334" s="40" t="s">
        <v>181</v>
      </c>
      <c r="S334" s="40" t="s">
        <v>181</v>
      </c>
      <c r="T334" s="40" t="s">
        <v>181</v>
      </c>
      <c r="U334" s="32"/>
      <c r="V334" s="40" t="s">
        <v>22</v>
      </c>
      <c r="W334" s="122"/>
      <c r="X334" s="42" t="s">
        <v>23</v>
      </c>
      <c r="Y334" s="51" t="s">
        <v>34</v>
      </c>
      <c r="Z334" s="216"/>
      <c r="AA334" s="122"/>
    </row>
    <row r="335" spans="4:27" ht="12.75">
      <c r="D335" s="30"/>
      <c r="E335" s="31"/>
      <c r="G335" s="30"/>
      <c r="H335" s="32"/>
      <c r="I335" s="49" t="s">
        <v>24</v>
      </c>
      <c r="K335" s="40" t="s">
        <v>200</v>
      </c>
      <c r="L335" s="41"/>
      <c r="M335" s="40" t="s">
        <v>26</v>
      </c>
      <c r="N335" s="40" t="s">
        <v>27</v>
      </c>
      <c r="O335" s="41"/>
      <c r="P335" s="40" t="s">
        <v>28</v>
      </c>
      <c r="Q335" s="41"/>
      <c r="R335" s="40" t="s">
        <v>29</v>
      </c>
      <c r="S335" s="40" t="s">
        <v>30</v>
      </c>
      <c r="T335" s="40" t="s">
        <v>31</v>
      </c>
      <c r="U335" s="32"/>
      <c r="V335" s="40" t="s">
        <v>32</v>
      </c>
      <c r="X335" s="42" t="s">
        <v>33</v>
      </c>
      <c r="Z335" s="84"/>
      <c r="AA335" s="122"/>
    </row>
    <row r="336" spans="13:27" ht="12.75">
      <c r="M336" s="40"/>
      <c r="P336" s="11"/>
      <c r="X336" s="231"/>
      <c r="Y336" s="232"/>
      <c r="Z336" s="214"/>
      <c r="AA336" s="218"/>
    </row>
    <row r="337" spans="1:27" s="115" customFormat="1" ht="12.75">
      <c r="A337" s="52">
        <v>10</v>
      </c>
      <c r="B337" s="233"/>
      <c r="C337" s="233"/>
      <c r="D337" s="52" t="s">
        <v>201</v>
      </c>
      <c r="E337" s="233"/>
      <c r="F337" s="233"/>
      <c r="G337" s="234"/>
      <c r="H337" s="80"/>
      <c r="I337" s="61">
        <f>SUM(I338:I353)</f>
        <v>214.7</v>
      </c>
      <c r="J337" s="235"/>
      <c r="K337" s="61">
        <f>SUM(K338:K351)</f>
        <v>0</v>
      </c>
      <c r="L337" s="236"/>
      <c r="M337" s="61">
        <f>SUM(M338:M351)</f>
        <v>0</v>
      </c>
      <c r="N337" s="61">
        <f>SUM(N338:N353)</f>
        <v>0</v>
      </c>
      <c r="O337" s="236"/>
      <c r="P337" s="61">
        <f>SUM(P338:P352)</f>
        <v>211.412</v>
      </c>
      <c r="Q337" s="236"/>
      <c r="R337" s="61">
        <f>SUM(R338:R352)</f>
        <v>0</v>
      </c>
      <c r="S337" s="61">
        <f>SUM(S338:S352)</f>
        <v>89.46</v>
      </c>
      <c r="T337" s="61">
        <f>SUM(T338:T352)</f>
        <v>-77.19099999999999</v>
      </c>
      <c r="U337" s="54"/>
      <c r="V337" s="237">
        <f>SUM(V338:V353)</f>
        <v>438.381</v>
      </c>
      <c r="W337" s="64"/>
      <c r="X337" s="238">
        <f>SUM(X338:X352)</f>
        <v>438380.88</v>
      </c>
      <c r="Y337" s="217">
        <f>SUM(X337/V337/1000)</f>
        <v>0.9999997262655088</v>
      </c>
      <c r="Z337" s="216"/>
      <c r="AA337" s="122"/>
    </row>
    <row r="338" spans="1:27" s="115" customFormat="1" ht="13.5" customHeight="1">
      <c r="A338" s="239" t="s">
        <v>202</v>
      </c>
      <c r="D338" s="10" t="s">
        <v>203</v>
      </c>
      <c r="E338" s="7"/>
      <c r="G338" s="116"/>
      <c r="H338" s="70"/>
      <c r="I338" s="40">
        <v>0.7</v>
      </c>
      <c r="J338" s="119"/>
      <c r="K338" s="15"/>
      <c r="L338" s="240"/>
      <c r="M338" s="15"/>
      <c r="N338" s="15"/>
      <c r="O338" s="120"/>
      <c r="P338" s="241"/>
      <c r="Q338" s="242"/>
      <c r="R338" s="243"/>
      <c r="S338" s="15"/>
      <c r="T338" s="15">
        <v>-0.08</v>
      </c>
      <c r="U338" s="244"/>
      <c r="V338" s="245">
        <f>SUM(I338:T338)</f>
        <v>0.62</v>
      </c>
      <c r="W338" s="122"/>
      <c r="X338" s="230">
        <v>620</v>
      </c>
      <c r="Y338" s="217">
        <f>SUM(X338/V338/1000)</f>
        <v>1</v>
      </c>
      <c r="Z338" s="216"/>
      <c r="AA338" s="122"/>
    </row>
    <row r="339" spans="1:27" s="115" customFormat="1" ht="13.5" customHeight="1">
      <c r="A339" s="114"/>
      <c r="D339" s="10" t="s">
        <v>204</v>
      </c>
      <c r="E339" s="7"/>
      <c r="G339" s="116"/>
      <c r="H339" s="70"/>
      <c r="I339" s="40">
        <v>17</v>
      </c>
      <c r="J339" s="119"/>
      <c r="K339" s="33"/>
      <c r="L339" s="240"/>
      <c r="M339" s="15"/>
      <c r="N339" s="15"/>
      <c r="O339" s="120"/>
      <c r="P339" s="246"/>
      <c r="Q339" s="120"/>
      <c r="R339" s="39"/>
      <c r="S339" s="40">
        <v>3</v>
      </c>
      <c r="T339" s="15">
        <v>-18.1</v>
      </c>
      <c r="U339" s="244"/>
      <c r="V339" s="245">
        <f>SUM(I339:T339)</f>
        <v>1.8999999999999986</v>
      </c>
      <c r="W339" s="122"/>
      <c r="X339" s="230">
        <v>1900</v>
      </c>
      <c r="Y339" s="217">
        <f>SUM(X339/V339/1000)</f>
        <v>1.0000000000000009</v>
      </c>
      <c r="Z339" s="216"/>
      <c r="AA339" s="122"/>
    </row>
    <row r="340" spans="4:27" ht="12.75">
      <c r="D340" t="s">
        <v>205</v>
      </c>
      <c r="I340" s="77">
        <v>83</v>
      </c>
      <c r="M340" s="15"/>
      <c r="P340" s="241"/>
      <c r="T340" s="15">
        <v>3.383</v>
      </c>
      <c r="V340" s="245">
        <f>SUM(I340:T340)</f>
        <v>86.383</v>
      </c>
      <c r="X340" s="230">
        <v>86383</v>
      </c>
      <c r="Y340" s="217">
        <f>SUM(X340/V340/1000)</f>
        <v>1</v>
      </c>
      <c r="Z340" s="216"/>
      <c r="AA340" s="122"/>
    </row>
    <row r="341" spans="4:25" ht="12.75">
      <c r="D341" t="s">
        <v>206</v>
      </c>
      <c r="F341" s="20"/>
      <c r="I341" s="77">
        <v>5</v>
      </c>
      <c r="M341" s="15"/>
      <c r="P341" s="241"/>
      <c r="T341" s="15">
        <v>-5</v>
      </c>
      <c r="V341" s="245">
        <f>SUM(I341:T341)</f>
        <v>0</v>
      </c>
      <c r="W341" s="78"/>
      <c r="X341" s="75">
        <v>0</v>
      </c>
      <c r="Y341" s="217"/>
    </row>
    <row r="342" spans="4:25" ht="12.75">
      <c r="D342" t="s">
        <v>207</v>
      </c>
      <c r="F342" s="20"/>
      <c r="I342" s="77">
        <v>65</v>
      </c>
      <c r="M342" s="15"/>
      <c r="P342" s="241"/>
      <c r="T342" s="15">
        <v>-26.249</v>
      </c>
      <c r="V342" s="245">
        <f>SUM(I342:T342)</f>
        <v>38.751000000000005</v>
      </c>
      <c r="W342" s="78"/>
      <c r="X342" s="75">
        <v>38751</v>
      </c>
      <c r="Y342" s="217">
        <f>SUM(X342/V342/1000)</f>
        <v>0.9999999999999999</v>
      </c>
    </row>
    <row r="343" spans="6:25" ht="12.75">
      <c r="F343" s="20"/>
      <c r="I343" s="77"/>
      <c r="M343" s="15"/>
      <c r="P343" s="241"/>
      <c r="V343" s="245"/>
      <c r="W343" s="78"/>
      <c r="X343" s="75"/>
      <c r="Y343" s="217"/>
    </row>
    <row r="344" spans="1:25" ht="12.75">
      <c r="A344" s="108" t="s">
        <v>66</v>
      </c>
      <c r="F344" s="20"/>
      <c r="I344" s="77"/>
      <c r="M344" s="15"/>
      <c r="P344" s="241"/>
      <c r="V344" s="245"/>
      <c r="W344" s="78"/>
      <c r="X344" s="75"/>
      <c r="Y344" s="217"/>
    </row>
    <row r="345" spans="4:25" ht="12.75">
      <c r="D345" t="s">
        <v>208</v>
      </c>
      <c r="F345" s="20"/>
      <c r="I345" s="77">
        <v>4</v>
      </c>
      <c r="M345" s="15"/>
      <c r="P345" s="241"/>
      <c r="T345" s="15">
        <v>-3.44</v>
      </c>
      <c r="V345" s="245">
        <f>SUM(I345:T345)</f>
        <v>0.56</v>
      </c>
      <c r="W345" s="78"/>
      <c r="X345" s="75">
        <v>560</v>
      </c>
      <c r="Y345" s="217">
        <f>SUM(X345/V345/1000)</f>
        <v>0.9999999999999999</v>
      </c>
    </row>
    <row r="346" spans="4:25" ht="12.75">
      <c r="D346" t="s">
        <v>209</v>
      </c>
      <c r="F346" s="20"/>
      <c r="I346" s="77">
        <v>3</v>
      </c>
      <c r="M346" s="15"/>
      <c r="P346" s="241"/>
      <c r="T346" s="15">
        <v>-0.687</v>
      </c>
      <c r="V346" s="245">
        <f>SUM(I346:T346)</f>
        <v>2.3129999999999997</v>
      </c>
      <c r="W346" s="78"/>
      <c r="X346" s="75">
        <v>2312.88</v>
      </c>
      <c r="Y346" s="217">
        <f>SUM(X346/V346/1000)</f>
        <v>0.9999481193255514</v>
      </c>
    </row>
    <row r="347" spans="4:25" ht="12.75">
      <c r="D347" t="s">
        <v>205</v>
      </c>
      <c r="F347" s="20"/>
      <c r="I347" s="77">
        <v>7</v>
      </c>
      <c r="M347" s="15"/>
      <c r="P347" s="241">
        <v>10</v>
      </c>
      <c r="T347" s="15">
        <v>-0.018</v>
      </c>
      <c r="V347" s="245">
        <f>SUM(I347:T347)</f>
        <v>16.982</v>
      </c>
      <c r="W347" s="78"/>
      <c r="X347" s="75">
        <v>16982</v>
      </c>
      <c r="Y347" s="217">
        <f>SUM(X347/V347/1000)</f>
        <v>1</v>
      </c>
    </row>
    <row r="348" spans="4:25" ht="12.75">
      <c r="D348" t="s">
        <v>210</v>
      </c>
      <c r="F348" s="20"/>
      <c r="I348" s="77">
        <v>30</v>
      </c>
      <c r="M348" s="15"/>
      <c r="P348" s="241"/>
      <c r="T348" s="15">
        <v>-30</v>
      </c>
      <c r="V348" s="245">
        <f>SUM(I348:T348)</f>
        <v>0</v>
      </c>
      <c r="W348" s="78"/>
      <c r="X348" s="75">
        <v>0</v>
      </c>
      <c r="Y348" s="217"/>
    </row>
    <row r="349" spans="6:25" ht="12.75">
      <c r="F349" s="20"/>
      <c r="I349" s="77"/>
      <c r="M349" s="15"/>
      <c r="P349" s="241"/>
      <c r="V349" s="245"/>
      <c r="W349" s="78"/>
      <c r="X349" s="75"/>
      <c r="Y349" s="217"/>
    </row>
    <row r="350" spans="6:25" ht="12.75">
      <c r="F350" s="20"/>
      <c r="I350" s="77"/>
      <c r="M350" s="15"/>
      <c r="P350" s="241"/>
      <c r="V350" s="245"/>
      <c r="W350" s="78"/>
      <c r="X350" s="75"/>
      <c r="Y350" s="217"/>
    </row>
    <row r="351" spans="1:25" ht="12.75">
      <c r="A351" s="108" t="s">
        <v>211</v>
      </c>
      <c r="B351" s="7"/>
      <c r="C351" s="7"/>
      <c r="F351" s="20"/>
      <c r="M351" s="15"/>
      <c r="P351" s="241"/>
      <c r="V351" s="245"/>
      <c r="W351" s="78"/>
      <c r="X351" s="75"/>
      <c r="Y351" s="217"/>
    </row>
    <row r="352" spans="4:25" ht="13.5" customHeight="1">
      <c r="D352" t="s">
        <v>212</v>
      </c>
      <c r="F352" s="20"/>
      <c r="I352" s="77"/>
      <c r="M352" s="15"/>
      <c r="P352" s="241">
        <v>201.412</v>
      </c>
      <c r="S352" s="15">
        <v>86.46</v>
      </c>
      <c r="T352" s="15">
        <v>3</v>
      </c>
      <c r="V352" s="245">
        <f>SUM(I352:T352)</f>
        <v>290.872</v>
      </c>
      <c r="W352" s="78"/>
      <c r="X352" s="75">
        <v>290872</v>
      </c>
      <c r="Y352" s="217">
        <f>SUM(X352/V352/1000)</f>
        <v>1</v>
      </c>
    </row>
    <row r="353" spans="7:27" ht="12.75">
      <c r="G353" s="71"/>
      <c r="H353" s="70"/>
      <c r="I353" s="15"/>
      <c r="M353" s="15"/>
      <c r="P353" s="241"/>
      <c r="X353" s="230"/>
      <c r="Y353" s="217"/>
      <c r="Z353" s="216"/>
      <c r="AA353" s="122"/>
    </row>
    <row r="354" spans="1:27" s="7" customFormat="1" ht="13.5" customHeight="1">
      <c r="A354" s="52">
        <v>21</v>
      </c>
      <c r="B354" s="247"/>
      <c r="C354" s="247"/>
      <c r="D354" s="53" t="s">
        <v>213</v>
      </c>
      <c r="E354" s="248"/>
      <c r="F354" s="247"/>
      <c r="G354" s="55"/>
      <c r="H354" s="80"/>
      <c r="I354" s="61">
        <f>SUM(I355:I358)</f>
        <v>5</v>
      </c>
      <c r="J354" s="249"/>
      <c r="K354" s="61">
        <f aca="true" t="shared" si="13" ref="K354:S354">SUM(K355:K358)</f>
        <v>0</v>
      </c>
      <c r="L354" s="61">
        <f t="shared" si="13"/>
        <v>0</v>
      </c>
      <c r="M354" s="61">
        <f t="shared" si="13"/>
        <v>0</v>
      </c>
      <c r="N354" s="61">
        <f t="shared" si="13"/>
        <v>0</v>
      </c>
      <c r="O354" s="61">
        <f t="shared" si="13"/>
        <v>0</v>
      </c>
      <c r="P354" s="250">
        <f t="shared" si="13"/>
        <v>0</v>
      </c>
      <c r="Q354" s="61">
        <f t="shared" si="13"/>
        <v>0</v>
      </c>
      <c r="R354" s="250">
        <f t="shared" si="13"/>
        <v>0</v>
      </c>
      <c r="S354" s="61">
        <f t="shared" si="13"/>
        <v>0</v>
      </c>
      <c r="T354" s="61">
        <f>SUM(T355:T359)</f>
        <v>14.953</v>
      </c>
      <c r="U354" s="81"/>
      <c r="V354" s="237">
        <f>SUM(V355:V360)</f>
        <v>19.953</v>
      </c>
      <c r="W354" s="107"/>
      <c r="X354" s="238">
        <f>SUM(X355:X360)</f>
        <v>19953</v>
      </c>
      <c r="Y354" s="217">
        <f>SUM(X354/V354/1000)</f>
        <v>1</v>
      </c>
      <c r="Z354" s="216"/>
      <c r="AA354" s="122"/>
    </row>
    <row r="355" spans="1:27" ht="13.5" customHeight="1">
      <c r="A355" s="108" t="s">
        <v>214</v>
      </c>
      <c r="B355" s="7"/>
      <c r="C355" s="7"/>
      <c r="D355" s="7"/>
      <c r="G355" s="71"/>
      <c r="H355" s="70"/>
      <c r="I355" s="15"/>
      <c r="M355" s="15"/>
      <c r="P355" s="11"/>
      <c r="U355" s="84"/>
      <c r="X355" s="230"/>
      <c r="Z355" s="216"/>
      <c r="AA355" s="122"/>
    </row>
    <row r="356" spans="1:25" ht="12.75">
      <c r="A356" s="114"/>
      <c r="D356" t="s">
        <v>210</v>
      </c>
      <c r="I356" s="77">
        <v>5</v>
      </c>
      <c r="M356" s="15"/>
      <c r="P356" s="11"/>
      <c r="T356" s="15">
        <v>-1.826</v>
      </c>
      <c r="U356" s="84"/>
      <c r="V356" s="245">
        <f>SUM(I356:T356)</f>
        <v>3.174</v>
      </c>
      <c r="X356" s="75">
        <v>3174</v>
      </c>
      <c r="Y356" s="217">
        <f>SUM(X356/V356/1000)</f>
        <v>1</v>
      </c>
    </row>
    <row r="357" spans="1:25" ht="12.75">
      <c r="A357" s="114"/>
      <c r="D357" t="s">
        <v>215</v>
      </c>
      <c r="I357" s="77"/>
      <c r="M357" s="15"/>
      <c r="P357" s="11"/>
      <c r="T357" s="15">
        <v>1.785</v>
      </c>
      <c r="U357" s="84"/>
      <c r="V357" s="245">
        <f>SUM(I357:T357)</f>
        <v>1.785</v>
      </c>
      <c r="X357" s="75">
        <v>1785</v>
      </c>
      <c r="Y357" s="217">
        <f>SUM(X357/V357/1000)</f>
        <v>1</v>
      </c>
    </row>
    <row r="358" spans="1:25" ht="12.75">
      <c r="A358" s="239" t="s">
        <v>216</v>
      </c>
      <c r="I358" s="77"/>
      <c r="M358" s="15"/>
      <c r="P358" s="11"/>
      <c r="U358" s="84"/>
      <c r="V358" s="245"/>
      <c r="X358" s="75"/>
      <c r="Y358" s="217"/>
    </row>
    <row r="359" spans="1:25" ht="12.75">
      <c r="A359" s="239"/>
      <c r="D359" t="s">
        <v>217</v>
      </c>
      <c r="I359" s="77"/>
      <c r="M359" s="15"/>
      <c r="P359" s="11"/>
      <c r="T359" s="15">
        <v>14.994</v>
      </c>
      <c r="U359" s="84"/>
      <c r="V359" s="245">
        <f>SUM(I359:T359)</f>
        <v>14.994</v>
      </c>
      <c r="X359" s="75">
        <v>14994</v>
      </c>
      <c r="Y359" s="217">
        <f>SUM(X359/V359/1000)</f>
        <v>1</v>
      </c>
    </row>
    <row r="360" spans="16:21" ht="15.75" customHeight="1">
      <c r="P360" s="11"/>
      <c r="U360" s="84"/>
    </row>
    <row r="361" spans="1:27" s="7" customFormat="1" ht="21.75" customHeight="1">
      <c r="A361" s="52">
        <v>22</v>
      </c>
      <c r="B361" s="247"/>
      <c r="C361" s="247"/>
      <c r="D361" s="53" t="s">
        <v>218</v>
      </c>
      <c r="E361" s="247"/>
      <c r="F361" s="247"/>
      <c r="G361" s="55"/>
      <c r="H361" s="80"/>
      <c r="I361" s="61">
        <f>SUM(I362:I381)</f>
        <v>1581.25</v>
      </c>
      <c r="J361" s="249"/>
      <c r="K361" s="61">
        <f aca="true" t="shared" si="14" ref="K361:Q361">SUM(K362:K380)</f>
        <v>0</v>
      </c>
      <c r="L361" s="61">
        <f t="shared" si="14"/>
        <v>0</v>
      </c>
      <c r="M361" s="61">
        <f t="shared" si="14"/>
        <v>-165.703</v>
      </c>
      <c r="N361" s="61">
        <f>SUM(N362:N380)</f>
        <v>8.522</v>
      </c>
      <c r="O361" s="61">
        <f t="shared" si="14"/>
        <v>0</v>
      </c>
      <c r="P361" s="61">
        <f>SUM(P362:P381)</f>
        <v>39.70800000000001</v>
      </c>
      <c r="Q361" s="61">
        <f t="shared" si="14"/>
        <v>0</v>
      </c>
      <c r="R361" s="61">
        <f>SUM(R362:R381)</f>
        <v>15.567999999999998</v>
      </c>
      <c r="S361" s="61">
        <f>SUM(S362:S381)</f>
        <v>8.882000000000001</v>
      </c>
      <c r="T361" s="61">
        <f>SUM(T362:T381)</f>
        <v>-772.7310000000001</v>
      </c>
      <c r="U361" s="81"/>
      <c r="V361" s="237">
        <f>SUM(V362:V381)</f>
        <v>715.496</v>
      </c>
      <c r="W361" s="107"/>
      <c r="X361" s="238">
        <f>SUM(X362:X381)</f>
        <v>715489.91</v>
      </c>
      <c r="Y361" s="217">
        <f aca="true" t="shared" si="15" ref="Y361:Y381">SUM(X361/V361/1000)</f>
        <v>0.9999914884220178</v>
      </c>
      <c r="Z361" s="67"/>
      <c r="AA361" s="67"/>
    </row>
    <row r="362" spans="1:25" ht="13.5" customHeight="1">
      <c r="A362" s="108" t="s">
        <v>219</v>
      </c>
      <c r="B362" s="109"/>
      <c r="C362" s="109"/>
      <c r="D362" s="109"/>
      <c r="F362" s="20"/>
      <c r="G362" s="133"/>
      <c r="H362" s="32"/>
      <c r="I362" s="15"/>
      <c r="P362" s="11"/>
      <c r="U362" s="84"/>
      <c r="Y362" s="217"/>
    </row>
    <row r="363" spans="4:25" ht="13.5" customHeight="1">
      <c r="D363" t="s">
        <v>220</v>
      </c>
      <c r="G363" s="71"/>
      <c r="H363" s="70"/>
      <c r="I363" s="40">
        <v>40</v>
      </c>
      <c r="P363" s="11"/>
      <c r="Q363" s="242"/>
      <c r="R363" s="243"/>
      <c r="T363" s="15">
        <v>-16.59</v>
      </c>
      <c r="U363" s="84"/>
      <c r="V363" s="245">
        <f aca="true" t="shared" si="16" ref="V363:V381">SUM(I363:T363)</f>
        <v>23.41</v>
      </c>
      <c r="X363" s="19">
        <v>23409.68</v>
      </c>
      <c r="Y363" s="217">
        <f t="shared" si="15"/>
        <v>0.9999863306279368</v>
      </c>
    </row>
    <row r="364" spans="4:25" ht="13.5" customHeight="1">
      <c r="D364" t="s">
        <v>221</v>
      </c>
      <c r="G364" s="71"/>
      <c r="H364" s="70"/>
      <c r="I364" s="40">
        <v>1100</v>
      </c>
      <c r="M364" s="11">
        <v>-300</v>
      </c>
      <c r="P364" s="11">
        <v>-50</v>
      </c>
      <c r="Q364" s="242"/>
      <c r="R364" s="243"/>
      <c r="T364" s="15">
        <v>-619.68</v>
      </c>
      <c r="U364" s="84"/>
      <c r="V364" s="245">
        <f t="shared" si="16"/>
        <v>130.32000000000005</v>
      </c>
      <c r="X364" s="19">
        <v>130319.12</v>
      </c>
      <c r="Y364" s="217">
        <f t="shared" si="15"/>
        <v>0.999993247391037</v>
      </c>
    </row>
    <row r="365" spans="4:25" ht="13.5" customHeight="1">
      <c r="D365" t="s">
        <v>222</v>
      </c>
      <c r="G365" s="71"/>
      <c r="H365" s="70"/>
      <c r="I365" s="40">
        <v>10</v>
      </c>
      <c r="P365" s="11">
        <v>1.971</v>
      </c>
      <c r="Q365" s="242"/>
      <c r="R365" s="243"/>
      <c r="U365" s="84"/>
      <c r="V365" s="245">
        <f t="shared" si="16"/>
        <v>11.971</v>
      </c>
      <c r="X365" s="19">
        <v>11970.21</v>
      </c>
      <c r="Y365" s="217">
        <f t="shared" si="15"/>
        <v>0.999934007184028</v>
      </c>
    </row>
    <row r="366" spans="1:25" ht="12.75">
      <c r="A366" s="114"/>
      <c r="D366" t="s">
        <v>210</v>
      </c>
      <c r="H366" s="70"/>
      <c r="I366" s="40">
        <v>100</v>
      </c>
      <c r="P366" s="11">
        <v>66.456</v>
      </c>
      <c r="S366" s="15">
        <v>4.46</v>
      </c>
      <c r="U366" s="84"/>
      <c r="V366" s="245">
        <f t="shared" si="16"/>
        <v>170.916</v>
      </c>
      <c r="X366" s="19">
        <v>170914.6</v>
      </c>
      <c r="Y366" s="217">
        <f t="shared" si="15"/>
        <v>0.9999918088417703</v>
      </c>
    </row>
    <row r="367" spans="1:25" ht="12.75">
      <c r="A367" s="114"/>
      <c r="D367" t="s">
        <v>223</v>
      </c>
      <c r="F367" s="20"/>
      <c r="I367" s="77">
        <v>18.15</v>
      </c>
      <c r="P367" s="11"/>
      <c r="T367" s="15">
        <v>-0.12</v>
      </c>
      <c r="U367" s="84"/>
      <c r="V367" s="245">
        <f t="shared" si="16"/>
        <v>18.029999999999998</v>
      </c>
      <c r="X367" s="19">
        <v>18030</v>
      </c>
      <c r="Y367" s="217">
        <f t="shared" si="15"/>
        <v>1.0000000000000002</v>
      </c>
    </row>
    <row r="368" spans="4:25" ht="12.75">
      <c r="D368" t="s">
        <v>224</v>
      </c>
      <c r="I368" s="77">
        <v>50</v>
      </c>
      <c r="P368" s="11">
        <v>-18.427</v>
      </c>
      <c r="U368" s="84"/>
      <c r="V368" s="245">
        <f t="shared" si="16"/>
        <v>31.573</v>
      </c>
      <c r="X368" s="19">
        <v>31572.1</v>
      </c>
      <c r="Y368" s="217">
        <f t="shared" si="15"/>
        <v>0.9999714946314889</v>
      </c>
    </row>
    <row r="369" spans="4:25" ht="12.75">
      <c r="D369" t="s">
        <v>225</v>
      </c>
      <c r="G369" s="20" t="s">
        <v>141</v>
      </c>
      <c r="I369" s="77"/>
      <c r="P369" s="11">
        <v>35.343</v>
      </c>
      <c r="U369" s="84"/>
      <c r="V369" s="245">
        <f t="shared" si="16"/>
        <v>35.343</v>
      </c>
      <c r="X369" s="19">
        <v>35343</v>
      </c>
      <c r="Y369" s="217">
        <f t="shared" si="15"/>
        <v>0.9999999999999999</v>
      </c>
    </row>
    <row r="370" spans="1:25" ht="19.5" customHeight="1">
      <c r="A370" s="221"/>
      <c r="P370" s="11"/>
      <c r="U370" s="84"/>
      <c r="V370" s="245"/>
      <c r="Y370" s="217"/>
    </row>
    <row r="371" spans="1:25" ht="12.75">
      <c r="A371" s="108" t="s">
        <v>226</v>
      </c>
      <c r="B371" s="7"/>
      <c r="C371" s="7"/>
      <c r="D371" s="7"/>
      <c r="E371" s="7"/>
      <c r="H371" s="20"/>
      <c r="P371" s="11"/>
      <c r="U371" s="84"/>
      <c r="V371" s="245"/>
      <c r="Y371" s="217"/>
    </row>
    <row r="372" spans="1:25" ht="12.75">
      <c r="A372" s="114"/>
      <c r="D372" t="s">
        <v>227</v>
      </c>
      <c r="I372" s="77">
        <v>5</v>
      </c>
      <c r="P372" s="11"/>
      <c r="T372" s="15">
        <v>-5</v>
      </c>
      <c r="U372" s="84"/>
      <c r="V372" s="245">
        <f t="shared" si="16"/>
        <v>0</v>
      </c>
      <c r="X372" s="19">
        <v>0</v>
      </c>
      <c r="Y372" s="217"/>
    </row>
    <row r="373" spans="4:25" ht="12.75">
      <c r="D373" t="s">
        <v>205</v>
      </c>
      <c r="I373" s="77">
        <v>68</v>
      </c>
      <c r="P373" s="11"/>
      <c r="T373" s="15">
        <v>-62.23</v>
      </c>
      <c r="U373" s="13"/>
      <c r="V373" s="245">
        <f t="shared" si="16"/>
        <v>5.770000000000003</v>
      </c>
      <c r="X373" s="19">
        <v>5770</v>
      </c>
      <c r="Y373" s="217">
        <f t="shared" si="15"/>
        <v>0.9999999999999994</v>
      </c>
    </row>
    <row r="374" spans="1:25" ht="12.75">
      <c r="A374" s="251"/>
      <c r="D374" t="s">
        <v>210</v>
      </c>
      <c r="I374" s="77">
        <v>90</v>
      </c>
      <c r="P374" s="11"/>
      <c r="R374" s="11">
        <v>3.88</v>
      </c>
      <c r="T374" s="15">
        <v>-62.429</v>
      </c>
      <c r="U374" s="84"/>
      <c r="V374" s="245">
        <f t="shared" si="16"/>
        <v>31.451</v>
      </c>
      <c r="X374" s="19">
        <v>31450</v>
      </c>
      <c r="Y374" s="217">
        <f t="shared" si="15"/>
        <v>0.9999682045086007</v>
      </c>
    </row>
    <row r="375" spans="4:28" ht="12.75">
      <c r="D375" s="109" t="s">
        <v>228</v>
      </c>
      <c r="E375" s="109"/>
      <c r="F375" s="109"/>
      <c r="G375" s="109"/>
      <c r="H375" s="78"/>
      <c r="I375" s="77">
        <v>0.1</v>
      </c>
      <c r="P375" s="11"/>
      <c r="Q375" s="240"/>
      <c r="R375" s="33"/>
      <c r="T375" s="15">
        <v>-0.1</v>
      </c>
      <c r="U375" s="84"/>
      <c r="V375" s="245">
        <f t="shared" si="16"/>
        <v>0</v>
      </c>
      <c r="W375" s="20"/>
      <c r="X375" s="75">
        <v>0</v>
      </c>
      <c r="Y375" s="217"/>
      <c r="AB375" s="20"/>
    </row>
    <row r="376" spans="4:28" ht="12.75">
      <c r="D376" s="109" t="s">
        <v>229</v>
      </c>
      <c r="E376" s="109"/>
      <c r="F376" s="109"/>
      <c r="G376" s="109"/>
      <c r="H376" s="78"/>
      <c r="I376" s="77">
        <v>20</v>
      </c>
      <c r="M376" s="11">
        <v>133.112</v>
      </c>
      <c r="P376" s="11">
        <v>4.365</v>
      </c>
      <c r="Q376" s="240"/>
      <c r="R376" s="33"/>
      <c r="S376" s="15">
        <v>4.272</v>
      </c>
      <c r="T376" s="15">
        <v>-6.936</v>
      </c>
      <c r="U376" s="84"/>
      <c r="V376" s="245">
        <f t="shared" si="16"/>
        <v>154.813</v>
      </c>
      <c r="W376" s="20"/>
      <c r="X376" s="75">
        <v>154812.9</v>
      </c>
      <c r="Y376" s="217">
        <f t="shared" si="15"/>
        <v>0.9999993540594136</v>
      </c>
      <c r="AB376" s="20"/>
    </row>
    <row r="377" spans="4:28" ht="12.75">
      <c r="D377" s="109" t="s">
        <v>230</v>
      </c>
      <c r="E377" s="109"/>
      <c r="F377" s="109"/>
      <c r="G377" s="109"/>
      <c r="H377" s="78"/>
      <c r="I377" s="77"/>
      <c r="N377" s="11">
        <v>8.522</v>
      </c>
      <c r="P377" s="11"/>
      <c r="Q377" s="240"/>
      <c r="R377" s="15">
        <v>10.248</v>
      </c>
      <c r="U377" s="84"/>
      <c r="V377" s="245">
        <f t="shared" si="16"/>
        <v>18.77</v>
      </c>
      <c r="W377" s="20"/>
      <c r="X377" s="75">
        <v>18769.3</v>
      </c>
      <c r="Y377" s="217">
        <f t="shared" si="15"/>
        <v>0.9999627064464571</v>
      </c>
      <c r="AB377" s="20"/>
    </row>
    <row r="378" spans="4:28" ht="12.75">
      <c r="D378" s="109" t="s">
        <v>231</v>
      </c>
      <c r="H378" s="45"/>
      <c r="I378" s="103"/>
      <c r="J378" s="224"/>
      <c r="K378" s="103"/>
      <c r="M378" s="11">
        <v>0.57</v>
      </c>
      <c r="P378" s="103"/>
      <c r="U378" s="84"/>
      <c r="V378" s="245">
        <f t="shared" si="16"/>
        <v>0.57</v>
      </c>
      <c r="X378" s="75">
        <v>570</v>
      </c>
      <c r="Y378" s="217">
        <f t="shared" si="15"/>
        <v>1.0000000000000002</v>
      </c>
      <c r="AB378" s="20"/>
    </row>
    <row r="379" spans="4:25" ht="12.75">
      <c r="D379" s="109" t="s">
        <v>222</v>
      </c>
      <c r="M379" s="11">
        <v>0.615</v>
      </c>
      <c r="P379" s="11"/>
      <c r="S379" s="15">
        <v>0.15</v>
      </c>
      <c r="T379" s="15">
        <v>1.189</v>
      </c>
      <c r="U379" s="84"/>
      <c r="V379" s="245">
        <f t="shared" si="16"/>
        <v>1.954</v>
      </c>
      <c r="X379" s="75">
        <v>1954</v>
      </c>
      <c r="Y379" s="217">
        <f t="shared" si="15"/>
        <v>1</v>
      </c>
    </row>
    <row r="380" spans="4:25" ht="12.75">
      <c r="D380" s="109" t="s">
        <v>232</v>
      </c>
      <c r="E380" s="109"/>
      <c r="F380" s="109"/>
      <c r="H380" s="252"/>
      <c r="I380" s="40">
        <v>80</v>
      </c>
      <c r="J380" s="253"/>
      <c r="K380" s="15"/>
      <c r="L380" s="253"/>
      <c r="M380" s="74"/>
      <c r="N380" s="74"/>
      <c r="O380" s="253"/>
      <c r="P380" s="15"/>
      <c r="Q380" s="119"/>
      <c r="R380" s="254"/>
      <c r="S380" s="255"/>
      <c r="T380" s="15">
        <v>-0.835</v>
      </c>
      <c r="U380" s="253"/>
      <c r="V380" s="245">
        <f t="shared" si="16"/>
        <v>79.165</v>
      </c>
      <c r="W380" s="256"/>
      <c r="X380" s="75">
        <v>79165</v>
      </c>
      <c r="Y380" s="217">
        <f t="shared" si="15"/>
        <v>0.9999999999999999</v>
      </c>
    </row>
    <row r="381" spans="4:25" ht="12.75">
      <c r="D381" s="109" t="s">
        <v>233</v>
      </c>
      <c r="H381" s="20"/>
      <c r="I381" s="40"/>
      <c r="J381" s="253"/>
      <c r="K381" s="74"/>
      <c r="L381" s="253"/>
      <c r="M381" s="74"/>
      <c r="N381" s="74"/>
      <c r="O381" s="253"/>
      <c r="P381" s="11"/>
      <c r="Q381" s="253"/>
      <c r="R381" s="11">
        <v>1.44</v>
      </c>
      <c r="S381" s="245"/>
      <c r="T381" s="245"/>
      <c r="U381" s="216"/>
      <c r="V381" s="245">
        <f t="shared" si="16"/>
        <v>1.44</v>
      </c>
      <c r="W381" s="256"/>
      <c r="X381" s="75">
        <v>1440</v>
      </c>
      <c r="Y381" s="217">
        <f t="shared" si="15"/>
        <v>1</v>
      </c>
    </row>
    <row r="382" spans="8:25" ht="12.75">
      <c r="H382" s="20"/>
      <c r="I382" s="257"/>
      <c r="J382" s="253"/>
      <c r="K382" s="74"/>
      <c r="L382" s="253"/>
      <c r="M382" s="74"/>
      <c r="N382" s="74"/>
      <c r="O382" s="253"/>
      <c r="P382" s="74"/>
      <c r="Q382" s="253"/>
      <c r="R382" s="74"/>
      <c r="S382" s="245"/>
      <c r="T382" s="245"/>
      <c r="U382" s="216"/>
      <c r="V382" s="245"/>
      <c r="W382" s="256"/>
      <c r="X382" s="75"/>
      <c r="Y382" s="109"/>
    </row>
    <row r="383" spans="8:25" ht="12.75">
      <c r="H383" s="20"/>
      <c r="I383" s="257"/>
      <c r="J383" s="253"/>
      <c r="K383" s="74"/>
      <c r="L383" s="253"/>
      <c r="M383" s="74"/>
      <c r="N383" s="74"/>
      <c r="O383" s="253"/>
      <c r="P383" s="74"/>
      <c r="Q383" s="253"/>
      <c r="R383" s="74"/>
      <c r="S383" s="245"/>
      <c r="T383" s="245"/>
      <c r="U383" s="216"/>
      <c r="V383" s="74"/>
      <c r="W383" s="256"/>
      <c r="X383" s="75"/>
      <c r="Y383" s="109"/>
    </row>
    <row r="384" spans="8:25" ht="12.75" hidden="1">
      <c r="H384" s="20"/>
      <c r="I384" s="257"/>
      <c r="J384" s="253"/>
      <c r="K384" s="74"/>
      <c r="L384" s="253"/>
      <c r="M384" s="74"/>
      <c r="N384" s="74"/>
      <c r="O384" s="253"/>
      <c r="P384" s="74"/>
      <c r="Q384" s="253"/>
      <c r="R384" s="74"/>
      <c r="S384" s="245"/>
      <c r="T384" s="245"/>
      <c r="U384" s="216"/>
      <c r="V384" s="74"/>
      <c r="W384" s="256"/>
      <c r="X384" s="75"/>
      <c r="Y384" s="109"/>
    </row>
    <row r="385" spans="8:25" ht="12.75" hidden="1">
      <c r="H385" s="258"/>
      <c r="I385" s="257"/>
      <c r="J385" s="253"/>
      <c r="K385" s="259"/>
      <c r="L385" s="253"/>
      <c r="M385" s="74"/>
      <c r="N385" s="74"/>
      <c r="O385" s="253"/>
      <c r="P385" s="74"/>
      <c r="Q385" s="253"/>
      <c r="R385" s="74"/>
      <c r="S385" s="245"/>
      <c r="T385" s="245"/>
      <c r="U385" s="216"/>
      <c r="V385" s="74"/>
      <c r="W385" s="256"/>
      <c r="X385" s="75"/>
      <c r="Y385" s="109"/>
    </row>
    <row r="386" spans="16:21" ht="12.75" hidden="1">
      <c r="P386" s="11"/>
      <c r="U386" s="84"/>
    </row>
    <row r="387" spans="4:21" ht="12.75" hidden="1">
      <c r="D387" s="67"/>
      <c r="H387" s="252"/>
      <c r="I387" s="40"/>
      <c r="K387" s="40"/>
      <c r="P387" s="40"/>
      <c r="Q387" s="120"/>
      <c r="R387" s="39"/>
      <c r="S387" s="40"/>
      <c r="U387" s="84"/>
    </row>
    <row r="388" spans="4:21" ht="12.75" hidden="1">
      <c r="D388" s="114"/>
      <c r="H388" s="16"/>
      <c r="P388" s="11"/>
      <c r="U388" s="84"/>
    </row>
    <row r="389" spans="8:21" ht="12.75" hidden="1">
      <c r="H389" s="16"/>
      <c r="P389" s="11"/>
      <c r="U389" s="84"/>
    </row>
    <row r="390" spans="8:21" ht="12.75" hidden="1">
      <c r="H390" s="260"/>
      <c r="I390" s="261"/>
      <c r="J390" s="262"/>
      <c r="K390" s="102"/>
      <c r="P390" s="11"/>
      <c r="U390" s="84"/>
    </row>
    <row r="391" spans="16:21" ht="12.75" hidden="1">
      <c r="P391" s="11"/>
      <c r="U391" s="84"/>
    </row>
    <row r="392" spans="16:21" ht="12.75" hidden="1">
      <c r="P392" s="11"/>
      <c r="U392" s="84"/>
    </row>
    <row r="393" spans="1:27" s="7" customFormat="1" ht="18" customHeight="1">
      <c r="A393" s="52">
        <v>23</v>
      </c>
      <c r="B393" s="247"/>
      <c r="C393" s="247"/>
      <c r="D393" s="53" t="s">
        <v>234</v>
      </c>
      <c r="E393" s="248"/>
      <c r="F393" s="247"/>
      <c r="G393" s="55"/>
      <c r="H393" s="248"/>
      <c r="I393" s="61">
        <f>SUM(I395:I404)</f>
        <v>45.3</v>
      </c>
      <c r="J393" s="249"/>
      <c r="K393" s="61">
        <f aca="true" t="shared" si="17" ref="K393:Q393">SUM(K395:K404)</f>
        <v>0</v>
      </c>
      <c r="L393" s="61">
        <f t="shared" si="17"/>
        <v>0</v>
      </c>
      <c r="M393" s="61">
        <f t="shared" si="17"/>
        <v>0</v>
      </c>
      <c r="N393" s="61">
        <f t="shared" si="17"/>
        <v>0</v>
      </c>
      <c r="O393" s="61">
        <f t="shared" si="17"/>
        <v>0</v>
      </c>
      <c r="P393" s="61">
        <f>SUM(P395:P404)</f>
        <v>160.65</v>
      </c>
      <c r="Q393" s="61">
        <f t="shared" si="17"/>
        <v>0</v>
      </c>
      <c r="R393" s="61">
        <f>SUM(R395:R404)</f>
        <v>0</v>
      </c>
      <c r="S393" s="61">
        <f>SUM(S395:S404)</f>
        <v>0.3</v>
      </c>
      <c r="T393" s="61">
        <f>SUM(T395:T404)</f>
        <v>-152.27399999999997</v>
      </c>
      <c r="U393" s="81"/>
      <c r="V393" s="61">
        <f>SUM(V395:V404)</f>
        <v>53.976000000000006</v>
      </c>
      <c r="W393" s="64"/>
      <c r="X393" s="263">
        <f>SUM(X395:X404)</f>
        <v>53975.22</v>
      </c>
      <c r="Y393" s="217">
        <f>SUM(X393/V393/1000)</f>
        <v>0.9999855491329479</v>
      </c>
      <c r="Z393" s="67"/>
      <c r="AA393" s="67"/>
    </row>
    <row r="394" spans="1:21" ht="13.5" customHeight="1">
      <c r="A394" s="108" t="s">
        <v>235</v>
      </c>
      <c r="G394" s="133"/>
      <c r="H394" s="32"/>
      <c r="I394" s="15"/>
      <c r="P394" s="11"/>
      <c r="U394" s="84"/>
    </row>
    <row r="395" spans="1:26" ht="12.75">
      <c r="A395" s="114"/>
      <c r="D395" t="s">
        <v>236</v>
      </c>
      <c r="H395" s="70"/>
      <c r="I395" s="40">
        <v>35</v>
      </c>
      <c r="P395" s="11"/>
      <c r="T395" s="15">
        <v>-31.653</v>
      </c>
      <c r="U395" s="84"/>
      <c r="V395" s="245">
        <f>SUM(I395:T395)</f>
        <v>3.3470000000000013</v>
      </c>
      <c r="X395" s="19">
        <v>3346.22</v>
      </c>
      <c r="Y395" s="217">
        <f aca="true" t="shared" si="18" ref="Y395:Y401">SUM(X395/V395/1000)</f>
        <v>0.9997669554825213</v>
      </c>
      <c r="Z395" s="143"/>
    </row>
    <row r="396" spans="8:25" ht="12.75">
      <c r="H396" s="20"/>
      <c r="P396" s="11"/>
      <c r="U396" s="84"/>
      <c r="V396" s="245"/>
      <c r="Y396" s="217"/>
    </row>
    <row r="397" spans="1:25" ht="12.75">
      <c r="A397" s="108" t="s">
        <v>237</v>
      </c>
      <c r="B397" s="7"/>
      <c r="C397" s="7"/>
      <c r="D397" s="7"/>
      <c r="H397" s="20"/>
      <c r="P397" s="11"/>
      <c r="U397" s="84"/>
      <c r="Y397" s="217"/>
    </row>
    <row r="398" spans="4:25" ht="12.75">
      <c r="D398" t="s">
        <v>205</v>
      </c>
      <c r="H398" s="20"/>
      <c r="I398" s="77">
        <v>10</v>
      </c>
      <c r="J398" s="13"/>
      <c r="P398" s="11">
        <v>160.65</v>
      </c>
      <c r="T398" s="15">
        <v>-163.749</v>
      </c>
      <c r="U398" s="216"/>
      <c r="V398" s="245">
        <f>SUM(I398:T398)</f>
        <v>6.9010000000000105</v>
      </c>
      <c r="X398" s="19">
        <v>6901</v>
      </c>
      <c r="Y398" s="217">
        <f t="shared" si="18"/>
        <v>0.9999999999999986</v>
      </c>
    </row>
    <row r="399" spans="4:25" ht="12.75">
      <c r="D399" t="s">
        <v>206</v>
      </c>
      <c r="H399" s="20"/>
      <c r="I399" s="77"/>
      <c r="J399" s="13"/>
      <c r="P399" s="11"/>
      <c r="T399" s="15">
        <v>0.3</v>
      </c>
      <c r="U399" s="216"/>
      <c r="V399" s="245">
        <f>SUM(I399:T399)</f>
        <v>0.3</v>
      </c>
      <c r="X399" s="19">
        <v>300</v>
      </c>
      <c r="Y399" s="217">
        <f t="shared" si="18"/>
        <v>1</v>
      </c>
    </row>
    <row r="400" spans="4:25" ht="12.75">
      <c r="D400" t="s">
        <v>210</v>
      </c>
      <c r="H400" s="20"/>
      <c r="I400" s="77"/>
      <c r="J400" s="13"/>
      <c r="P400" s="11"/>
      <c r="T400" s="15">
        <v>43.128</v>
      </c>
      <c r="U400" s="216"/>
      <c r="V400" s="245">
        <f>SUM(I400:T400)</f>
        <v>43.128</v>
      </c>
      <c r="X400" s="19">
        <v>43128</v>
      </c>
      <c r="Y400" s="217">
        <f t="shared" si="18"/>
        <v>1</v>
      </c>
    </row>
    <row r="401" spans="4:25" ht="12.75">
      <c r="D401" t="s">
        <v>207</v>
      </c>
      <c r="H401" s="20"/>
      <c r="I401" s="77">
        <v>0.3</v>
      </c>
      <c r="J401" s="13"/>
      <c r="P401" s="11"/>
      <c r="S401" s="15">
        <v>0.3</v>
      </c>
      <c r="T401" s="15">
        <v>-0.3</v>
      </c>
      <c r="U401" s="216"/>
      <c r="V401" s="245">
        <f>SUM(I401:T401)</f>
        <v>0.3</v>
      </c>
      <c r="X401" s="19">
        <v>300</v>
      </c>
      <c r="Y401" s="217">
        <f t="shared" si="18"/>
        <v>1</v>
      </c>
    </row>
    <row r="402" spans="8:25" ht="12.75">
      <c r="H402" s="20"/>
      <c r="I402" s="77"/>
      <c r="J402" s="13"/>
      <c r="P402" s="11"/>
      <c r="U402" s="216"/>
      <c r="V402" s="245"/>
      <c r="Y402" s="217"/>
    </row>
    <row r="403" spans="1:25" ht="12.75">
      <c r="A403" s="108" t="s">
        <v>238</v>
      </c>
      <c r="H403" s="20"/>
      <c r="J403" s="13"/>
      <c r="P403" s="11"/>
      <c r="U403" s="216"/>
      <c r="Y403" s="217"/>
    </row>
    <row r="404" spans="7:25" ht="12.75">
      <c r="G404" s="71"/>
      <c r="H404" s="70"/>
      <c r="I404" s="40"/>
      <c r="J404" s="13"/>
      <c r="P404" s="11"/>
      <c r="U404" s="216"/>
      <c r="V404" s="74"/>
      <c r="Y404" s="217"/>
    </row>
    <row r="405" spans="1:27" ht="12.75">
      <c r="A405"/>
      <c r="I405" s="146"/>
      <c r="J405" s="264"/>
      <c r="K405" s="146"/>
      <c r="P405" s="11"/>
      <c r="U405" s="216"/>
      <c r="W405"/>
      <c r="Y405" s="217"/>
      <c r="Z405"/>
      <c r="AA405"/>
    </row>
    <row r="406" spans="1:27" s="7" customFormat="1" ht="13.5" customHeight="1">
      <c r="A406" s="52">
        <v>31.32</v>
      </c>
      <c r="B406" s="247"/>
      <c r="C406" s="247"/>
      <c r="D406" s="53" t="s">
        <v>73</v>
      </c>
      <c r="E406" s="247"/>
      <c r="F406" s="247"/>
      <c r="G406" s="55"/>
      <c r="H406" s="80"/>
      <c r="I406" s="61">
        <f>SUM(I410:I431)</f>
        <v>5836.1320000000005</v>
      </c>
      <c r="J406" s="249"/>
      <c r="K406" s="61">
        <f aca="true" t="shared" si="19" ref="K406:Q406">SUM(K410:K431)</f>
        <v>2</v>
      </c>
      <c r="L406" s="61">
        <f t="shared" si="19"/>
        <v>0</v>
      </c>
      <c r="M406" s="61">
        <f t="shared" si="19"/>
        <v>18.354</v>
      </c>
      <c r="N406" s="61">
        <f t="shared" si="19"/>
        <v>10</v>
      </c>
      <c r="O406" s="61">
        <f t="shared" si="19"/>
        <v>0</v>
      </c>
      <c r="P406" s="61">
        <f>SUM(P410:P431)</f>
        <v>60.291000000000004</v>
      </c>
      <c r="Q406" s="61">
        <f t="shared" si="19"/>
        <v>0</v>
      </c>
      <c r="R406" s="61">
        <f>SUM(R410:R431)</f>
        <v>471.023</v>
      </c>
      <c r="S406" s="61">
        <f>SUM(S410:S431)</f>
        <v>-468.614</v>
      </c>
      <c r="T406" s="61">
        <f>SUM(T410:T431)</f>
        <v>46.62199999999999</v>
      </c>
      <c r="U406" s="263">
        <f>SUM(U410:U431)</f>
        <v>0</v>
      </c>
      <c r="V406" s="61">
        <f>SUM(V410:V431)</f>
        <v>5975.808</v>
      </c>
      <c r="W406" s="107"/>
      <c r="X406" s="263">
        <f>SUM(X410:X431)</f>
        <v>5975807.1899999995</v>
      </c>
      <c r="Y406" s="217">
        <f>SUM(X406/V406/1000)</f>
        <v>0.9999998644534763</v>
      </c>
      <c r="Z406" s="67"/>
      <c r="AA406" s="67"/>
    </row>
    <row r="407" spans="1:21" ht="13.5" customHeight="1">
      <c r="A407" s="108" t="s">
        <v>239</v>
      </c>
      <c r="B407" s="7"/>
      <c r="C407" s="7"/>
      <c r="D407" s="7"/>
      <c r="E407" s="111"/>
      <c r="G407" s="71"/>
      <c r="H407" s="70"/>
      <c r="I407" s="15"/>
      <c r="P407" s="11"/>
      <c r="Q407" s="242"/>
      <c r="R407" s="243"/>
      <c r="U407" s="84"/>
    </row>
    <row r="408" spans="5:25" ht="13.5" customHeight="1">
      <c r="E408" s="111"/>
      <c r="G408" s="71"/>
      <c r="H408" s="70"/>
      <c r="I408" s="15"/>
      <c r="P408" s="11"/>
      <c r="Q408" s="242"/>
      <c r="R408" s="243"/>
      <c r="X408" s="75"/>
      <c r="Y408" s="217"/>
    </row>
    <row r="409" spans="6:25" ht="12.75">
      <c r="F409" s="20"/>
      <c r="G409" s="20"/>
      <c r="I409" s="77"/>
      <c r="P409" s="11"/>
      <c r="X409" s="75"/>
      <c r="Y409" s="217"/>
    </row>
    <row r="410" spans="4:25" ht="12.75">
      <c r="D410" t="s">
        <v>240</v>
      </c>
      <c r="H410" s="20"/>
      <c r="I410" s="77">
        <v>1.796</v>
      </c>
      <c r="P410" s="11"/>
      <c r="R410" s="11">
        <v>1.023</v>
      </c>
      <c r="V410" s="245">
        <f aca="true" t="shared" si="20" ref="V410:V416">SUM(I410:T410)</f>
        <v>2.819</v>
      </c>
      <c r="X410" s="75">
        <v>2819</v>
      </c>
      <c r="Y410" s="217">
        <f>SUM(X410/V410/1000)</f>
        <v>1</v>
      </c>
    </row>
    <row r="411" spans="4:25" ht="12.75">
      <c r="D411" t="s">
        <v>241</v>
      </c>
      <c r="I411" s="77">
        <v>0.2</v>
      </c>
      <c r="P411" s="11"/>
      <c r="T411" s="15">
        <v>-0.2</v>
      </c>
      <c r="V411" s="245">
        <f t="shared" si="20"/>
        <v>0</v>
      </c>
      <c r="X411" s="75">
        <v>0</v>
      </c>
      <c r="Y411" s="217"/>
    </row>
    <row r="412" spans="4:25" ht="12.75">
      <c r="D412" t="s">
        <v>242</v>
      </c>
      <c r="E412" s="18"/>
      <c r="I412" s="77">
        <v>1855</v>
      </c>
      <c r="K412" s="11">
        <v>2</v>
      </c>
      <c r="M412" s="11">
        <v>13.954</v>
      </c>
      <c r="P412" s="11">
        <v>-13.954</v>
      </c>
      <c r="V412" s="245">
        <f t="shared" si="20"/>
        <v>1857</v>
      </c>
      <c r="X412" s="75">
        <v>1857000</v>
      </c>
      <c r="Y412" s="217">
        <f>SUM(X412/V412/1000)</f>
        <v>1</v>
      </c>
    </row>
    <row r="413" spans="4:25" ht="12.75">
      <c r="D413" t="s">
        <v>243</v>
      </c>
      <c r="E413" s="18"/>
      <c r="I413" s="77">
        <v>0.4</v>
      </c>
      <c r="M413" s="11">
        <v>0.42</v>
      </c>
      <c r="P413" s="11"/>
      <c r="T413" s="15">
        <v>-0.085</v>
      </c>
      <c r="V413" s="245">
        <f t="shared" si="20"/>
        <v>0.735</v>
      </c>
      <c r="X413" s="19">
        <v>735</v>
      </c>
      <c r="Y413" s="217">
        <f>SUM(X413/V413/1000)</f>
        <v>1</v>
      </c>
    </row>
    <row r="414" spans="4:25" ht="12.75">
      <c r="D414" t="s">
        <v>215</v>
      </c>
      <c r="E414" s="18"/>
      <c r="I414" s="77"/>
      <c r="P414" s="11">
        <v>30</v>
      </c>
      <c r="T414" s="15">
        <v>1.2</v>
      </c>
      <c r="V414" s="245">
        <f t="shared" si="20"/>
        <v>31.2</v>
      </c>
      <c r="X414" s="19">
        <v>31200</v>
      </c>
      <c r="Y414" s="217">
        <f>SUM(X414/V414/1000)</f>
        <v>1</v>
      </c>
    </row>
    <row r="415" spans="4:25" ht="12.75">
      <c r="D415" t="s">
        <v>210</v>
      </c>
      <c r="E415" s="18"/>
      <c r="I415" s="77"/>
      <c r="P415" s="11">
        <v>30.291</v>
      </c>
      <c r="V415" s="245">
        <f t="shared" si="20"/>
        <v>30.291</v>
      </c>
      <c r="X415" s="19">
        <v>30290.5</v>
      </c>
      <c r="Y415" s="217">
        <f>SUM(X415/V415/1000)</f>
        <v>0.9999834934468984</v>
      </c>
    </row>
    <row r="416" spans="4:25" ht="12.75">
      <c r="D416" t="s">
        <v>244</v>
      </c>
      <c r="E416" s="18"/>
      <c r="I416" s="77"/>
      <c r="P416" s="11">
        <v>13.954</v>
      </c>
      <c r="V416" s="245">
        <f t="shared" si="20"/>
        <v>13.954</v>
      </c>
      <c r="X416" s="19">
        <v>13953.69</v>
      </c>
      <c r="Y416" s="217">
        <f>SUM(X416/V416/1000)</f>
        <v>0.9999777841479146</v>
      </c>
    </row>
    <row r="417" spans="5:25" ht="12.75">
      <c r="E417" s="18"/>
      <c r="P417" s="11"/>
      <c r="Y417" s="217"/>
    </row>
    <row r="418" spans="1:25" ht="12.75">
      <c r="A418" s="108" t="s">
        <v>245</v>
      </c>
      <c r="B418" s="7"/>
      <c r="C418" s="7"/>
      <c r="D418" s="7"/>
      <c r="E418" s="18"/>
      <c r="P418" s="11"/>
      <c r="Y418" s="217"/>
    </row>
    <row r="419" spans="1:25" ht="12.75">
      <c r="A419" s="108"/>
      <c r="B419" s="7"/>
      <c r="C419" s="7"/>
      <c r="D419" s="109"/>
      <c r="E419" s="18"/>
      <c r="P419" s="11"/>
      <c r="Y419" s="217"/>
    </row>
    <row r="420" spans="1:25" ht="12.75">
      <c r="A420" s="221"/>
      <c r="D420" t="s">
        <v>233</v>
      </c>
      <c r="I420" s="77">
        <v>18.736</v>
      </c>
      <c r="P420" s="11"/>
      <c r="T420" s="15">
        <v>0.093</v>
      </c>
      <c r="V420" s="245">
        <f>SUM(I420:T420)</f>
        <v>18.829</v>
      </c>
      <c r="X420" s="19">
        <v>18829</v>
      </c>
      <c r="Y420" s="217">
        <f>SUM(X420/V420/1000)</f>
        <v>1</v>
      </c>
    </row>
    <row r="421" spans="1:25" ht="12.75">
      <c r="A421" s="114"/>
      <c r="D421" t="s">
        <v>246</v>
      </c>
      <c r="I421" s="77">
        <v>3952</v>
      </c>
      <c r="N421" s="11">
        <v>10</v>
      </c>
      <c r="P421" s="11"/>
      <c r="T421" s="15">
        <v>46</v>
      </c>
      <c r="U421" s="13"/>
      <c r="V421" s="245">
        <f>SUM(I421:T421)</f>
        <v>4008</v>
      </c>
      <c r="X421" s="19">
        <v>4008000</v>
      </c>
      <c r="Y421" s="217">
        <f>SUM(X421/V421/1000)</f>
        <v>1</v>
      </c>
    </row>
    <row r="422" spans="1:25" ht="12.75">
      <c r="A422" s="114"/>
      <c r="D422" t="s">
        <v>243</v>
      </c>
      <c r="I422" s="77"/>
      <c r="M422" s="11">
        <v>0.98</v>
      </c>
      <c r="P422" s="11"/>
      <c r="U422" s="13"/>
      <c r="V422" s="245">
        <f>SUM(I422:T422)</f>
        <v>0.98</v>
      </c>
      <c r="X422" s="19">
        <v>980</v>
      </c>
      <c r="Y422" s="217">
        <f>SUM(X422/V422/1000)</f>
        <v>1</v>
      </c>
    </row>
    <row r="423" spans="1:25" ht="12.75">
      <c r="A423" s="114"/>
      <c r="D423" t="s">
        <v>215</v>
      </c>
      <c r="I423" s="77"/>
      <c r="P423" s="11"/>
      <c r="T423" s="15">
        <v>1</v>
      </c>
      <c r="U423" s="13"/>
      <c r="V423" s="245">
        <f>SUM(I423:T423)</f>
        <v>1</v>
      </c>
      <c r="X423" s="19">
        <v>1000</v>
      </c>
      <c r="Y423" s="217">
        <f>SUM(X423/V423/1000)</f>
        <v>1</v>
      </c>
    </row>
    <row r="424" spans="1:25" ht="12.75">
      <c r="A424" s="114"/>
      <c r="D424" t="s">
        <v>210</v>
      </c>
      <c r="I424" s="77"/>
      <c r="P424" s="11"/>
      <c r="R424" s="11">
        <v>470</v>
      </c>
      <c r="S424" s="15">
        <v>-468.614</v>
      </c>
      <c r="T424" s="15">
        <v>-1.386</v>
      </c>
      <c r="U424" s="13"/>
      <c r="V424" s="245">
        <f>SUM(I424:T424)</f>
        <v>0</v>
      </c>
      <c r="X424" s="19">
        <v>0</v>
      </c>
      <c r="Y424" s="217"/>
    </row>
    <row r="425" spans="1:25" ht="12.75">
      <c r="A425" s="114"/>
      <c r="P425" s="11"/>
      <c r="U425" s="84"/>
      <c r="Y425" s="217"/>
    </row>
    <row r="426" spans="1:25" ht="12.75">
      <c r="A426" s="108" t="s">
        <v>247</v>
      </c>
      <c r="B426" s="7"/>
      <c r="C426" s="7"/>
      <c r="D426" s="7"/>
      <c r="E426" s="7"/>
      <c r="P426" s="11"/>
      <c r="U426" s="84"/>
      <c r="Y426" s="217"/>
    </row>
    <row r="427" spans="1:25" ht="12.75">
      <c r="A427" s="114"/>
      <c r="D427" t="s">
        <v>248</v>
      </c>
      <c r="I427" s="77">
        <v>8</v>
      </c>
      <c r="P427" s="11"/>
      <c r="U427" s="84"/>
      <c r="V427" s="245">
        <f>SUM(I427:T427)</f>
        <v>8</v>
      </c>
      <c r="X427" s="19">
        <v>8000</v>
      </c>
      <c r="Y427" s="217">
        <f>SUM(X427/V427/1000)</f>
        <v>1</v>
      </c>
    </row>
    <row r="428" spans="1:25" ht="12.75">
      <c r="A428" s="114"/>
      <c r="I428" s="77"/>
      <c r="P428" s="11"/>
      <c r="U428" s="84"/>
      <c r="V428" s="245"/>
      <c r="Y428" s="217"/>
    </row>
    <row r="429" spans="1:25" ht="12.75">
      <c r="A429" s="239" t="s">
        <v>249</v>
      </c>
      <c r="B429" s="7"/>
      <c r="C429" s="7"/>
      <c r="D429" s="7"/>
      <c r="I429" s="77"/>
      <c r="P429" s="11"/>
      <c r="U429" s="84"/>
      <c r="Y429" s="217"/>
    </row>
    <row r="430" spans="1:25" ht="12.75">
      <c r="A430" s="114"/>
      <c r="D430" t="s">
        <v>250</v>
      </c>
      <c r="M430" s="11">
        <v>3</v>
      </c>
      <c r="P430" s="11"/>
      <c r="U430" s="84"/>
      <c r="V430" s="245">
        <f>SUM(I430:T430)</f>
        <v>3</v>
      </c>
      <c r="X430" s="19">
        <v>3000</v>
      </c>
      <c r="Y430" s="217">
        <f>SUM(X430/V430/1000)</f>
        <v>1</v>
      </c>
    </row>
    <row r="431" spans="1:22" ht="12.75">
      <c r="A431" s="108"/>
      <c r="B431" s="7"/>
      <c r="C431" s="7"/>
      <c r="D431" s="7"/>
      <c r="P431" s="11"/>
      <c r="U431" s="84"/>
      <c r="V431" s="245"/>
    </row>
    <row r="432" spans="1:27" s="7" customFormat="1" ht="19.5" customHeight="1">
      <c r="A432" s="52">
        <v>33</v>
      </c>
      <c r="B432" s="247"/>
      <c r="C432" s="247"/>
      <c r="D432" s="53" t="s">
        <v>251</v>
      </c>
      <c r="E432" s="247"/>
      <c r="F432" s="247"/>
      <c r="G432" s="55"/>
      <c r="H432" s="80"/>
      <c r="I432" s="61">
        <f>SUM(I434:I542)</f>
        <v>1825.79</v>
      </c>
      <c r="J432" s="237"/>
      <c r="K432" s="61">
        <f aca="true" t="shared" si="21" ref="K432:U432">SUM(K434:K542)</f>
        <v>0</v>
      </c>
      <c r="L432" s="61">
        <f t="shared" si="21"/>
        <v>0</v>
      </c>
      <c r="M432" s="61">
        <f t="shared" si="21"/>
        <v>45</v>
      </c>
      <c r="N432" s="61">
        <f>SUM(N434:N542)</f>
        <v>8.656</v>
      </c>
      <c r="O432" s="61">
        <f t="shared" si="21"/>
        <v>0</v>
      </c>
      <c r="P432" s="61">
        <f>SUM(P434:P542)</f>
        <v>31.923000000000002</v>
      </c>
      <c r="Q432" s="61">
        <f t="shared" si="21"/>
        <v>0</v>
      </c>
      <c r="R432" s="61">
        <f t="shared" si="21"/>
        <v>9.766999999999983</v>
      </c>
      <c r="S432" s="61">
        <f>SUM(S434:S542)</f>
        <v>20.766</v>
      </c>
      <c r="T432" s="61">
        <f>SUM(T434:T542)</f>
        <v>-124.68400000000001</v>
      </c>
      <c r="U432" s="263">
        <f t="shared" si="21"/>
        <v>0</v>
      </c>
      <c r="V432" s="61">
        <f>SUM(V434:V542)</f>
        <v>1817.2179999999998</v>
      </c>
      <c r="W432" s="107"/>
      <c r="X432" s="263">
        <f>SUM(X434:X542)</f>
        <v>1817194.5</v>
      </c>
      <c r="Y432" s="217">
        <f>SUM(X432/V432/1000)</f>
        <v>0.9999870681448236</v>
      </c>
      <c r="Z432" s="67"/>
      <c r="AA432" s="67"/>
    </row>
    <row r="433" spans="1:27" s="109" customFormat="1" ht="15.75" customHeight="1">
      <c r="A433" s="108" t="s">
        <v>252</v>
      </c>
      <c r="B433" s="7"/>
      <c r="C433" s="7"/>
      <c r="D433" s="7"/>
      <c r="E433"/>
      <c r="G433" s="71"/>
      <c r="H433" s="70"/>
      <c r="I433" s="15"/>
      <c r="J433" s="253"/>
      <c r="K433" s="11"/>
      <c r="L433" s="13"/>
      <c r="M433" s="11"/>
      <c r="N433" s="11"/>
      <c r="O433" s="13"/>
      <c r="P433" s="11"/>
      <c r="Q433" s="13"/>
      <c r="R433" s="11"/>
      <c r="S433" s="15"/>
      <c r="T433" s="15"/>
      <c r="U433" s="16"/>
      <c r="V433" s="74"/>
      <c r="W433" s="18"/>
      <c r="X433" s="75"/>
      <c r="Y433" s="143"/>
      <c r="Z433" s="20"/>
      <c r="AA433" s="20"/>
    </row>
    <row r="434" spans="1:25" ht="13.5" customHeight="1">
      <c r="A434" s="114"/>
      <c r="D434" t="s">
        <v>222</v>
      </c>
      <c r="G434" s="71"/>
      <c r="H434" s="265"/>
      <c r="I434" s="266">
        <v>3</v>
      </c>
      <c r="P434" s="11"/>
      <c r="R434" s="11">
        <v>11.9</v>
      </c>
      <c r="T434" s="15">
        <v>-2.653</v>
      </c>
      <c r="U434" s="84"/>
      <c r="V434" s="245">
        <f aca="true" t="shared" si="22" ref="V434:V491">SUM(I434:T434)</f>
        <v>12.247</v>
      </c>
      <c r="X434" s="19">
        <v>12236.94</v>
      </c>
      <c r="Y434" s="267">
        <f aca="true" t="shared" si="23" ref="Y434:Y443">SUM(X434/V434/1000)</f>
        <v>0.9991785743447376</v>
      </c>
    </row>
    <row r="435" spans="1:25" ht="13.5" customHeight="1">
      <c r="A435" s="114"/>
      <c r="D435" t="s">
        <v>253</v>
      </c>
      <c r="E435" s="111"/>
      <c r="G435" s="71"/>
      <c r="H435" s="70"/>
      <c r="I435" s="40">
        <v>8</v>
      </c>
      <c r="P435" s="11"/>
      <c r="R435" s="11">
        <v>-5.606</v>
      </c>
      <c r="U435" s="84"/>
      <c r="V435" s="245">
        <f t="shared" si="22"/>
        <v>2.394</v>
      </c>
      <c r="X435" s="19">
        <v>2393.1</v>
      </c>
      <c r="Y435" s="267">
        <f t="shared" si="23"/>
        <v>0.9996240601503759</v>
      </c>
    </row>
    <row r="436" spans="4:25" ht="12.75">
      <c r="D436" t="s">
        <v>227</v>
      </c>
      <c r="I436" s="77">
        <v>30</v>
      </c>
      <c r="P436" s="11"/>
      <c r="T436" s="15">
        <v>-21.144</v>
      </c>
      <c r="U436" s="84"/>
      <c r="V436" s="245">
        <f t="shared" si="22"/>
        <v>8.856000000000002</v>
      </c>
      <c r="X436" s="19">
        <v>8855.07</v>
      </c>
      <c r="Y436" s="267">
        <f t="shared" si="23"/>
        <v>0.9998949864498643</v>
      </c>
    </row>
    <row r="437" spans="1:25" ht="12.75">
      <c r="A437" s="114"/>
      <c r="D437" t="s">
        <v>233</v>
      </c>
      <c r="F437" s="20"/>
      <c r="I437" s="77">
        <v>4.696</v>
      </c>
      <c r="P437" s="11"/>
      <c r="T437" s="15">
        <v>1.314</v>
      </c>
      <c r="U437" s="84"/>
      <c r="V437" s="245">
        <f t="shared" si="22"/>
        <v>6.01</v>
      </c>
      <c r="X437" s="19">
        <v>6010</v>
      </c>
      <c r="Y437" s="267">
        <f t="shared" si="23"/>
        <v>1</v>
      </c>
    </row>
    <row r="438" spans="1:25" ht="12.75">
      <c r="A438" s="114"/>
      <c r="D438" t="s">
        <v>254</v>
      </c>
      <c r="G438" s="71"/>
      <c r="H438" s="70"/>
      <c r="I438" s="40"/>
      <c r="P438" s="11"/>
      <c r="T438" s="15">
        <v>4.7</v>
      </c>
      <c r="U438" s="84"/>
      <c r="V438" s="245">
        <f t="shared" si="22"/>
        <v>4.7</v>
      </c>
      <c r="X438" s="19">
        <v>4700</v>
      </c>
      <c r="Y438" s="267">
        <f t="shared" si="23"/>
        <v>1</v>
      </c>
    </row>
    <row r="439" spans="1:25" ht="12.75">
      <c r="A439" s="114"/>
      <c r="D439" t="s">
        <v>205</v>
      </c>
      <c r="G439" s="71"/>
      <c r="H439" s="70"/>
      <c r="I439" s="40">
        <v>138</v>
      </c>
      <c r="P439" s="11"/>
      <c r="T439" s="15">
        <v>-53.841</v>
      </c>
      <c r="U439" s="84"/>
      <c r="V439" s="245">
        <f t="shared" si="22"/>
        <v>84.15899999999999</v>
      </c>
      <c r="X439" s="19">
        <v>84157.73</v>
      </c>
      <c r="Y439" s="267">
        <f t="shared" si="23"/>
        <v>0.9999849095165104</v>
      </c>
    </row>
    <row r="440" spans="1:25" ht="12.75">
      <c r="A440" s="114"/>
      <c r="D440" t="s">
        <v>210</v>
      </c>
      <c r="I440" s="77">
        <v>50</v>
      </c>
      <c r="P440" s="11"/>
      <c r="T440" s="15">
        <v>-44.848</v>
      </c>
      <c r="U440" s="84"/>
      <c r="V440" s="245">
        <f t="shared" si="22"/>
        <v>5.152000000000001</v>
      </c>
      <c r="X440" s="19">
        <v>5152</v>
      </c>
      <c r="Y440" s="267">
        <f t="shared" si="23"/>
        <v>0.9999999999999998</v>
      </c>
    </row>
    <row r="441" spans="1:25" ht="12.75">
      <c r="A441" s="114"/>
      <c r="D441" t="s">
        <v>255</v>
      </c>
      <c r="I441" s="77">
        <v>68</v>
      </c>
      <c r="P441" s="11"/>
      <c r="R441" s="11">
        <v>-46.572</v>
      </c>
      <c r="U441" s="84"/>
      <c r="V441" s="245">
        <f t="shared" si="22"/>
        <v>21.427999999999997</v>
      </c>
      <c r="X441" s="19">
        <v>21427.72</v>
      </c>
      <c r="Y441" s="267">
        <f t="shared" si="23"/>
        <v>0.9999869329848798</v>
      </c>
    </row>
    <row r="442" spans="1:25" ht="12.75">
      <c r="A442" s="114"/>
      <c r="D442" t="s">
        <v>256</v>
      </c>
      <c r="I442" s="77">
        <v>12</v>
      </c>
      <c r="P442" s="11"/>
      <c r="T442" s="15">
        <v>-4.14</v>
      </c>
      <c r="U442" s="84"/>
      <c r="V442" s="245">
        <f t="shared" si="22"/>
        <v>7.86</v>
      </c>
      <c r="X442" s="19">
        <v>7860</v>
      </c>
      <c r="Y442" s="267">
        <f t="shared" si="23"/>
        <v>1</v>
      </c>
    </row>
    <row r="443" spans="1:25" ht="12.75">
      <c r="A443" s="114"/>
      <c r="D443" t="s">
        <v>257</v>
      </c>
      <c r="I443" s="77">
        <v>4.2</v>
      </c>
      <c r="P443" s="11"/>
      <c r="T443" s="15">
        <v>-1.446</v>
      </c>
      <c r="U443" s="84"/>
      <c r="V443" s="245">
        <f t="shared" si="22"/>
        <v>2.7540000000000004</v>
      </c>
      <c r="X443" s="19">
        <v>2754</v>
      </c>
      <c r="Y443" s="267">
        <f t="shared" si="23"/>
        <v>0.9999999999999999</v>
      </c>
    </row>
    <row r="444" spans="1:25" ht="12.75">
      <c r="A444" s="114"/>
      <c r="H444" s="70"/>
      <c r="I444" s="15"/>
      <c r="P444" s="11"/>
      <c r="U444" s="84"/>
      <c r="V444" s="245"/>
      <c r="Y444" s="84"/>
    </row>
    <row r="445" spans="1:25" ht="12.75">
      <c r="A445" s="108" t="s">
        <v>258</v>
      </c>
      <c r="P445" s="15"/>
      <c r="U445" s="84"/>
      <c r="V445" s="245"/>
      <c r="Y445" s="84"/>
    </row>
    <row r="446" spans="1:25" ht="12.75">
      <c r="A446" s="114"/>
      <c r="D446" t="s">
        <v>259</v>
      </c>
      <c r="G446" s="20"/>
      <c r="H446" s="20"/>
      <c r="I446" s="77">
        <v>213.88</v>
      </c>
      <c r="P446" s="11"/>
      <c r="T446" s="15">
        <v>-0.58</v>
      </c>
      <c r="U446" s="84"/>
      <c r="V446" s="245">
        <f t="shared" si="22"/>
        <v>213.29999999999998</v>
      </c>
      <c r="X446" s="19">
        <v>213300</v>
      </c>
      <c r="Y446" s="267">
        <f aca="true" t="shared" si="24" ref="Y446:Y461">SUM(X446/V446/1000)</f>
        <v>1.0000000000000002</v>
      </c>
    </row>
    <row r="447" spans="1:25" ht="12.75">
      <c r="A447" s="114"/>
      <c r="D447" t="s">
        <v>260</v>
      </c>
      <c r="I447" s="77">
        <v>55.61</v>
      </c>
      <c r="P447" s="11"/>
      <c r="T447" s="15">
        <v>-0.152</v>
      </c>
      <c r="U447" s="84"/>
      <c r="V447" s="245">
        <f t="shared" si="22"/>
        <v>55.458</v>
      </c>
      <c r="X447" s="19">
        <v>55458</v>
      </c>
      <c r="Y447" s="267">
        <f t="shared" si="24"/>
        <v>1</v>
      </c>
    </row>
    <row r="448" spans="1:25" ht="12.75">
      <c r="A448" s="114"/>
      <c r="D448" t="s">
        <v>261</v>
      </c>
      <c r="I448" s="77">
        <v>19.25</v>
      </c>
      <c r="P448" s="11"/>
      <c r="T448" s="15">
        <v>-0.054</v>
      </c>
      <c r="U448" s="84"/>
      <c r="V448" s="245">
        <f t="shared" si="22"/>
        <v>19.196</v>
      </c>
      <c r="X448" s="19">
        <v>19196</v>
      </c>
      <c r="Y448" s="267">
        <f t="shared" si="24"/>
        <v>0.9999999999999999</v>
      </c>
    </row>
    <row r="449" spans="4:25" ht="12.75">
      <c r="D449" t="s">
        <v>262</v>
      </c>
      <c r="I449" s="77">
        <v>3</v>
      </c>
      <c r="P449" s="11"/>
      <c r="T449" s="15">
        <v>3.864</v>
      </c>
      <c r="U449" s="84"/>
      <c r="V449" s="245">
        <f t="shared" si="22"/>
        <v>6.864</v>
      </c>
      <c r="X449" s="19">
        <v>6863.5</v>
      </c>
      <c r="Y449" s="267">
        <f t="shared" si="24"/>
        <v>0.9999271561771562</v>
      </c>
    </row>
    <row r="450" spans="1:25" ht="12.75">
      <c r="A450" s="114"/>
      <c r="D450" t="s">
        <v>263</v>
      </c>
      <c r="H450" s="20"/>
      <c r="I450" s="77">
        <v>5</v>
      </c>
      <c r="N450" s="11">
        <v>-3</v>
      </c>
      <c r="P450" s="11"/>
      <c r="T450" s="15">
        <v>-2</v>
      </c>
      <c r="U450" s="84"/>
      <c r="V450" s="245">
        <f t="shared" si="22"/>
        <v>0</v>
      </c>
      <c r="X450" s="19">
        <v>0</v>
      </c>
      <c r="Y450" s="267"/>
    </row>
    <row r="451" spans="4:25" ht="12.75">
      <c r="D451" t="s">
        <v>264</v>
      </c>
      <c r="I451" s="77">
        <v>4</v>
      </c>
      <c r="N451" s="11">
        <v>3</v>
      </c>
      <c r="P451" s="11"/>
      <c r="T451" s="15">
        <v>-1.749</v>
      </c>
      <c r="U451" s="84"/>
      <c r="V451" s="245">
        <f t="shared" si="22"/>
        <v>5.2509999999999994</v>
      </c>
      <c r="X451" s="19">
        <v>5250.5</v>
      </c>
      <c r="Y451" s="267">
        <f t="shared" si="24"/>
        <v>0.9999047800418969</v>
      </c>
    </row>
    <row r="452" spans="1:25" ht="12.75">
      <c r="A452" s="114"/>
      <c r="D452" t="s">
        <v>253</v>
      </c>
      <c r="F452" s="20"/>
      <c r="G452" s="20"/>
      <c r="I452" s="77">
        <v>1.5</v>
      </c>
      <c r="P452" s="11"/>
      <c r="R452" s="11">
        <v>-0.707</v>
      </c>
      <c r="U452" s="84"/>
      <c r="V452" s="245">
        <f t="shared" si="22"/>
        <v>0.793</v>
      </c>
      <c r="X452" s="19">
        <v>792.96</v>
      </c>
      <c r="Y452" s="267">
        <f t="shared" si="24"/>
        <v>0.9999495586380832</v>
      </c>
    </row>
    <row r="453" spans="1:25" ht="12.75">
      <c r="A453" s="114"/>
      <c r="D453" t="s">
        <v>265</v>
      </c>
      <c r="F453" s="20"/>
      <c r="G453" s="20"/>
      <c r="I453" s="77">
        <v>3.7</v>
      </c>
      <c r="P453" s="11"/>
      <c r="R453" s="11">
        <v>1.664</v>
      </c>
      <c r="U453" s="84"/>
      <c r="V453" s="245">
        <f t="shared" si="22"/>
        <v>5.364</v>
      </c>
      <c r="X453" s="19">
        <v>5363.73</v>
      </c>
      <c r="Y453" s="267">
        <f t="shared" si="24"/>
        <v>0.9999496644295301</v>
      </c>
    </row>
    <row r="454" spans="1:25" ht="12.75">
      <c r="A454" s="114"/>
      <c r="D454" t="s">
        <v>266</v>
      </c>
      <c r="G454" s="20"/>
      <c r="I454" s="77">
        <v>16.5</v>
      </c>
      <c r="P454" s="11">
        <v>7.923</v>
      </c>
      <c r="U454" s="84"/>
      <c r="V454" s="245">
        <f t="shared" si="22"/>
        <v>24.423000000000002</v>
      </c>
      <c r="X454" s="19">
        <v>24422.71</v>
      </c>
      <c r="Y454" s="267">
        <f t="shared" si="24"/>
        <v>0.9999881259468533</v>
      </c>
    </row>
    <row r="455" spans="4:25" ht="12.75">
      <c r="D455" t="s">
        <v>267</v>
      </c>
      <c r="I455" s="77">
        <v>16</v>
      </c>
      <c r="P455" s="11"/>
      <c r="R455" s="11">
        <v>-2.563</v>
      </c>
      <c r="U455" s="84"/>
      <c r="V455" s="245">
        <f t="shared" si="22"/>
        <v>13.437</v>
      </c>
      <c r="X455" s="19">
        <v>13436.6</v>
      </c>
      <c r="Y455" s="267">
        <f t="shared" si="24"/>
        <v>0.9999702314504726</v>
      </c>
    </row>
    <row r="456" spans="1:25" ht="12.75">
      <c r="A456" s="221"/>
      <c r="D456" t="s">
        <v>268</v>
      </c>
      <c r="I456" s="77">
        <v>0.5</v>
      </c>
      <c r="P456" s="11"/>
      <c r="T456" s="15">
        <v>0.81</v>
      </c>
      <c r="U456" s="84"/>
      <c r="V456" s="245">
        <f t="shared" si="22"/>
        <v>1.31</v>
      </c>
      <c r="X456" s="19">
        <v>1310</v>
      </c>
      <c r="Y456" s="267">
        <f t="shared" si="24"/>
        <v>1</v>
      </c>
    </row>
    <row r="457" spans="1:25" ht="12.75">
      <c r="A457" s="114"/>
      <c r="D457" t="s">
        <v>269</v>
      </c>
      <c r="I457" s="77">
        <v>7.5</v>
      </c>
      <c r="P457" s="11"/>
      <c r="T457" s="15">
        <v>0.926</v>
      </c>
      <c r="U457" s="84"/>
      <c r="V457" s="245">
        <f t="shared" si="22"/>
        <v>8.426</v>
      </c>
      <c r="X457" s="19">
        <v>8425.6</v>
      </c>
      <c r="Y457" s="267">
        <f t="shared" si="24"/>
        <v>0.9999525278898648</v>
      </c>
    </row>
    <row r="458" spans="1:25" ht="12.75">
      <c r="A458" s="114"/>
      <c r="D458" t="s">
        <v>233</v>
      </c>
      <c r="I458" s="77">
        <v>2</v>
      </c>
      <c r="P458" s="11"/>
      <c r="R458" s="11">
        <v>0.51</v>
      </c>
      <c r="U458" s="84"/>
      <c r="V458" s="245">
        <f t="shared" si="22"/>
        <v>2.51</v>
      </c>
      <c r="X458" s="19">
        <v>2510</v>
      </c>
      <c r="Y458" s="267">
        <f t="shared" si="24"/>
        <v>1.0000000000000002</v>
      </c>
    </row>
    <row r="459" spans="4:25" ht="12.75">
      <c r="D459" t="s">
        <v>205</v>
      </c>
      <c r="I459" s="77">
        <v>5.3</v>
      </c>
      <c r="N459" s="11">
        <v>4.8</v>
      </c>
      <c r="P459" s="11"/>
      <c r="S459" s="15">
        <v>2.6</v>
      </c>
      <c r="T459" s="15">
        <v>0.102</v>
      </c>
      <c r="U459" s="84"/>
      <c r="V459" s="245">
        <f t="shared" si="22"/>
        <v>12.802</v>
      </c>
      <c r="X459" s="19">
        <v>12800.8</v>
      </c>
      <c r="Y459" s="267">
        <f t="shared" si="24"/>
        <v>0.999906264646149</v>
      </c>
    </row>
    <row r="460" spans="1:25" ht="12.75">
      <c r="A460" s="251"/>
      <c r="D460" t="s">
        <v>270</v>
      </c>
      <c r="I460" s="77">
        <v>0.5</v>
      </c>
      <c r="P460" s="11"/>
      <c r="T460" s="15">
        <v>-0.5</v>
      </c>
      <c r="U460" s="84"/>
      <c r="V460" s="245">
        <f t="shared" si="22"/>
        <v>0</v>
      </c>
      <c r="X460" s="19">
        <v>0</v>
      </c>
      <c r="Y460" s="267">
        <v>0</v>
      </c>
    </row>
    <row r="461" spans="4:25" ht="12.75">
      <c r="D461" s="109" t="s">
        <v>271</v>
      </c>
      <c r="E461" s="109"/>
      <c r="F461" s="109"/>
      <c r="G461" s="109"/>
      <c r="H461" s="268"/>
      <c r="I461" s="40">
        <v>60</v>
      </c>
      <c r="J461" s="253"/>
      <c r="K461" s="15"/>
      <c r="P461" s="40"/>
      <c r="Q461" s="120"/>
      <c r="R461" s="39"/>
      <c r="S461" s="40"/>
      <c r="U461" s="145"/>
      <c r="V461" s="245">
        <f t="shared" si="22"/>
        <v>60</v>
      </c>
      <c r="X461" s="75">
        <v>60000</v>
      </c>
      <c r="Y461" s="267">
        <f t="shared" si="24"/>
        <v>1</v>
      </c>
    </row>
    <row r="462" spans="4:25" ht="12.75">
      <c r="D462" s="269" t="s">
        <v>210</v>
      </c>
      <c r="E462" s="109"/>
      <c r="F462" s="270"/>
      <c r="H462" s="78"/>
      <c r="I462" s="77">
        <v>1</v>
      </c>
      <c r="J462" s="13"/>
      <c r="K462" s="146"/>
      <c r="L462" s="264"/>
      <c r="M462" s="146"/>
      <c r="N462" s="146"/>
      <c r="O462" s="264"/>
      <c r="P462" s="146"/>
      <c r="Q462" s="264"/>
      <c r="R462" s="146"/>
      <c r="S462" s="271"/>
      <c r="T462" s="271">
        <v>-1</v>
      </c>
      <c r="U462" s="84"/>
      <c r="V462" s="245">
        <f t="shared" si="22"/>
        <v>0</v>
      </c>
      <c r="W462" s="20"/>
      <c r="X462" s="75">
        <v>0</v>
      </c>
      <c r="Y462" s="267">
        <v>0</v>
      </c>
    </row>
    <row r="463" spans="4:25" ht="12.75">
      <c r="D463" s="269"/>
      <c r="E463" s="109"/>
      <c r="F463" s="270"/>
      <c r="H463" s="78"/>
      <c r="I463" s="77"/>
      <c r="J463" s="13"/>
      <c r="K463" s="146"/>
      <c r="L463" s="264"/>
      <c r="M463" s="146"/>
      <c r="N463" s="146"/>
      <c r="O463" s="264"/>
      <c r="P463" s="146"/>
      <c r="Q463" s="264"/>
      <c r="R463" s="146"/>
      <c r="S463" s="271"/>
      <c r="T463" s="271"/>
      <c r="U463" s="84"/>
      <c r="V463" s="245"/>
      <c r="W463" s="20"/>
      <c r="X463" s="75"/>
      <c r="Y463" s="267"/>
    </row>
    <row r="464" spans="4:24" ht="12.75">
      <c r="D464" s="269"/>
      <c r="E464" s="109"/>
      <c r="F464" s="270"/>
      <c r="H464" s="78"/>
      <c r="I464" s="77"/>
      <c r="J464" s="13"/>
      <c r="K464" s="146"/>
      <c r="L464" s="264"/>
      <c r="M464" s="146"/>
      <c r="N464" s="146"/>
      <c r="O464" s="264"/>
      <c r="P464" s="146"/>
      <c r="Q464" s="264"/>
      <c r="R464" s="146"/>
      <c r="S464" s="271"/>
      <c r="T464" s="271"/>
      <c r="U464" s="84"/>
      <c r="V464" s="245"/>
      <c r="W464" s="20"/>
      <c r="X464" s="75"/>
    </row>
    <row r="465" spans="1:24" ht="12.75">
      <c r="A465" s="108" t="s">
        <v>272</v>
      </c>
      <c r="B465" s="7"/>
      <c r="C465" s="7"/>
      <c r="D465" s="7"/>
      <c r="E465" s="7"/>
      <c r="H465" s="78"/>
      <c r="J465" s="13"/>
      <c r="K465" s="146"/>
      <c r="L465" s="264"/>
      <c r="M465" s="146"/>
      <c r="N465" s="146"/>
      <c r="O465" s="264"/>
      <c r="P465" s="146"/>
      <c r="Q465" s="264"/>
      <c r="R465" s="146"/>
      <c r="S465" s="271"/>
      <c r="T465" s="271"/>
      <c r="U465" s="84"/>
      <c r="V465" s="245"/>
      <c r="W465" s="20"/>
      <c r="X465" s="99"/>
    </row>
    <row r="466" spans="4:25" ht="12.75">
      <c r="D466" t="s">
        <v>273</v>
      </c>
      <c r="H466" s="78"/>
      <c r="I466" s="77">
        <v>2.82</v>
      </c>
      <c r="J466" s="13"/>
      <c r="K466" s="146"/>
      <c r="L466" s="264"/>
      <c r="M466" s="146"/>
      <c r="N466" s="146"/>
      <c r="O466" s="264"/>
      <c r="P466" s="146"/>
      <c r="Q466" s="264"/>
      <c r="R466" s="146"/>
      <c r="S466" s="271"/>
      <c r="T466" s="271"/>
      <c r="U466" s="84"/>
      <c r="V466" s="245">
        <f t="shared" si="22"/>
        <v>2.82</v>
      </c>
      <c r="W466" s="20"/>
      <c r="X466" s="19">
        <v>2820</v>
      </c>
      <c r="Y466" s="267">
        <f>SUM(X466/V466/1000)</f>
        <v>1</v>
      </c>
    </row>
    <row r="467" spans="4:25" ht="12.75">
      <c r="D467" t="s">
        <v>274</v>
      </c>
      <c r="H467" s="78"/>
      <c r="I467" s="77"/>
      <c r="J467" s="13"/>
      <c r="K467" s="146"/>
      <c r="L467" s="264"/>
      <c r="M467" s="146"/>
      <c r="N467" s="146"/>
      <c r="O467" s="264"/>
      <c r="P467" s="146"/>
      <c r="Q467" s="264"/>
      <c r="R467" s="146"/>
      <c r="S467" s="271">
        <v>0.236</v>
      </c>
      <c r="T467" s="271"/>
      <c r="U467" s="84"/>
      <c r="V467" s="245">
        <f t="shared" si="22"/>
        <v>0.236</v>
      </c>
      <c r="W467" s="20"/>
      <c r="X467" s="19">
        <v>235.5</v>
      </c>
      <c r="Y467" s="267">
        <f>SUM(X467/V467/1000)</f>
        <v>0.9978813559322034</v>
      </c>
    </row>
    <row r="468" spans="4:25" ht="12.75">
      <c r="D468" t="s">
        <v>275</v>
      </c>
      <c r="H468" s="78"/>
      <c r="I468" s="40">
        <v>14</v>
      </c>
      <c r="J468" s="13"/>
      <c r="K468" s="146"/>
      <c r="L468" s="264"/>
      <c r="M468" s="146"/>
      <c r="N468" s="146"/>
      <c r="O468" s="264"/>
      <c r="P468" s="146"/>
      <c r="Q468" s="272"/>
      <c r="R468" s="273"/>
      <c r="S468" s="271">
        <v>0.63</v>
      </c>
      <c r="T468" s="271">
        <v>-0.04</v>
      </c>
      <c r="U468" s="84"/>
      <c r="V468" s="245">
        <f t="shared" si="22"/>
        <v>14.59</v>
      </c>
      <c r="X468" s="75">
        <v>14590</v>
      </c>
      <c r="Y468" s="267">
        <f aca="true" t="shared" si="25" ref="Y468:Y476">SUM(X468/V468/1000)</f>
        <v>1</v>
      </c>
    </row>
    <row r="469" spans="4:25" ht="12.75">
      <c r="D469" t="s">
        <v>276</v>
      </c>
      <c r="H469" s="78"/>
      <c r="I469" s="40">
        <v>1</v>
      </c>
      <c r="J469" s="13"/>
      <c r="K469" s="146"/>
      <c r="L469" s="264"/>
      <c r="M469" s="146"/>
      <c r="N469" s="146"/>
      <c r="O469" s="264"/>
      <c r="P469" s="146"/>
      <c r="Q469" s="272"/>
      <c r="R469" s="273"/>
      <c r="S469" s="271"/>
      <c r="T469" s="271">
        <v>-0.271</v>
      </c>
      <c r="U469" s="84"/>
      <c r="V469" s="245">
        <f t="shared" si="22"/>
        <v>0.729</v>
      </c>
      <c r="X469" s="75">
        <v>728.2</v>
      </c>
      <c r="Y469" s="267">
        <f t="shared" si="25"/>
        <v>0.9989026063100138</v>
      </c>
    </row>
    <row r="470" spans="4:25" ht="12.75">
      <c r="D470" t="s">
        <v>277</v>
      </c>
      <c r="I470" s="40">
        <v>13.5</v>
      </c>
      <c r="K470" s="146"/>
      <c r="L470" s="264"/>
      <c r="M470" s="146"/>
      <c r="N470" s="146"/>
      <c r="O470" s="264"/>
      <c r="P470" s="146"/>
      <c r="Q470" s="264"/>
      <c r="R470" s="146"/>
      <c r="S470" s="271"/>
      <c r="T470" s="271">
        <v>-0.413</v>
      </c>
      <c r="U470" s="13"/>
      <c r="V470" s="245">
        <f t="shared" si="22"/>
        <v>13.087</v>
      </c>
      <c r="X470" s="19">
        <v>13087</v>
      </c>
      <c r="Y470" s="267">
        <f t="shared" si="25"/>
        <v>1</v>
      </c>
    </row>
    <row r="471" spans="4:25" ht="12.75">
      <c r="D471" t="s">
        <v>278</v>
      </c>
      <c r="H471" s="45"/>
      <c r="I471" s="40">
        <v>5.3</v>
      </c>
      <c r="J471" s="13"/>
      <c r="K471" s="103"/>
      <c r="P471" s="11"/>
      <c r="T471" s="15">
        <v>-2.217</v>
      </c>
      <c r="U471" s="84"/>
      <c r="V471" s="245">
        <f t="shared" si="22"/>
        <v>3.0829999999999997</v>
      </c>
      <c r="X471" s="75">
        <v>3083</v>
      </c>
      <c r="Y471" s="267">
        <f t="shared" si="25"/>
        <v>1.0000000000000002</v>
      </c>
    </row>
    <row r="472" spans="4:25" ht="12.75">
      <c r="D472" t="s">
        <v>279</v>
      </c>
      <c r="H472" s="45"/>
      <c r="I472" s="40"/>
      <c r="J472" s="13"/>
      <c r="K472" s="103"/>
      <c r="N472" s="11">
        <v>1</v>
      </c>
      <c r="P472" s="11"/>
      <c r="U472" s="84"/>
      <c r="V472" s="245">
        <f t="shared" si="22"/>
        <v>1</v>
      </c>
      <c r="X472" s="75">
        <v>1000</v>
      </c>
      <c r="Y472" s="267">
        <f t="shared" si="25"/>
        <v>1</v>
      </c>
    </row>
    <row r="473" spans="4:25" ht="12.75">
      <c r="D473" t="s">
        <v>280</v>
      </c>
      <c r="H473" s="45"/>
      <c r="I473" s="40"/>
      <c r="J473" s="13"/>
      <c r="K473" s="103"/>
      <c r="P473" s="11"/>
      <c r="T473" s="15">
        <v>1.726</v>
      </c>
      <c r="U473" s="84"/>
      <c r="V473" s="245">
        <f t="shared" si="22"/>
        <v>1.726</v>
      </c>
      <c r="X473" s="75">
        <v>1725.5</v>
      </c>
      <c r="Y473" s="267">
        <f t="shared" si="25"/>
        <v>0.999710312862109</v>
      </c>
    </row>
    <row r="474" spans="4:25" ht="12.75">
      <c r="D474" t="s">
        <v>281</v>
      </c>
      <c r="H474" s="45"/>
      <c r="I474" s="40"/>
      <c r="J474" s="13"/>
      <c r="K474" s="103"/>
      <c r="P474" s="11"/>
      <c r="T474" s="15">
        <v>80.619</v>
      </c>
      <c r="U474" s="84"/>
      <c r="V474" s="245">
        <f t="shared" si="22"/>
        <v>80.619</v>
      </c>
      <c r="X474" s="75">
        <v>80619</v>
      </c>
      <c r="Y474" s="267">
        <f t="shared" si="25"/>
        <v>1</v>
      </c>
    </row>
    <row r="475" spans="4:25" ht="12.75">
      <c r="D475" t="s">
        <v>282</v>
      </c>
      <c r="H475" s="45"/>
      <c r="I475" s="40"/>
      <c r="J475" s="13"/>
      <c r="K475" s="103"/>
      <c r="P475" s="11"/>
      <c r="T475" s="15">
        <v>3.521</v>
      </c>
      <c r="U475" s="84"/>
      <c r="V475" s="245">
        <f t="shared" si="22"/>
        <v>3.521</v>
      </c>
      <c r="X475" s="75">
        <v>3521</v>
      </c>
      <c r="Y475" s="267">
        <f t="shared" si="25"/>
        <v>1</v>
      </c>
    </row>
    <row r="476" spans="4:25" ht="12.75">
      <c r="D476" t="s">
        <v>208</v>
      </c>
      <c r="H476" s="45"/>
      <c r="I476" s="40"/>
      <c r="J476" s="13"/>
      <c r="K476" s="103"/>
      <c r="P476" s="11"/>
      <c r="S476" s="15">
        <v>0.485</v>
      </c>
      <c r="U476" s="84"/>
      <c r="V476" s="245">
        <f t="shared" si="22"/>
        <v>0.485</v>
      </c>
      <c r="X476" s="75">
        <v>484.5</v>
      </c>
      <c r="Y476" s="267">
        <f t="shared" si="25"/>
        <v>0.9989690721649485</v>
      </c>
    </row>
    <row r="477" spans="8:25" ht="12.75">
      <c r="H477" s="45"/>
      <c r="I477" s="40"/>
      <c r="J477" s="13"/>
      <c r="K477" s="103"/>
      <c r="P477" s="11"/>
      <c r="U477" s="84"/>
      <c r="V477" s="245"/>
      <c r="X477" s="75"/>
      <c r="Y477" s="267"/>
    </row>
    <row r="478" spans="8:24" ht="12.75">
      <c r="H478" s="45"/>
      <c r="I478" s="40"/>
      <c r="J478" s="13"/>
      <c r="K478" s="103"/>
      <c r="P478" s="11"/>
      <c r="U478" s="84"/>
      <c r="V478" s="245"/>
      <c r="X478" s="99"/>
    </row>
    <row r="479" spans="1:24" ht="12.75">
      <c r="A479" s="108" t="s">
        <v>283</v>
      </c>
      <c r="B479" s="7"/>
      <c r="C479" s="7"/>
      <c r="D479" s="7"/>
      <c r="H479" s="45"/>
      <c r="I479" s="40"/>
      <c r="J479" s="13"/>
      <c r="K479" s="103"/>
      <c r="P479" s="11"/>
      <c r="U479" s="84"/>
      <c r="V479" s="245"/>
      <c r="X479" s="99"/>
    </row>
    <row r="480" spans="1:25" ht="12.75">
      <c r="A480" s="108"/>
      <c r="B480" s="7"/>
      <c r="C480" s="7"/>
      <c r="D480" s="109" t="s">
        <v>284</v>
      </c>
      <c r="H480" s="45"/>
      <c r="I480" s="40">
        <v>3</v>
      </c>
      <c r="J480" s="13"/>
      <c r="K480" s="146"/>
      <c r="P480" s="11"/>
      <c r="T480" s="15">
        <v>-1.62</v>
      </c>
      <c r="U480" s="84"/>
      <c r="V480" s="245">
        <f t="shared" si="22"/>
        <v>1.38</v>
      </c>
      <c r="X480" s="75">
        <v>1380</v>
      </c>
      <c r="Y480" s="267">
        <f aca="true" t="shared" si="26" ref="Y480:Y485">SUM(X480/V480/1000)</f>
        <v>1.0000000000000002</v>
      </c>
    </row>
    <row r="481" spans="1:25" ht="12.75">
      <c r="A481" s="108"/>
      <c r="B481" s="7"/>
      <c r="C481" s="7"/>
      <c r="D481" s="109" t="s">
        <v>260</v>
      </c>
      <c r="H481" s="45"/>
      <c r="I481" s="40">
        <v>0.78</v>
      </c>
      <c r="J481" s="13"/>
      <c r="K481" s="146"/>
      <c r="P481" s="11"/>
      <c r="T481" s="15">
        <v>-0.422</v>
      </c>
      <c r="U481" s="84"/>
      <c r="V481" s="245">
        <f t="shared" si="22"/>
        <v>0.35800000000000004</v>
      </c>
      <c r="X481" s="75">
        <v>358</v>
      </c>
      <c r="Y481" s="267">
        <f t="shared" si="26"/>
        <v>0.9999999999999999</v>
      </c>
    </row>
    <row r="482" spans="1:25" ht="12.75">
      <c r="A482" s="108"/>
      <c r="B482" s="7"/>
      <c r="C482" s="7"/>
      <c r="D482" s="109" t="s">
        <v>261</v>
      </c>
      <c r="H482" s="45"/>
      <c r="I482" s="40">
        <v>0.27</v>
      </c>
      <c r="J482" s="13"/>
      <c r="K482" s="146"/>
      <c r="P482" s="11"/>
      <c r="T482" s="15">
        <v>-0.145</v>
      </c>
      <c r="U482" s="84"/>
      <c r="V482" s="245">
        <f t="shared" si="22"/>
        <v>0.12500000000000003</v>
      </c>
      <c r="X482" s="75">
        <v>125</v>
      </c>
      <c r="Y482" s="267">
        <f t="shared" si="26"/>
        <v>0.9999999999999998</v>
      </c>
    </row>
    <row r="483" spans="4:25" ht="12.75">
      <c r="D483" t="s">
        <v>209</v>
      </c>
      <c r="H483" s="45"/>
      <c r="I483" s="40">
        <v>100</v>
      </c>
      <c r="J483" s="13"/>
      <c r="K483" s="146"/>
      <c r="P483" s="11"/>
      <c r="T483" s="15">
        <v>-42.891</v>
      </c>
      <c r="U483" s="84"/>
      <c r="V483" s="245">
        <f t="shared" si="22"/>
        <v>57.109</v>
      </c>
      <c r="X483" s="75">
        <v>57108.4</v>
      </c>
      <c r="Y483" s="267">
        <f t="shared" si="26"/>
        <v>0.9999894937750617</v>
      </c>
    </row>
    <row r="484" spans="4:25" ht="12.75">
      <c r="D484" t="s">
        <v>222</v>
      </c>
      <c r="H484" s="45"/>
      <c r="I484" s="40">
        <v>0.7</v>
      </c>
      <c r="J484" s="13"/>
      <c r="K484" s="146"/>
      <c r="M484" s="11">
        <v>3</v>
      </c>
      <c r="N484" s="11">
        <v>4.012</v>
      </c>
      <c r="P484" s="11"/>
      <c r="T484" s="15">
        <v>-0.84</v>
      </c>
      <c r="U484" s="84"/>
      <c r="V484" s="245">
        <f t="shared" si="22"/>
        <v>6.872</v>
      </c>
      <c r="X484" s="75">
        <v>6872</v>
      </c>
      <c r="Y484" s="267">
        <f t="shared" si="26"/>
        <v>1</v>
      </c>
    </row>
    <row r="485" spans="4:25" ht="12.75">
      <c r="D485" t="s">
        <v>233</v>
      </c>
      <c r="H485" s="45"/>
      <c r="I485" s="40">
        <v>8.684</v>
      </c>
      <c r="J485" s="13"/>
      <c r="K485" s="146"/>
      <c r="P485" s="11"/>
      <c r="R485" s="11">
        <v>4.419</v>
      </c>
      <c r="U485" s="84"/>
      <c r="V485" s="245">
        <f t="shared" si="22"/>
        <v>13.102999999999998</v>
      </c>
      <c r="X485" s="75">
        <v>13102.9</v>
      </c>
      <c r="Y485" s="267">
        <f t="shared" si="26"/>
        <v>0.9999923681599635</v>
      </c>
    </row>
    <row r="486" spans="4:25" ht="12.75">
      <c r="D486" t="s">
        <v>285</v>
      </c>
      <c r="H486" s="45"/>
      <c r="I486" s="40"/>
      <c r="J486" s="13"/>
      <c r="K486" s="146"/>
      <c r="N486" s="11">
        <v>2.95</v>
      </c>
      <c r="P486" s="11"/>
      <c r="U486" s="84"/>
      <c r="V486" s="245">
        <f t="shared" si="22"/>
        <v>2.95</v>
      </c>
      <c r="X486" s="75">
        <v>2950</v>
      </c>
      <c r="Y486" s="267">
        <v>0</v>
      </c>
    </row>
    <row r="487" spans="4:25" ht="12.75">
      <c r="D487" t="s">
        <v>205</v>
      </c>
      <c r="H487" s="45"/>
      <c r="I487" s="40">
        <v>18</v>
      </c>
      <c r="J487" s="13"/>
      <c r="K487" s="146"/>
      <c r="P487" s="11"/>
      <c r="R487" s="11">
        <v>1.736</v>
      </c>
      <c r="T487" s="15">
        <v>0.571</v>
      </c>
      <c r="U487" s="84"/>
      <c r="V487" s="245">
        <f t="shared" si="22"/>
        <v>20.307</v>
      </c>
      <c r="X487" s="75">
        <v>20306.89</v>
      </c>
      <c r="Y487" s="267">
        <f>SUM(X487/V487/1000)</f>
        <v>0.999994583148668</v>
      </c>
    </row>
    <row r="488" spans="4:25" ht="12.75">
      <c r="D488" t="s">
        <v>286</v>
      </c>
      <c r="H488" s="45"/>
      <c r="I488" s="40"/>
      <c r="J488" s="13"/>
      <c r="K488" s="146"/>
      <c r="P488" s="11"/>
      <c r="S488" s="15">
        <v>7</v>
      </c>
      <c r="T488" s="15">
        <v>-7</v>
      </c>
      <c r="U488" s="84"/>
      <c r="V488" s="245">
        <f t="shared" si="22"/>
        <v>0</v>
      </c>
      <c r="X488" s="75">
        <v>0</v>
      </c>
      <c r="Y488" s="267"/>
    </row>
    <row r="489" spans="4:25" ht="12.75">
      <c r="D489" t="s">
        <v>287</v>
      </c>
      <c r="H489" s="45"/>
      <c r="I489" s="40">
        <v>7.5</v>
      </c>
      <c r="J489" s="13"/>
      <c r="K489" s="103"/>
      <c r="P489" s="11"/>
      <c r="T489" s="15">
        <v>-1.9</v>
      </c>
      <c r="U489" s="84"/>
      <c r="V489" s="245">
        <f t="shared" si="22"/>
        <v>5.6</v>
      </c>
      <c r="X489" s="75">
        <v>5600</v>
      </c>
      <c r="Y489" s="267">
        <f>SUM(X489/V489/1000)</f>
        <v>1.0000000000000002</v>
      </c>
    </row>
    <row r="490" spans="4:25" ht="12.75">
      <c r="D490" t="s">
        <v>288</v>
      </c>
      <c r="H490" s="45"/>
      <c r="I490" s="40">
        <v>0.8</v>
      </c>
      <c r="J490" s="13"/>
      <c r="K490" s="146"/>
      <c r="P490" s="11"/>
      <c r="R490" s="11">
        <v>0.336</v>
      </c>
      <c r="U490" s="84"/>
      <c r="V490" s="245">
        <f t="shared" si="22"/>
        <v>1.1360000000000001</v>
      </c>
      <c r="X490" s="75">
        <v>1135.35</v>
      </c>
      <c r="Y490" s="267">
        <f>SUM(X490/V490/1000)</f>
        <v>0.9994278169014083</v>
      </c>
    </row>
    <row r="491" spans="4:25" ht="12.75" customHeight="1">
      <c r="D491" t="s">
        <v>289</v>
      </c>
      <c r="H491" s="45"/>
      <c r="I491" s="40"/>
      <c r="J491" s="13"/>
      <c r="K491" s="146"/>
      <c r="M491" s="11">
        <v>12</v>
      </c>
      <c r="N491" s="11">
        <v>1.038</v>
      </c>
      <c r="P491" s="11"/>
      <c r="R491" s="11">
        <v>11.19</v>
      </c>
      <c r="S491" s="15">
        <v>0.215</v>
      </c>
      <c r="U491" s="84"/>
      <c r="V491" s="245">
        <f t="shared" si="22"/>
        <v>24.442999999999998</v>
      </c>
      <c r="X491" s="75">
        <v>24442.2</v>
      </c>
      <c r="Y491" s="267">
        <f>SUM(X491/V491/1000)</f>
        <v>0.9999672707932742</v>
      </c>
    </row>
    <row r="492" spans="10:25" ht="12.75">
      <c r="J492" s="13"/>
      <c r="K492" s="103"/>
      <c r="P492" s="11"/>
      <c r="U492" s="84"/>
      <c r="V492" s="245"/>
      <c r="X492" s="75"/>
      <c r="Y492" s="267"/>
    </row>
    <row r="493" spans="1:25" ht="12.75">
      <c r="A493" s="108" t="s">
        <v>290</v>
      </c>
      <c r="B493" s="7"/>
      <c r="C493" s="7"/>
      <c r="D493" s="7"/>
      <c r="J493" s="13"/>
      <c r="K493" s="103"/>
      <c r="P493" s="11"/>
      <c r="U493" s="84"/>
      <c r="V493" s="245"/>
      <c r="X493" s="75"/>
      <c r="Y493" s="267"/>
    </row>
    <row r="494" spans="1:25" ht="12.75">
      <c r="A494" s="108"/>
      <c r="B494" s="7"/>
      <c r="C494" s="7"/>
      <c r="D494" s="109" t="s">
        <v>205</v>
      </c>
      <c r="E494" s="109"/>
      <c r="I494" s="77">
        <v>145</v>
      </c>
      <c r="J494" s="13"/>
      <c r="K494" s="146"/>
      <c r="P494" s="11"/>
      <c r="S494" s="15">
        <v>-10.904</v>
      </c>
      <c r="T494" s="15">
        <v>-62.062</v>
      </c>
      <c r="U494" s="84"/>
      <c r="V494" s="245">
        <f aca="true" t="shared" si="27" ref="V494:V539">SUM(I494:T494)</f>
        <v>72.034</v>
      </c>
      <c r="X494" s="75">
        <v>72034</v>
      </c>
      <c r="Y494" s="267">
        <f aca="true" t="shared" si="28" ref="Y494:Y500">SUM(X494/V494/1000)</f>
        <v>0.9999999999999999</v>
      </c>
    </row>
    <row r="495" spans="1:25" ht="12.75">
      <c r="A495" s="108"/>
      <c r="B495" s="7"/>
      <c r="C495" s="7"/>
      <c r="D495" s="109" t="s">
        <v>291</v>
      </c>
      <c r="E495" s="109"/>
      <c r="I495" s="77"/>
      <c r="J495" s="13"/>
      <c r="K495" s="146"/>
      <c r="P495" s="11"/>
      <c r="S495" s="15">
        <v>0.904</v>
      </c>
      <c r="U495" s="84"/>
      <c r="V495" s="245">
        <f t="shared" si="27"/>
        <v>0.904</v>
      </c>
      <c r="X495" s="75">
        <v>904</v>
      </c>
      <c r="Y495" s="267">
        <f t="shared" si="28"/>
        <v>1</v>
      </c>
    </row>
    <row r="496" spans="4:25" ht="12.75">
      <c r="D496" t="s">
        <v>292</v>
      </c>
      <c r="I496" s="77">
        <v>180</v>
      </c>
      <c r="J496" s="13"/>
      <c r="K496" s="103"/>
      <c r="P496" s="11"/>
      <c r="U496" s="84"/>
      <c r="V496" s="245">
        <f t="shared" si="27"/>
        <v>180</v>
      </c>
      <c r="X496" s="75">
        <v>180000</v>
      </c>
      <c r="Y496" s="267">
        <f t="shared" si="28"/>
        <v>1</v>
      </c>
    </row>
    <row r="497" spans="4:25" ht="12.75">
      <c r="D497" t="s">
        <v>293</v>
      </c>
      <c r="I497" s="77"/>
      <c r="J497" s="13"/>
      <c r="K497" s="103"/>
      <c r="P497" s="11">
        <v>50</v>
      </c>
      <c r="S497" s="15">
        <v>30</v>
      </c>
      <c r="T497" s="15">
        <v>105.04</v>
      </c>
      <c r="U497" s="84"/>
      <c r="V497" s="245">
        <f t="shared" si="27"/>
        <v>185.04000000000002</v>
      </c>
      <c r="X497" s="75">
        <v>185040</v>
      </c>
      <c r="Y497" s="267">
        <f t="shared" si="28"/>
        <v>0.9999999999999999</v>
      </c>
    </row>
    <row r="498" spans="4:25" ht="12.75">
      <c r="D498" t="s">
        <v>222</v>
      </c>
      <c r="I498" s="77">
        <v>260</v>
      </c>
      <c r="J498" s="13"/>
      <c r="K498" s="103"/>
      <c r="N498" s="11">
        <v>-23</v>
      </c>
      <c r="P498" s="11">
        <v>-50</v>
      </c>
      <c r="S498" s="15">
        <v>-20</v>
      </c>
      <c r="T498" s="15">
        <v>-6.404</v>
      </c>
      <c r="U498" s="84"/>
      <c r="V498" s="245">
        <f t="shared" si="27"/>
        <v>160.596</v>
      </c>
      <c r="X498" s="75">
        <v>160595.6</v>
      </c>
      <c r="Y498" s="267">
        <f t="shared" si="28"/>
        <v>0.9999975092779397</v>
      </c>
    </row>
    <row r="499" spans="4:25" ht="12.75">
      <c r="D499" t="s">
        <v>294</v>
      </c>
      <c r="I499" s="77"/>
      <c r="J499" s="13"/>
      <c r="K499" s="103"/>
      <c r="N499" s="11">
        <v>15</v>
      </c>
      <c r="P499" s="11"/>
      <c r="T499" s="15">
        <v>-9.194</v>
      </c>
      <c r="U499" s="84"/>
      <c r="V499" s="245">
        <f t="shared" si="27"/>
        <v>5.805999999999999</v>
      </c>
      <c r="X499" s="75">
        <v>5806</v>
      </c>
      <c r="Y499" s="267">
        <f t="shared" si="28"/>
        <v>1.0000000000000002</v>
      </c>
    </row>
    <row r="500" spans="4:25" ht="12.75">
      <c r="D500" t="s">
        <v>243</v>
      </c>
      <c r="I500" s="77"/>
      <c r="J500" s="13"/>
      <c r="K500" s="103"/>
      <c r="N500" s="11">
        <v>2.856</v>
      </c>
      <c r="P500" s="11"/>
      <c r="T500" s="15">
        <v>0.5</v>
      </c>
      <c r="U500" s="84"/>
      <c r="V500" s="245">
        <f t="shared" si="27"/>
        <v>3.356</v>
      </c>
      <c r="X500" s="75">
        <v>3356</v>
      </c>
      <c r="Y500" s="267">
        <f t="shared" si="28"/>
        <v>1</v>
      </c>
    </row>
    <row r="501" spans="4:25" ht="12.75">
      <c r="D501" t="s">
        <v>270</v>
      </c>
      <c r="I501" s="77">
        <v>15</v>
      </c>
      <c r="J501" s="13"/>
      <c r="K501" s="103"/>
      <c r="P501" s="11"/>
      <c r="T501" s="15">
        <v>-15</v>
      </c>
      <c r="U501" s="84"/>
      <c r="V501" s="245">
        <f t="shared" si="27"/>
        <v>0</v>
      </c>
      <c r="X501" s="75">
        <v>0</v>
      </c>
      <c r="Y501" s="267"/>
    </row>
    <row r="502" spans="8:25" ht="12.75">
      <c r="H502" s="45"/>
      <c r="I502" s="40"/>
      <c r="J502" s="13"/>
      <c r="K502" s="103"/>
      <c r="P502" s="11"/>
      <c r="U502" s="84"/>
      <c r="V502" s="245"/>
      <c r="X502" s="75"/>
      <c r="Y502" s="267"/>
    </row>
    <row r="503" spans="1:25" ht="12.75">
      <c r="A503" s="108" t="s">
        <v>295</v>
      </c>
      <c r="B503" s="7"/>
      <c r="C503" s="7"/>
      <c r="D503" s="7"/>
      <c r="H503" s="45"/>
      <c r="I503" s="40"/>
      <c r="J503" s="13"/>
      <c r="K503" s="103"/>
      <c r="P503" s="11"/>
      <c r="U503" s="84"/>
      <c r="V503" s="245"/>
      <c r="X503" s="75"/>
      <c r="Y503" s="267"/>
    </row>
    <row r="504" spans="4:25" ht="12.75">
      <c r="D504" t="s">
        <v>296</v>
      </c>
      <c r="H504" s="45"/>
      <c r="I504" s="40">
        <v>40</v>
      </c>
      <c r="J504" s="13"/>
      <c r="K504" s="146"/>
      <c r="P504" s="11"/>
      <c r="T504" s="15">
        <v>-8.221</v>
      </c>
      <c r="U504" s="84"/>
      <c r="V504" s="245">
        <f t="shared" si="27"/>
        <v>31.779</v>
      </c>
      <c r="X504" s="75">
        <v>31779</v>
      </c>
      <c r="Y504" s="267">
        <f aca="true" t="shared" si="29" ref="Y504:Y511">SUM(X504/V504/1000)</f>
        <v>1</v>
      </c>
    </row>
    <row r="505" spans="4:25" ht="12.75">
      <c r="D505" t="s">
        <v>284</v>
      </c>
      <c r="H505" s="45"/>
      <c r="I505" s="40">
        <v>60</v>
      </c>
      <c r="J505" s="13"/>
      <c r="K505" s="146"/>
      <c r="P505" s="11"/>
      <c r="R505" s="11">
        <v>8.5</v>
      </c>
      <c r="T505" s="15">
        <v>-0.5</v>
      </c>
      <c r="U505" s="84"/>
      <c r="V505" s="245">
        <f t="shared" si="27"/>
        <v>68</v>
      </c>
      <c r="X505" s="75">
        <v>68000</v>
      </c>
      <c r="Y505" s="267">
        <f t="shared" si="29"/>
        <v>1</v>
      </c>
    </row>
    <row r="506" spans="4:25" ht="12.75">
      <c r="D506" t="s">
        <v>260</v>
      </c>
      <c r="H506" s="45"/>
      <c r="I506" s="40">
        <v>15.6</v>
      </c>
      <c r="J506" s="13"/>
      <c r="K506" s="146"/>
      <c r="P506" s="11"/>
      <c r="R506" s="11">
        <v>1.445</v>
      </c>
      <c r="T506" s="15">
        <v>0.635</v>
      </c>
      <c r="U506" s="84"/>
      <c r="V506" s="245">
        <f t="shared" si="27"/>
        <v>17.68</v>
      </c>
      <c r="X506" s="75">
        <v>17680</v>
      </c>
      <c r="Y506" s="267">
        <f t="shared" si="29"/>
        <v>1</v>
      </c>
    </row>
    <row r="507" spans="4:25" ht="12.75">
      <c r="D507" t="s">
        <v>261</v>
      </c>
      <c r="H507" s="45"/>
      <c r="I507" s="40">
        <v>5.4</v>
      </c>
      <c r="J507" s="13"/>
      <c r="K507" s="103"/>
      <c r="P507" s="11"/>
      <c r="R507" s="11">
        <v>0.765</v>
      </c>
      <c r="T507" s="15">
        <v>-0.045</v>
      </c>
      <c r="U507" s="84"/>
      <c r="V507" s="245">
        <f t="shared" si="27"/>
        <v>6.12</v>
      </c>
      <c r="X507" s="75">
        <v>6120</v>
      </c>
      <c r="Y507" s="267">
        <f t="shared" si="29"/>
        <v>1</v>
      </c>
    </row>
    <row r="508" spans="4:25" ht="12.75">
      <c r="D508" t="s">
        <v>297</v>
      </c>
      <c r="H508" s="45"/>
      <c r="I508" s="40">
        <v>5</v>
      </c>
      <c r="J508" s="13"/>
      <c r="K508" s="103"/>
      <c r="P508" s="11"/>
      <c r="S508" s="15">
        <v>-0.844</v>
      </c>
      <c r="T508" s="15">
        <v>0.617</v>
      </c>
      <c r="U508" s="84"/>
      <c r="V508" s="245">
        <f t="shared" si="27"/>
        <v>4.773</v>
      </c>
      <c r="X508" s="75">
        <v>4772.5</v>
      </c>
      <c r="Y508" s="267">
        <f t="shared" si="29"/>
        <v>0.9998952440812907</v>
      </c>
    </row>
    <row r="509" spans="4:25" ht="12.75">
      <c r="D509" t="s">
        <v>222</v>
      </c>
      <c r="H509" s="45"/>
      <c r="I509" s="40">
        <v>1</v>
      </c>
      <c r="J509" s="13"/>
      <c r="K509" s="103"/>
      <c r="P509" s="11"/>
      <c r="S509" s="15">
        <v>0.844</v>
      </c>
      <c r="T509" s="15">
        <v>-1.688</v>
      </c>
      <c r="U509" s="84"/>
      <c r="V509" s="245">
        <f t="shared" si="27"/>
        <v>0.15600000000000003</v>
      </c>
      <c r="X509" s="75">
        <v>156</v>
      </c>
      <c r="Y509" s="267">
        <f t="shared" si="29"/>
        <v>0.9999999999999998</v>
      </c>
    </row>
    <row r="510" spans="4:25" ht="12.75">
      <c r="D510" t="s">
        <v>298</v>
      </c>
      <c r="H510" s="45"/>
      <c r="I510" s="40"/>
      <c r="J510" s="13"/>
      <c r="K510" s="103"/>
      <c r="M510" s="11">
        <v>5</v>
      </c>
      <c r="P510" s="11"/>
      <c r="T510" s="15">
        <v>-3.768</v>
      </c>
      <c r="U510" s="84"/>
      <c r="V510" s="245">
        <f t="shared" si="27"/>
        <v>1.2320000000000002</v>
      </c>
      <c r="X510" s="75">
        <v>1232</v>
      </c>
      <c r="Y510" s="267">
        <f t="shared" si="29"/>
        <v>0.9999999999999999</v>
      </c>
    </row>
    <row r="511" spans="4:25" ht="12.75">
      <c r="D511" t="s">
        <v>299</v>
      </c>
      <c r="H511" s="45"/>
      <c r="I511" s="40"/>
      <c r="J511" s="13"/>
      <c r="K511" s="103"/>
      <c r="M511" s="11">
        <v>25</v>
      </c>
      <c r="P511" s="11"/>
      <c r="T511" s="15">
        <v>-1.482</v>
      </c>
      <c r="U511" s="84"/>
      <c r="V511" s="245">
        <f t="shared" si="27"/>
        <v>23.518</v>
      </c>
      <c r="X511" s="75">
        <v>23518</v>
      </c>
      <c r="Y511" s="267">
        <f t="shared" si="29"/>
        <v>1</v>
      </c>
    </row>
    <row r="512" spans="4:25" ht="12.75">
      <c r="D512" t="s">
        <v>210</v>
      </c>
      <c r="H512" s="45"/>
      <c r="I512" s="40">
        <v>5</v>
      </c>
      <c r="J512" s="13"/>
      <c r="K512" s="103"/>
      <c r="P512" s="11"/>
      <c r="T512" s="15">
        <v>-5</v>
      </c>
      <c r="U512" s="84"/>
      <c r="V512" s="245">
        <f t="shared" si="27"/>
        <v>0</v>
      </c>
      <c r="X512" s="75">
        <v>0</v>
      </c>
      <c r="Y512" s="267"/>
    </row>
    <row r="513" spans="8:25" ht="12.75">
      <c r="H513" s="45"/>
      <c r="I513" s="40"/>
      <c r="J513" s="13"/>
      <c r="K513" s="103"/>
      <c r="P513" s="11"/>
      <c r="U513" s="84"/>
      <c r="V513" s="245"/>
      <c r="X513" s="75"/>
      <c r="Y513" s="84"/>
    </row>
    <row r="514" spans="1:25" ht="12.75">
      <c r="A514" s="108" t="s">
        <v>300</v>
      </c>
      <c r="B514" s="7"/>
      <c r="C514" s="7"/>
      <c r="D514" s="7"/>
      <c r="H514" s="45"/>
      <c r="I514" s="40"/>
      <c r="J514" s="13"/>
      <c r="K514" s="103"/>
      <c r="P514" s="11"/>
      <c r="U514" s="84"/>
      <c r="V514" s="245"/>
      <c r="X514" s="75"/>
      <c r="Y514" s="84"/>
    </row>
    <row r="515" spans="7:25" ht="12.75">
      <c r="G515" s="20"/>
      <c r="H515" s="227"/>
      <c r="I515" s="15"/>
      <c r="J515" s="13"/>
      <c r="K515" s="146"/>
      <c r="P515" s="11"/>
      <c r="U515" s="84"/>
      <c r="V515" s="245"/>
      <c r="X515" s="75"/>
      <c r="Y515" s="84"/>
    </row>
    <row r="516" spans="4:25" ht="12.75">
      <c r="D516" t="s">
        <v>301</v>
      </c>
      <c r="G516" s="20"/>
      <c r="H516" s="20"/>
      <c r="I516" s="40">
        <v>17</v>
      </c>
      <c r="J516" s="13"/>
      <c r="K516" s="146"/>
      <c r="P516" s="11"/>
      <c r="U516" s="84"/>
      <c r="V516" s="245">
        <f t="shared" si="27"/>
        <v>17</v>
      </c>
      <c r="X516" s="75">
        <v>17000</v>
      </c>
      <c r="Y516" s="267">
        <f>SUM(X516/V516/1000)</f>
        <v>1</v>
      </c>
    </row>
    <row r="517" spans="4:25" ht="12.75">
      <c r="D517" t="s">
        <v>302</v>
      </c>
      <c r="G517" s="20"/>
      <c r="H517" s="20"/>
      <c r="I517" s="40"/>
      <c r="J517" s="13"/>
      <c r="K517" s="146"/>
      <c r="P517" s="11"/>
      <c r="R517" s="11">
        <v>0.75</v>
      </c>
      <c r="U517" s="84"/>
      <c r="V517" s="245">
        <f t="shared" si="27"/>
        <v>0.75</v>
      </c>
      <c r="X517" s="75">
        <v>750</v>
      </c>
      <c r="Y517" s="267">
        <f>SUM(X517/V517/1000)</f>
        <v>1</v>
      </c>
    </row>
    <row r="518" spans="7:25" ht="12.75">
      <c r="G518" s="20"/>
      <c r="H518" s="20"/>
      <c r="I518" s="33"/>
      <c r="J518" s="13"/>
      <c r="K518" s="146"/>
      <c r="P518" s="11"/>
      <c r="U518" s="84"/>
      <c r="V518" s="245"/>
      <c r="X518" s="75"/>
      <c r="Y518" s="267"/>
    </row>
    <row r="519" spans="1:25" ht="12.75">
      <c r="A519" s="108" t="s">
        <v>303</v>
      </c>
      <c r="B519" s="7"/>
      <c r="C519" s="7"/>
      <c r="D519" s="7"/>
      <c r="G519" s="20"/>
      <c r="H519" s="20"/>
      <c r="I519" s="33"/>
      <c r="J519" s="13"/>
      <c r="K519" s="146"/>
      <c r="P519" s="11"/>
      <c r="U519" s="84"/>
      <c r="V519" s="245"/>
      <c r="X519" s="75"/>
      <c r="Y519" s="84"/>
    </row>
    <row r="520" spans="1:25" ht="12.75">
      <c r="A520" s="108"/>
      <c r="B520" s="7"/>
      <c r="C520" s="7"/>
      <c r="D520" s="109" t="s">
        <v>304</v>
      </c>
      <c r="E520" s="109"/>
      <c r="F520" s="109"/>
      <c r="G520" s="20"/>
      <c r="H520" s="20"/>
      <c r="I520" s="33"/>
      <c r="J520" s="13"/>
      <c r="K520" s="146"/>
      <c r="P520" s="11"/>
      <c r="S520" s="15">
        <v>4.6</v>
      </c>
      <c r="T520" s="15">
        <v>-0.956</v>
      </c>
      <c r="U520" s="84"/>
      <c r="V520" s="245">
        <f t="shared" si="27"/>
        <v>3.6439999999999997</v>
      </c>
      <c r="X520" s="75">
        <v>3644</v>
      </c>
      <c r="Y520" s="267">
        <f>SUM(X520/V520/1000)</f>
        <v>1.0000000000000002</v>
      </c>
    </row>
    <row r="521" spans="7:25" ht="12.75">
      <c r="G521" s="20"/>
      <c r="H521" s="143"/>
      <c r="I521" s="15"/>
      <c r="J521" s="13"/>
      <c r="K521" s="146"/>
      <c r="P521" s="11"/>
      <c r="U521" s="84"/>
      <c r="V521" s="245"/>
      <c r="X521" s="75"/>
      <c r="Y521" s="84"/>
    </row>
    <row r="522" spans="1:25" ht="12.75">
      <c r="A522" s="108" t="s">
        <v>305</v>
      </c>
      <c r="B522" s="7"/>
      <c r="C522" s="7"/>
      <c r="D522" s="7"/>
      <c r="G522" s="20"/>
      <c r="H522" s="143"/>
      <c r="I522" s="15"/>
      <c r="J522" s="13"/>
      <c r="K522" s="146"/>
      <c r="P522" s="11"/>
      <c r="U522" s="84"/>
      <c r="V522" s="245"/>
      <c r="X522" s="75"/>
      <c r="Y522" s="84"/>
    </row>
    <row r="523" spans="1:25" ht="12.75">
      <c r="A523" s="108"/>
      <c r="B523" s="7"/>
      <c r="C523" s="7"/>
      <c r="D523" s="109" t="s">
        <v>259</v>
      </c>
      <c r="E523" s="109"/>
      <c r="G523" s="20"/>
      <c r="H523" s="143"/>
      <c r="I523" s="40">
        <v>3.6</v>
      </c>
      <c r="J523" s="13"/>
      <c r="K523" s="146"/>
      <c r="P523" s="11"/>
      <c r="U523" s="84"/>
      <c r="V523" s="245">
        <f t="shared" si="27"/>
        <v>3.6</v>
      </c>
      <c r="X523" s="75">
        <v>3600</v>
      </c>
      <c r="Y523" s="267">
        <f>SUM(X523/V523/1000)</f>
        <v>1</v>
      </c>
    </row>
    <row r="524" spans="1:25" ht="12.75">
      <c r="A524" s="108"/>
      <c r="B524" s="7"/>
      <c r="C524" s="7"/>
      <c r="D524" s="109" t="s">
        <v>306</v>
      </c>
      <c r="G524" s="20"/>
      <c r="H524" s="143"/>
      <c r="I524" s="40">
        <v>60</v>
      </c>
      <c r="J524" s="13"/>
      <c r="K524" s="146"/>
      <c r="P524" s="11"/>
      <c r="R524" s="11">
        <v>-4</v>
      </c>
      <c r="T524" s="15">
        <v>-16.868</v>
      </c>
      <c r="U524" s="84"/>
      <c r="V524" s="245">
        <f t="shared" si="27"/>
        <v>39.132000000000005</v>
      </c>
      <c r="X524" s="75">
        <v>39131.5</v>
      </c>
      <c r="Y524" s="267">
        <f>SUM(X524/V524/1000)</f>
        <v>0.9999872227333128</v>
      </c>
    </row>
    <row r="525" spans="1:25" ht="12.75">
      <c r="A525" s="108"/>
      <c r="B525" s="7"/>
      <c r="C525" s="7"/>
      <c r="D525" s="109" t="s">
        <v>307</v>
      </c>
      <c r="G525" s="20"/>
      <c r="H525" s="143"/>
      <c r="I525" s="15"/>
      <c r="J525" s="13"/>
      <c r="K525" s="146"/>
      <c r="P525" s="11"/>
      <c r="R525" s="11">
        <v>4</v>
      </c>
      <c r="U525" s="84"/>
      <c r="V525" s="245">
        <f t="shared" si="27"/>
        <v>4</v>
      </c>
      <c r="X525" s="75">
        <v>4000</v>
      </c>
      <c r="Y525" s="267">
        <f>SUM(X525/V525/1000)</f>
        <v>1</v>
      </c>
    </row>
    <row r="526" spans="1:25" ht="12.75">
      <c r="A526" s="108"/>
      <c r="B526" s="7"/>
      <c r="C526" s="7"/>
      <c r="D526" s="109"/>
      <c r="G526" s="20"/>
      <c r="H526" s="143"/>
      <c r="I526" s="15"/>
      <c r="J526" s="13"/>
      <c r="K526" s="146"/>
      <c r="P526" s="11"/>
      <c r="U526" s="84"/>
      <c r="V526" s="245"/>
      <c r="X526" s="75"/>
      <c r="Y526" s="84"/>
    </row>
    <row r="527" spans="1:25" ht="12.75">
      <c r="A527" s="108" t="s">
        <v>308</v>
      </c>
      <c r="B527" s="7"/>
      <c r="C527" s="7"/>
      <c r="D527" s="7"/>
      <c r="G527" s="20"/>
      <c r="H527" s="143"/>
      <c r="I527" s="15"/>
      <c r="J527" s="13"/>
      <c r="K527" s="146"/>
      <c r="P527" s="11"/>
      <c r="U527" s="84"/>
      <c r="V527" s="245"/>
      <c r="X527" s="75"/>
      <c r="Y527" s="84"/>
    </row>
    <row r="528" spans="4:25" ht="12.75">
      <c r="D528" t="s">
        <v>259</v>
      </c>
      <c r="G528" s="20"/>
      <c r="H528" s="143"/>
      <c r="I528" s="40">
        <v>4</v>
      </c>
      <c r="J528" s="13"/>
      <c r="K528" s="146"/>
      <c r="P528" s="11">
        <v>8</v>
      </c>
      <c r="S528" s="15">
        <v>5</v>
      </c>
      <c r="T528" s="15">
        <v>-4.12</v>
      </c>
      <c r="U528" s="84"/>
      <c r="V528" s="245">
        <f t="shared" si="27"/>
        <v>12.879999999999999</v>
      </c>
      <c r="X528" s="75">
        <v>12880</v>
      </c>
      <c r="Y528" s="267">
        <f aca="true" t="shared" si="30" ref="Y528:Y535">SUM(X528/V528/1000)</f>
        <v>1.0000000000000002</v>
      </c>
    </row>
    <row r="529" spans="4:25" ht="12.75">
      <c r="D529" t="s">
        <v>260</v>
      </c>
      <c r="G529" s="20"/>
      <c r="H529" s="143"/>
      <c r="I529" s="40">
        <v>5.2</v>
      </c>
      <c r="J529" s="13"/>
      <c r="K529" s="146"/>
      <c r="P529" s="11"/>
      <c r="T529" s="15">
        <v>-0.521</v>
      </c>
      <c r="U529" s="84"/>
      <c r="V529" s="245">
        <f t="shared" si="27"/>
        <v>4.679</v>
      </c>
      <c r="X529" s="75">
        <v>4679</v>
      </c>
      <c r="Y529" s="267">
        <f t="shared" si="30"/>
        <v>0.9999999999999999</v>
      </c>
    </row>
    <row r="530" spans="4:25" ht="12.75">
      <c r="D530" t="s">
        <v>261</v>
      </c>
      <c r="G530" s="20"/>
      <c r="H530" s="143"/>
      <c r="I530" s="40">
        <v>2</v>
      </c>
      <c r="J530" s="13"/>
      <c r="K530" s="146"/>
      <c r="P530" s="11"/>
      <c r="T530" s="15">
        <v>-0.381</v>
      </c>
      <c r="U530" s="84"/>
      <c r="V530" s="245">
        <f t="shared" si="27"/>
        <v>1.619</v>
      </c>
      <c r="X530" s="75">
        <v>1619</v>
      </c>
      <c r="Y530" s="267">
        <f t="shared" si="30"/>
        <v>1</v>
      </c>
    </row>
    <row r="531" spans="4:25" ht="12.75">
      <c r="D531" t="s">
        <v>222</v>
      </c>
      <c r="G531" s="20"/>
      <c r="H531" s="143"/>
      <c r="I531" s="40">
        <v>3</v>
      </c>
      <c r="J531" s="13"/>
      <c r="K531" s="146"/>
      <c r="P531" s="11">
        <v>6</v>
      </c>
      <c r="R531" s="11">
        <v>2</v>
      </c>
      <c r="T531" s="15">
        <v>0.668</v>
      </c>
      <c r="U531" s="84"/>
      <c r="V531" s="245">
        <f t="shared" si="27"/>
        <v>11.668</v>
      </c>
      <c r="X531" s="75">
        <v>11667.5</v>
      </c>
      <c r="Y531" s="267">
        <f t="shared" si="30"/>
        <v>0.9999571477545424</v>
      </c>
    </row>
    <row r="532" spans="4:25" ht="12.75">
      <c r="D532" t="s">
        <v>294</v>
      </c>
      <c r="G532" s="20"/>
      <c r="H532" s="143"/>
      <c r="I532" s="40">
        <v>4.5</v>
      </c>
      <c r="J532" s="13"/>
      <c r="K532" s="146"/>
      <c r="P532" s="11"/>
      <c r="T532" s="15">
        <v>-3.512</v>
      </c>
      <c r="U532" s="84"/>
      <c r="V532" s="245">
        <f t="shared" si="27"/>
        <v>0.988</v>
      </c>
      <c r="X532" s="75">
        <v>988</v>
      </c>
      <c r="Y532" s="267">
        <f t="shared" si="30"/>
        <v>1</v>
      </c>
    </row>
    <row r="533" spans="4:25" ht="12.75">
      <c r="D533" t="s">
        <v>309</v>
      </c>
      <c r="G533" s="20"/>
      <c r="H533" s="143"/>
      <c r="I533" s="40">
        <v>25</v>
      </c>
      <c r="J533" s="13"/>
      <c r="K533" s="146"/>
      <c r="P533" s="11">
        <v>10</v>
      </c>
      <c r="R533" s="11">
        <v>10</v>
      </c>
      <c r="T533" s="15">
        <v>2.03</v>
      </c>
      <c r="U533" s="84"/>
      <c r="V533" s="245">
        <f t="shared" si="27"/>
        <v>47.03</v>
      </c>
      <c r="X533" s="75">
        <v>47030</v>
      </c>
      <c r="Y533" s="267">
        <f t="shared" si="30"/>
        <v>1</v>
      </c>
    </row>
    <row r="534" spans="4:25" ht="12.75">
      <c r="D534" t="s">
        <v>243</v>
      </c>
      <c r="G534" s="20"/>
      <c r="H534" s="143"/>
      <c r="I534" s="40">
        <v>25</v>
      </c>
      <c r="J534" s="13"/>
      <c r="K534" s="146"/>
      <c r="P534" s="11"/>
      <c r="T534" s="15">
        <v>-0.739</v>
      </c>
      <c r="U534" s="84"/>
      <c r="V534" s="245">
        <f t="shared" si="27"/>
        <v>24.261</v>
      </c>
      <c r="X534" s="75">
        <v>24261</v>
      </c>
      <c r="Y534" s="267">
        <f t="shared" si="30"/>
        <v>1</v>
      </c>
    </row>
    <row r="535" spans="4:25" ht="12.75">
      <c r="D535" t="s">
        <v>310</v>
      </c>
      <c r="G535" s="20"/>
      <c r="H535" s="143"/>
      <c r="I535" s="40">
        <v>25</v>
      </c>
      <c r="J535" s="13"/>
      <c r="K535" s="146"/>
      <c r="P535" s="11"/>
      <c r="R535" s="11">
        <v>10</v>
      </c>
      <c r="U535" s="84"/>
      <c r="V535" s="245">
        <f t="shared" si="27"/>
        <v>35</v>
      </c>
      <c r="X535" s="75">
        <v>35000</v>
      </c>
      <c r="Y535" s="267">
        <f t="shared" si="30"/>
        <v>1</v>
      </c>
    </row>
    <row r="536" spans="7:25" ht="12.75">
      <c r="G536" s="20"/>
      <c r="H536" s="143"/>
      <c r="I536" s="15"/>
      <c r="J536" s="13"/>
      <c r="K536" s="146"/>
      <c r="P536" s="11"/>
      <c r="U536" s="84"/>
      <c r="V536" s="245"/>
      <c r="X536" s="75"/>
      <c r="Y536" s="267"/>
    </row>
    <row r="537" spans="7:25" ht="12.75">
      <c r="G537" s="20"/>
      <c r="H537" s="143"/>
      <c r="I537" s="15"/>
      <c r="J537" s="13"/>
      <c r="K537" s="146"/>
      <c r="P537" s="11"/>
      <c r="U537" s="84"/>
      <c r="V537" s="245"/>
      <c r="X537" s="75"/>
      <c r="Y537" s="84"/>
    </row>
    <row r="538" spans="1:25" ht="12.75">
      <c r="A538" s="108" t="s">
        <v>311</v>
      </c>
      <c r="B538" s="7"/>
      <c r="C538" s="7"/>
      <c r="D538" s="7"/>
      <c r="E538" s="7"/>
      <c r="G538" s="20"/>
      <c r="H538" s="143"/>
      <c r="I538" s="15"/>
      <c r="J538" s="13"/>
      <c r="K538" s="146"/>
      <c r="P538" s="11"/>
      <c r="U538" s="84"/>
      <c r="V538" s="245"/>
      <c r="X538" s="75"/>
      <c r="Y538" s="84"/>
    </row>
    <row r="539" spans="4:25" ht="12.75">
      <c r="D539" t="s">
        <v>312</v>
      </c>
      <c r="G539" s="20"/>
      <c r="H539" s="143"/>
      <c r="I539" s="40">
        <v>10</v>
      </c>
      <c r="J539" s="13"/>
      <c r="K539" s="146"/>
      <c r="P539" s="11"/>
      <c r="U539" s="13"/>
      <c r="V539" s="245">
        <f t="shared" si="27"/>
        <v>10</v>
      </c>
      <c r="X539" s="75">
        <v>10000</v>
      </c>
      <c r="Y539" s="267">
        <f>SUM(X539/V539/1000)</f>
        <v>1</v>
      </c>
    </row>
    <row r="540" spans="7:25" ht="12.75">
      <c r="G540" s="20"/>
      <c r="H540" s="143"/>
      <c r="I540" s="15"/>
      <c r="J540" s="13"/>
      <c r="K540" s="146"/>
      <c r="P540" s="11"/>
      <c r="U540" s="84"/>
      <c r="V540" s="245"/>
      <c r="X540" s="75"/>
      <c r="Y540" s="84"/>
    </row>
    <row r="541" spans="7:25" ht="12.75">
      <c r="G541" s="20"/>
      <c r="H541" s="143"/>
      <c r="I541" s="15"/>
      <c r="J541" s="13"/>
      <c r="K541" s="146"/>
      <c r="P541" s="11"/>
      <c r="U541" s="84"/>
      <c r="X541" s="75"/>
      <c r="Y541" s="84"/>
    </row>
    <row r="542" spans="8:25" ht="12.75">
      <c r="H542" s="143"/>
      <c r="I542" s="15"/>
      <c r="J542" s="13"/>
      <c r="P542" s="11"/>
      <c r="X542" s="75"/>
      <c r="Y542" s="84"/>
    </row>
    <row r="543" spans="1:25" ht="12.75">
      <c r="A543" s="274">
        <v>34</v>
      </c>
      <c r="B543" s="104"/>
      <c r="C543" s="104"/>
      <c r="D543" s="247" t="s">
        <v>313</v>
      </c>
      <c r="E543" s="104"/>
      <c r="F543" s="104"/>
      <c r="G543" s="55"/>
      <c r="H543" s="80"/>
      <c r="I543" s="61">
        <f>SUM(I545:I565)</f>
        <v>712.5</v>
      </c>
      <c r="J543" s="237"/>
      <c r="K543" s="61">
        <f aca="true" t="shared" si="31" ref="K543:U543">SUM(K545:K564)</f>
        <v>0</v>
      </c>
      <c r="L543" s="61">
        <f t="shared" si="31"/>
        <v>0</v>
      </c>
      <c r="M543" s="61">
        <f>SUM(M545:M570)</f>
        <v>110</v>
      </c>
      <c r="N543" s="61">
        <f t="shared" si="31"/>
        <v>0</v>
      </c>
      <c r="O543" s="61">
        <f t="shared" si="31"/>
        <v>0</v>
      </c>
      <c r="P543" s="61">
        <f>SUM(P545:P570)</f>
        <v>190</v>
      </c>
      <c r="Q543" s="61">
        <f t="shared" si="31"/>
        <v>0</v>
      </c>
      <c r="R543" s="61">
        <f t="shared" si="31"/>
        <v>0</v>
      </c>
      <c r="S543" s="61">
        <f>SUM(S545:S570)</f>
        <v>2.843</v>
      </c>
      <c r="T543" s="61">
        <f>SUM(T545:T570)</f>
        <v>-140.034</v>
      </c>
      <c r="U543" s="263">
        <f t="shared" si="31"/>
        <v>0</v>
      </c>
      <c r="V543" s="61">
        <f>SUM(V545:V574)</f>
        <v>875.309</v>
      </c>
      <c r="W543" s="107"/>
      <c r="X543" s="263">
        <f>SUM(X545:X570)</f>
        <v>869840.5</v>
      </c>
      <c r="Y543" s="217">
        <f>SUM(X543/V543/1000)</f>
        <v>0.993752491977119</v>
      </c>
    </row>
    <row r="544" spans="1:16" ht="13.5" customHeight="1">
      <c r="A544" s="114"/>
      <c r="G544" s="133"/>
      <c r="H544" s="70"/>
      <c r="I544" s="15"/>
      <c r="P544" s="11"/>
    </row>
    <row r="545" spans="1:21" ht="12.75">
      <c r="A545" s="251"/>
      <c r="H545" s="275"/>
      <c r="I545" s="15"/>
      <c r="P545" s="11"/>
      <c r="U545" s="84"/>
    </row>
    <row r="546" spans="1:25" ht="12.75">
      <c r="A546" s="108" t="s">
        <v>314</v>
      </c>
      <c r="D546" s="7"/>
      <c r="H546" s="111"/>
      <c r="I546" s="15"/>
      <c r="K546" s="40"/>
      <c r="P546" s="77"/>
      <c r="Q546" s="240"/>
      <c r="R546" s="33"/>
      <c r="U546" s="84"/>
      <c r="W546" s="20"/>
      <c r="X546" s="131"/>
      <c r="Y546"/>
    </row>
    <row r="547" spans="4:25" ht="12.75">
      <c r="D547" s="276" t="s">
        <v>315</v>
      </c>
      <c r="H547" s="31"/>
      <c r="I547" s="40"/>
      <c r="K547" s="271"/>
      <c r="P547" s="11"/>
      <c r="Q547" s="240"/>
      <c r="R547" s="33"/>
      <c r="U547" s="84"/>
      <c r="V547" s="245"/>
      <c r="X547" s="75"/>
      <c r="Y547" s="267"/>
    </row>
    <row r="548" spans="4:25" ht="12.75">
      <c r="D548" t="s">
        <v>316</v>
      </c>
      <c r="G548" s="84"/>
      <c r="H548" s="143"/>
      <c r="I548" s="40">
        <v>374</v>
      </c>
      <c r="K548" s="146"/>
      <c r="P548" s="11"/>
      <c r="U548" s="84"/>
      <c r="V548" s="245">
        <f aca="true" t="shared" si="32" ref="V548:V567">SUM(I548:T548)</f>
        <v>374</v>
      </c>
      <c r="X548" s="75">
        <v>374000</v>
      </c>
      <c r="Y548" s="267">
        <f>SUM(X548/V548/1000)</f>
        <v>1</v>
      </c>
    </row>
    <row r="549" spans="1:25" ht="12.75">
      <c r="A549" s="10" t="s">
        <v>317</v>
      </c>
      <c r="D549" t="s">
        <v>318</v>
      </c>
      <c r="G549" s="84"/>
      <c r="H549" s="143"/>
      <c r="I549" s="40">
        <v>20</v>
      </c>
      <c r="K549" s="146"/>
      <c r="M549" s="11">
        <v>10</v>
      </c>
      <c r="P549" s="11"/>
      <c r="U549" s="84"/>
      <c r="V549" s="245">
        <f t="shared" si="32"/>
        <v>30</v>
      </c>
      <c r="X549" s="75">
        <v>30000</v>
      </c>
      <c r="Y549" s="267">
        <f>SUM(X549/V549/1000)</f>
        <v>1</v>
      </c>
    </row>
    <row r="550" spans="4:25" ht="14.25" customHeight="1">
      <c r="D550" t="s">
        <v>319</v>
      </c>
      <c r="G550" s="84"/>
      <c r="H550" s="143"/>
      <c r="I550" s="40">
        <v>155</v>
      </c>
      <c r="K550" s="146"/>
      <c r="P550" s="11"/>
      <c r="U550" s="84"/>
      <c r="V550" s="245">
        <f t="shared" si="32"/>
        <v>155</v>
      </c>
      <c r="X550" s="75">
        <v>155000</v>
      </c>
      <c r="Y550" s="267">
        <f>SUM(X550/V550/1000)</f>
        <v>1</v>
      </c>
    </row>
    <row r="551" spans="4:25" ht="12.75">
      <c r="D551" t="s">
        <v>320</v>
      </c>
      <c r="G551" s="84"/>
      <c r="H551" s="277"/>
      <c r="I551" s="40">
        <v>30</v>
      </c>
      <c r="K551" s="146"/>
      <c r="P551" s="11"/>
      <c r="U551" s="84"/>
      <c r="V551" s="245">
        <f t="shared" si="32"/>
        <v>30</v>
      </c>
      <c r="X551" s="75">
        <v>30000</v>
      </c>
      <c r="Y551" s="267">
        <f>SUM(X551/V551/1000)</f>
        <v>1</v>
      </c>
    </row>
    <row r="552" spans="4:25" ht="12.75">
      <c r="D552" t="s">
        <v>321</v>
      </c>
      <c r="G552" s="84"/>
      <c r="H552" s="277"/>
      <c r="I552" s="40">
        <v>15</v>
      </c>
      <c r="K552" s="146"/>
      <c r="P552" s="11"/>
      <c r="T552" s="15">
        <v>-15</v>
      </c>
      <c r="U552" s="84"/>
      <c r="V552" s="245">
        <f t="shared" si="32"/>
        <v>0</v>
      </c>
      <c r="X552" s="75">
        <v>0</v>
      </c>
      <c r="Y552" s="267"/>
    </row>
    <row r="553" spans="4:25" ht="12.75">
      <c r="D553" t="s">
        <v>322</v>
      </c>
      <c r="G553" s="84"/>
      <c r="H553" s="277"/>
      <c r="I553" s="40">
        <v>20</v>
      </c>
      <c r="K553" s="146"/>
      <c r="P553" s="11"/>
      <c r="T553" s="15">
        <v>-20</v>
      </c>
      <c r="U553" s="84"/>
      <c r="V553" s="245">
        <f t="shared" si="32"/>
        <v>0</v>
      </c>
      <c r="X553" s="75">
        <v>0</v>
      </c>
      <c r="Y553" s="267"/>
    </row>
    <row r="554" spans="7:25" ht="12.75">
      <c r="G554" s="84"/>
      <c r="H554" s="277"/>
      <c r="I554" s="40"/>
      <c r="K554" s="146"/>
      <c r="P554" s="11"/>
      <c r="U554" s="84"/>
      <c r="V554" s="245"/>
      <c r="X554" s="75"/>
      <c r="Y554" s="267"/>
    </row>
    <row r="555" spans="7:25" ht="12.75">
      <c r="G555" s="84"/>
      <c r="H555" s="277"/>
      <c r="I555" s="40"/>
      <c r="K555" s="146"/>
      <c r="P555" s="11"/>
      <c r="U555" s="84"/>
      <c r="V555" s="245"/>
      <c r="Y555" s="267"/>
    </row>
    <row r="556" spans="7:22" ht="12.75">
      <c r="G556" s="132"/>
      <c r="H556" s="277"/>
      <c r="I556" s="40"/>
      <c r="K556" s="146"/>
      <c r="P556" s="11"/>
      <c r="U556" s="84"/>
      <c r="V556" s="245"/>
    </row>
    <row r="557" spans="1:22" ht="12.75">
      <c r="A557" s="108" t="s">
        <v>323</v>
      </c>
      <c r="H557" s="277"/>
      <c r="I557" s="40"/>
      <c r="K557" s="146"/>
      <c r="P557" s="11"/>
      <c r="U557" s="84"/>
      <c r="V557" s="245"/>
    </row>
    <row r="558" spans="4:25" ht="12.75">
      <c r="D558" t="s">
        <v>324</v>
      </c>
      <c r="H558" s="277"/>
      <c r="I558" s="40">
        <v>5</v>
      </c>
      <c r="K558" s="146"/>
      <c r="P558" s="11"/>
      <c r="U558" s="84"/>
      <c r="V558" s="245">
        <f t="shared" si="32"/>
        <v>5</v>
      </c>
      <c r="X558" s="19">
        <v>5000</v>
      </c>
      <c r="Y558" s="267">
        <f aca="true" t="shared" si="33" ref="Y558:Y567">SUM(X558/V558/1000)</f>
        <v>1</v>
      </c>
    </row>
    <row r="559" spans="4:25" ht="12.75">
      <c r="D559" t="s">
        <v>325</v>
      </c>
      <c r="H559" s="277"/>
      <c r="I559" s="40">
        <v>37</v>
      </c>
      <c r="K559" s="146"/>
      <c r="P559" s="11"/>
      <c r="U559" s="84"/>
      <c r="V559" s="245">
        <f t="shared" si="32"/>
        <v>37</v>
      </c>
      <c r="X559" s="19">
        <v>37000</v>
      </c>
      <c r="Y559" s="267">
        <f t="shared" si="33"/>
        <v>1</v>
      </c>
    </row>
    <row r="560" spans="4:25" ht="12.75">
      <c r="D560" t="s">
        <v>326</v>
      </c>
      <c r="H560" s="277"/>
      <c r="I560" s="40">
        <v>2</v>
      </c>
      <c r="K560" s="146"/>
      <c r="P560" s="11"/>
      <c r="U560" s="84"/>
      <c r="V560" s="245">
        <f t="shared" si="32"/>
        <v>2</v>
      </c>
      <c r="X560" s="19">
        <v>2000</v>
      </c>
      <c r="Y560" s="267">
        <f t="shared" si="33"/>
        <v>1</v>
      </c>
    </row>
    <row r="561" spans="4:25" ht="12.75">
      <c r="D561" t="s">
        <v>327</v>
      </c>
      <c r="H561" s="277"/>
      <c r="I561" s="40">
        <v>5</v>
      </c>
      <c r="K561" s="146"/>
      <c r="P561" s="11"/>
      <c r="U561" s="84"/>
      <c r="V561" s="245">
        <f t="shared" si="32"/>
        <v>5</v>
      </c>
      <c r="X561" s="19">
        <v>532.5</v>
      </c>
      <c r="Y561" s="267">
        <f t="shared" si="33"/>
        <v>0.1065</v>
      </c>
    </row>
    <row r="562" spans="4:25" ht="12.75">
      <c r="D562" t="s">
        <v>328</v>
      </c>
      <c r="H562" s="277"/>
      <c r="I562" s="40">
        <v>7.5</v>
      </c>
      <c r="K562" s="146"/>
      <c r="P562" s="11"/>
      <c r="U562" s="84"/>
      <c r="V562" s="245">
        <f t="shared" si="32"/>
        <v>7.5</v>
      </c>
      <c r="X562" s="19">
        <v>7500</v>
      </c>
      <c r="Y562" s="267">
        <f t="shared" si="33"/>
        <v>1</v>
      </c>
    </row>
    <row r="563" spans="4:25" ht="12.75">
      <c r="D563" t="s">
        <v>329</v>
      </c>
      <c r="H563" s="277"/>
      <c r="I563" s="40">
        <v>2</v>
      </c>
      <c r="K563" s="146"/>
      <c r="P563" s="11"/>
      <c r="U563" s="84"/>
      <c r="V563" s="245">
        <f t="shared" si="32"/>
        <v>2</v>
      </c>
      <c r="X563" s="19">
        <v>1000</v>
      </c>
      <c r="Y563" s="267">
        <f t="shared" si="33"/>
        <v>0.5</v>
      </c>
    </row>
    <row r="564" spans="4:25" ht="12.75">
      <c r="D564" t="s">
        <v>330</v>
      </c>
      <c r="H564" s="277"/>
      <c r="I564" s="40">
        <v>20</v>
      </c>
      <c r="K564" s="146"/>
      <c r="P564" s="11"/>
      <c r="U564" s="84"/>
      <c r="V564" s="17">
        <f t="shared" si="32"/>
        <v>20</v>
      </c>
      <c r="X564" s="19">
        <v>20000</v>
      </c>
      <c r="Y564" s="267">
        <f t="shared" si="33"/>
        <v>1</v>
      </c>
    </row>
    <row r="565" spans="4:25" ht="12.75">
      <c r="D565" t="s">
        <v>331</v>
      </c>
      <c r="H565" s="275"/>
      <c r="I565" s="40">
        <v>20</v>
      </c>
      <c r="P565" s="11"/>
      <c r="U565" s="84"/>
      <c r="V565" s="17">
        <f t="shared" si="32"/>
        <v>20</v>
      </c>
      <c r="X565" s="19">
        <v>20000</v>
      </c>
      <c r="Y565" s="267">
        <f t="shared" si="33"/>
        <v>1</v>
      </c>
    </row>
    <row r="566" spans="4:25" ht="12.75">
      <c r="D566" t="s">
        <v>332</v>
      </c>
      <c r="H566" s="275"/>
      <c r="I566" s="40"/>
      <c r="P566" s="11">
        <v>190</v>
      </c>
      <c r="S566" s="15">
        <v>2.054</v>
      </c>
      <c r="T566" s="15">
        <v>-5.034</v>
      </c>
      <c r="U566" s="84"/>
      <c r="V566" s="17">
        <f t="shared" si="32"/>
        <v>187.02</v>
      </c>
      <c r="X566" s="19">
        <v>187019.84</v>
      </c>
      <c r="Y566" s="267">
        <f t="shared" si="33"/>
        <v>0.9999991444765265</v>
      </c>
    </row>
    <row r="567" spans="4:25" ht="12.75">
      <c r="D567" t="s">
        <v>205</v>
      </c>
      <c r="H567" s="275"/>
      <c r="I567" s="40"/>
      <c r="P567" s="11"/>
      <c r="S567" s="15">
        <v>0.789</v>
      </c>
      <c r="U567" s="84"/>
      <c r="V567" s="17">
        <f t="shared" si="32"/>
        <v>0.789</v>
      </c>
      <c r="X567" s="19">
        <v>788.16</v>
      </c>
      <c r="Y567" s="267">
        <f t="shared" si="33"/>
        <v>0.9989353612167299</v>
      </c>
    </row>
    <row r="568" spans="8:21" ht="12.75">
      <c r="H568" s="275"/>
      <c r="I568" s="40"/>
      <c r="P568" s="11"/>
      <c r="U568" s="84"/>
    </row>
    <row r="569" spans="1:21" ht="12.75">
      <c r="A569" s="108" t="s">
        <v>333</v>
      </c>
      <c r="H569" s="275"/>
      <c r="I569" s="40"/>
      <c r="P569" s="11"/>
      <c r="U569" s="84"/>
    </row>
    <row r="570" spans="4:24" ht="12.75">
      <c r="D570" t="s">
        <v>334</v>
      </c>
      <c r="H570" s="275"/>
      <c r="I570" s="40"/>
      <c r="M570" s="11">
        <v>100</v>
      </c>
      <c r="P570" s="11"/>
      <c r="T570" s="15">
        <v>-100</v>
      </c>
      <c r="U570" s="84"/>
      <c r="V570" s="17">
        <f>SUM(I570:T570)</f>
        <v>0</v>
      </c>
      <c r="X570" s="19">
        <v>0</v>
      </c>
    </row>
    <row r="571" spans="8:21" ht="12.75">
      <c r="H571" s="275"/>
      <c r="I571" s="40"/>
      <c r="P571" s="11"/>
      <c r="U571" s="84"/>
    </row>
    <row r="572" spans="8:21" ht="12.75">
      <c r="H572" s="275"/>
      <c r="I572" s="40"/>
      <c r="P572" s="11"/>
      <c r="U572" s="84"/>
    </row>
    <row r="573" spans="8:21" ht="12.75">
      <c r="H573" s="275"/>
      <c r="I573" s="40"/>
      <c r="P573" s="11"/>
      <c r="U573" s="84"/>
    </row>
    <row r="574" spans="8:23" ht="12" customHeight="1">
      <c r="H574" s="275"/>
      <c r="I574" s="15"/>
      <c r="P574" s="11"/>
      <c r="U574" s="84"/>
      <c r="W574" s="145"/>
    </row>
    <row r="575" spans="8:16" ht="12.75" hidden="1">
      <c r="H575" s="275"/>
      <c r="I575" s="15"/>
      <c r="P575" s="11"/>
    </row>
    <row r="576" spans="1:16" ht="12.75" hidden="1">
      <c r="A576" s="221"/>
      <c r="H576" s="275"/>
      <c r="I576" s="15"/>
      <c r="P576" s="11"/>
    </row>
    <row r="577" spans="1:16" ht="12.75" hidden="1">
      <c r="A577" s="114"/>
      <c r="H577" s="275"/>
      <c r="I577" s="15"/>
      <c r="P577" s="11"/>
    </row>
    <row r="578" spans="8:18" ht="12.75" hidden="1">
      <c r="H578" s="275"/>
      <c r="I578" s="15"/>
      <c r="P578" s="11"/>
      <c r="Q578" s="242"/>
      <c r="R578" s="243"/>
    </row>
    <row r="579" spans="8:16" ht="12.75" hidden="1">
      <c r="H579" s="275"/>
      <c r="I579" s="15"/>
      <c r="P579" s="11"/>
    </row>
    <row r="580" spans="8:18" ht="12.75" hidden="1">
      <c r="H580" s="275"/>
      <c r="I580" s="15"/>
      <c r="P580" s="11"/>
      <c r="Q580" s="242"/>
      <c r="R580" s="243"/>
    </row>
    <row r="581" spans="1:25" ht="13.5" customHeight="1">
      <c r="A581" s="52">
        <v>36</v>
      </c>
      <c r="B581" s="104"/>
      <c r="C581" s="104"/>
      <c r="D581" s="53" t="s">
        <v>88</v>
      </c>
      <c r="E581" s="104"/>
      <c r="F581" s="104"/>
      <c r="G581" s="55"/>
      <c r="H581" s="80"/>
      <c r="I581" s="61">
        <f>SUM(I582:I633)</f>
        <v>1202.9</v>
      </c>
      <c r="J581" s="106"/>
      <c r="K581" s="59">
        <f>SUM(K582:K624)</f>
        <v>0</v>
      </c>
      <c r="L581" s="278"/>
      <c r="M581" s="59">
        <f>SUM(M582:M630)</f>
        <v>30.79</v>
      </c>
      <c r="N581" s="59">
        <f>SUM(N582:N631)</f>
        <v>19.899</v>
      </c>
      <c r="O581" s="278"/>
      <c r="P581" s="59">
        <f>SUM(P582:P633)</f>
        <v>6.7</v>
      </c>
      <c r="Q581" s="278"/>
      <c r="R581" s="59">
        <f>SUM(R582:R633)</f>
        <v>1.9719999999999998</v>
      </c>
      <c r="S581" s="61">
        <f>SUM(S582:S633)</f>
        <v>70.503</v>
      </c>
      <c r="T581" s="61">
        <f>SUM(T582:T633)</f>
        <v>-228.202</v>
      </c>
      <c r="U581" s="279"/>
      <c r="V581" s="237">
        <f>SUM(V582:V633)</f>
        <v>1104.5620000000001</v>
      </c>
      <c r="W581" s="107"/>
      <c r="X581" s="238">
        <f>SUM(X582:X633)</f>
        <v>1104556.27</v>
      </c>
      <c r="Y581" s="267">
        <f>SUM(X581/V581/1000)</f>
        <v>0.9999948124233858</v>
      </c>
    </row>
    <row r="582" spans="1:18" ht="13.5" customHeight="1">
      <c r="A582" s="108" t="s">
        <v>335</v>
      </c>
      <c r="B582" s="7"/>
      <c r="C582" s="7"/>
      <c r="D582" s="7"/>
      <c r="E582" s="7"/>
      <c r="G582" s="71"/>
      <c r="H582" s="70"/>
      <c r="I582" s="15"/>
      <c r="P582" s="11"/>
      <c r="Q582" s="242"/>
      <c r="R582" s="243"/>
    </row>
    <row r="583" spans="7:25" ht="13.5" customHeight="1">
      <c r="G583" s="71"/>
      <c r="H583" s="70"/>
      <c r="I583" s="15"/>
      <c r="P583" s="11"/>
      <c r="Q583" s="242"/>
      <c r="R583" s="243"/>
      <c r="Y583" s="267"/>
    </row>
    <row r="584" spans="1:25" ht="12" customHeight="1">
      <c r="A584" s="108"/>
      <c r="D584" t="s">
        <v>336</v>
      </c>
      <c r="G584" s="211"/>
      <c r="H584" s="280"/>
      <c r="I584" s="281"/>
      <c r="N584" s="11">
        <v>3.2</v>
      </c>
      <c r="P584" s="11"/>
      <c r="Q584" s="242"/>
      <c r="R584" s="243"/>
      <c r="T584" s="15">
        <v>2.5</v>
      </c>
      <c r="V584" s="245">
        <f aca="true" t="shared" si="34" ref="V584:V608">SUM(I584:T584)</f>
        <v>5.7</v>
      </c>
      <c r="X584" s="19">
        <v>5700</v>
      </c>
      <c r="Y584" s="267">
        <f aca="true" t="shared" si="35" ref="Y584:Y589">SUM(X584/V584/1000)</f>
        <v>1</v>
      </c>
    </row>
    <row r="585" spans="4:25" ht="12.75">
      <c r="D585" t="s">
        <v>205</v>
      </c>
      <c r="H585" s="275"/>
      <c r="I585" s="40"/>
      <c r="N585" s="11">
        <v>10.424</v>
      </c>
      <c r="P585" s="11"/>
      <c r="R585" s="11">
        <v>0.25</v>
      </c>
      <c r="S585" s="15">
        <v>25</v>
      </c>
      <c r="V585" s="245">
        <f t="shared" si="34"/>
        <v>35.674</v>
      </c>
      <c r="X585" s="19">
        <v>35674</v>
      </c>
      <c r="Y585" s="267">
        <f t="shared" si="35"/>
        <v>1</v>
      </c>
    </row>
    <row r="586" spans="1:25" ht="12.75">
      <c r="A586" s="108"/>
      <c r="D586" t="s">
        <v>337</v>
      </c>
      <c r="G586" s="20"/>
      <c r="H586" s="275"/>
      <c r="I586" s="40"/>
      <c r="P586" s="11"/>
      <c r="R586" s="11">
        <v>0.51</v>
      </c>
      <c r="T586" s="15">
        <v>0.416</v>
      </c>
      <c r="V586" s="245">
        <f t="shared" si="34"/>
        <v>0.9259999999999999</v>
      </c>
      <c r="X586" s="19">
        <v>926</v>
      </c>
      <c r="Y586" s="267">
        <f t="shared" si="35"/>
        <v>1.0000000000000002</v>
      </c>
    </row>
    <row r="587" spans="1:25" ht="12.75">
      <c r="A587" s="108"/>
      <c r="D587" t="s">
        <v>210</v>
      </c>
      <c r="G587" s="20"/>
      <c r="H587" s="275"/>
      <c r="I587" s="40"/>
      <c r="N587" s="11">
        <v>9.867</v>
      </c>
      <c r="P587" s="11"/>
      <c r="V587" s="245">
        <f t="shared" si="34"/>
        <v>9.867</v>
      </c>
      <c r="X587" s="19">
        <v>9867</v>
      </c>
      <c r="Y587" s="267">
        <f t="shared" si="35"/>
        <v>0.9999999999999999</v>
      </c>
    </row>
    <row r="588" spans="1:25" ht="13.5" customHeight="1">
      <c r="A588" s="114"/>
      <c r="D588" t="s">
        <v>206</v>
      </c>
      <c r="G588" s="133"/>
      <c r="H588" s="70"/>
      <c r="I588" s="40">
        <v>1</v>
      </c>
      <c r="P588" s="11"/>
      <c r="Q588" s="242"/>
      <c r="R588" s="243"/>
      <c r="T588" s="15">
        <v>-0.5</v>
      </c>
      <c r="V588" s="245">
        <f t="shared" si="34"/>
        <v>0.5</v>
      </c>
      <c r="X588" s="19">
        <v>500</v>
      </c>
      <c r="Y588" s="267">
        <f t="shared" si="35"/>
        <v>1</v>
      </c>
    </row>
    <row r="589" spans="1:25" ht="12.75">
      <c r="A589" s="114"/>
      <c r="D589" t="s">
        <v>338</v>
      </c>
      <c r="H589" s="275"/>
      <c r="I589" s="40">
        <v>25</v>
      </c>
      <c r="P589" s="11"/>
      <c r="T589" s="15">
        <v>-6.4</v>
      </c>
      <c r="V589" s="245">
        <f t="shared" si="34"/>
        <v>18.6</v>
      </c>
      <c r="X589" s="19">
        <v>18600</v>
      </c>
      <c r="Y589" s="267">
        <f t="shared" si="35"/>
        <v>0.9999999999999999</v>
      </c>
    </row>
    <row r="590" spans="1:25" ht="12.75">
      <c r="A590" s="114"/>
      <c r="H590" s="275"/>
      <c r="I590" s="40"/>
      <c r="P590" s="11"/>
      <c r="V590" s="245"/>
      <c r="Y590" s="267"/>
    </row>
    <row r="591" spans="8:22" ht="12.75">
      <c r="H591" s="275"/>
      <c r="I591" s="15"/>
      <c r="P591" s="11"/>
      <c r="V591" s="245"/>
    </row>
    <row r="592" spans="1:22" ht="12.75">
      <c r="A592" s="108" t="s">
        <v>339</v>
      </c>
      <c r="B592" s="7"/>
      <c r="C592" s="7"/>
      <c r="D592" s="7"/>
      <c r="G592" s="133"/>
      <c r="H592" s="70"/>
      <c r="I592" s="15"/>
      <c r="P592" s="11"/>
      <c r="V592" s="245"/>
    </row>
    <row r="593" spans="4:25" ht="12.75">
      <c r="D593" s="109" t="s">
        <v>267</v>
      </c>
      <c r="E593" s="109"/>
      <c r="F593" s="109"/>
      <c r="H593" s="275"/>
      <c r="I593" s="40">
        <v>25</v>
      </c>
      <c r="P593" s="11"/>
      <c r="S593" s="15">
        <v>-23.522</v>
      </c>
      <c r="V593" s="245">
        <f t="shared" si="34"/>
        <v>1.4780000000000015</v>
      </c>
      <c r="X593" s="19">
        <v>1477.65</v>
      </c>
      <c r="Y593" s="267">
        <f>SUM(X593/V593/1000)</f>
        <v>0.9997631935047351</v>
      </c>
    </row>
    <row r="594" spans="1:25" ht="12.75">
      <c r="A594" s="114"/>
      <c r="D594" t="s">
        <v>210</v>
      </c>
      <c r="H594" s="275"/>
      <c r="I594" s="40"/>
      <c r="N594" s="11">
        <v>16.282</v>
      </c>
      <c r="P594" s="11"/>
      <c r="V594" s="245">
        <f t="shared" si="34"/>
        <v>16.282</v>
      </c>
      <c r="X594" s="19">
        <v>16281.77</v>
      </c>
      <c r="Y594" s="267">
        <f>SUM(X594/V594/1000)</f>
        <v>0.9999858739712566</v>
      </c>
    </row>
    <row r="595" spans="1:25" ht="12.75">
      <c r="A595" s="114"/>
      <c r="D595" t="s">
        <v>340</v>
      </c>
      <c r="H595" s="275"/>
      <c r="I595" s="40"/>
      <c r="P595" s="11"/>
      <c r="S595" s="15">
        <v>6.1</v>
      </c>
      <c r="T595" s="15">
        <v>3.57</v>
      </c>
      <c r="V595" s="245">
        <f t="shared" si="34"/>
        <v>9.67</v>
      </c>
      <c r="X595" s="19">
        <v>9670</v>
      </c>
      <c r="Y595" s="267">
        <f>SUM(X595/V595/1000)</f>
        <v>1</v>
      </c>
    </row>
    <row r="596" spans="1:25" ht="12.75">
      <c r="A596" s="114"/>
      <c r="D596" t="s">
        <v>341</v>
      </c>
      <c r="H596" s="275"/>
      <c r="I596" s="40"/>
      <c r="P596" s="11"/>
      <c r="T596" s="15">
        <v>3.9</v>
      </c>
      <c r="V596" s="245">
        <f t="shared" si="34"/>
        <v>3.9</v>
      </c>
      <c r="X596" s="19">
        <v>3900</v>
      </c>
      <c r="Y596" s="267">
        <f>SUM(X596/V596/1000)</f>
        <v>1</v>
      </c>
    </row>
    <row r="597" spans="1:22" ht="12.75">
      <c r="A597" s="114"/>
      <c r="H597" s="275"/>
      <c r="I597" s="15"/>
      <c r="P597" s="11"/>
      <c r="T597" s="40"/>
      <c r="V597" s="245"/>
    </row>
    <row r="598" spans="1:26" ht="12.75">
      <c r="A598" s="108" t="s">
        <v>342</v>
      </c>
      <c r="B598" s="7"/>
      <c r="C598" s="7"/>
      <c r="D598" s="225"/>
      <c r="E598" s="225"/>
      <c r="F598" s="46"/>
      <c r="G598" s="46"/>
      <c r="H598" s="282"/>
      <c r="I598" s="271"/>
      <c r="J598" s="224"/>
      <c r="K598" s="103"/>
      <c r="L598" s="264"/>
      <c r="M598" s="146"/>
      <c r="N598" s="146"/>
      <c r="O598" s="264"/>
      <c r="P598" s="146"/>
      <c r="Q598" s="264"/>
      <c r="R598" s="146"/>
      <c r="S598" s="271"/>
      <c r="T598" s="205"/>
      <c r="U598" s="283"/>
      <c r="V598" s="245"/>
      <c r="W598" s="213"/>
      <c r="X598" s="284"/>
      <c r="Y598" s="227"/>
      <c r="Z598" s="227"/>
    </row>
    <row r="599" spans="4:26" ht="12.75">
      <c r="D599" s="269" t="s">
        <v>343</v>
      </c>
      <c r="E599" s="109"/>
      <c r="H599" s="143"/>
      <c r="I599" s="40"/>
      <c r="J599" s="13"/>
      <c r="P599" s="11"/>
      <c r="S599" s="15">
        <v>0.357</v>
      </c>
      <c r="U599" s="84"/>
      <c r="V599" s="245">
        <f t="shared" si="34"/>
        <v>0.357</v>
      </c>
      <c r="W599"/>
      <c r="X599" s="75">
        <v>357</v>
      </c>
      <c r="Y599" s="267">
        <f>SUM(X599/V599/1000)</f>
        <v>1</v>
      </c>
      <c r="Z599"/>
    </row>
    <row r="600" spans="4:26" ht="12.75">
      <c r="D600" s="269" t="s">
        <v>344</v>
      </c>
      <c r="E600" s="109"/>
      <c r="H600" s="143"/>
      <c r="I600" s="40"/>
      <c r="J600" s="13"/>
      <c r="P600" s="11"/>
      <c r="S600" s="15">
        <v>51.85</v>
      </c>
      <c r="T600" s="15">
        <v>-30</v>
      </c>
      <c r="U600" s="84"/>
      <c r="V600" s="245">
        <f t="shared" si="34"/>
        <v>21.85</v>
      </c>
      <c r="W600"/>
      <c r="X600" s="75">
        <v>21850</v>
      </c>
      <c r="Y600" s="267">
        <f>SUM(X600/V600/1000)</f>
        <v>0.9999999999999999</v>
      </c>
      <c r="Z600"/>
    </row>
    <row r="601" spans="4:26" ht="12.75">
      <c r="D601" s="269"/>
      <c r="E601" s="109"/>
      <c r="H601" s="143"/>
      <c r="I601" s="15"/>
      <c r="J601" s="13"/>
      <c r="P601" s="11"/>
      <c r="V601" s="245"/>
      <c r="W601"/>
      <c r="X601" s="75"/>
      <c r="Y601" s="84"/>
      <c r="Z601"/>
    </row>
    <row r="602" spans="1:24" ht="12.75">
      <c r="A602" s="108" t="s">
        <v>345</v>
      </c>
      <c r="B602" s="7"/>
      <c r="C602" s="7"/>
      <c r="D602" s="7"/>
      <c r="E602" s="7"/>
      <c r="H602" s="285"/>
      <c r="I602" s="271"/>
      <c r="J602" s="264"/>
      <c r="K602" s="103"/>
      <c r="P602" s="11"/>
      <c r="V602" s="245"/>
      <c r="W602" s="20"/>
      <c r="X602" s="99"/>
    </row>
    <row r="603" spans="4:25" ht="12.75">
      <c r="D603" s="109" t="s">
        <v>346</v>
      </c>
      <c r="H603" s="111"/>
      <c r="I603" s="40">
        <v>1.5</v>
      </c>
      <c r="K603" s="15"/>
      <c r="P603" s="11"/>
      <c r="T603" s="15">
        <v>-1.5</v>
      </c>
      <c r="U603" s="13"/>
      <c r="V603" s="245">
        <f t="shared" si="34"/>
        <v>0</v>
      </c>
      <c r="W603" s="20"/>
      <c r="X603" s="75">
        <v>0</v>
      </c>
      <c r="Y603" s="267"/>
    </row>
    <row r="604" spans="4:25" ht="12.75">
      <c r="D604" s="269" t="s">
        <v>289</v>
      </c>
      <c r="F604" s="20"/>
      <c r="H604" s="143"/>
      <c r="I604" s="40">
        <v>90</v>
      </c>
      <c r="J604" s="13"/>
      <c r="N604" s="11">
        <v>-16.282</v>
      </c>
      <c r="P604" s="11"/>
      <c r="T604" s="15">
        <v>-73.718</v>
      </c>
      <c r="U604" s="13"/>
      <c r="V604" s="245">
        <f t="shared" si="34"/>
        <v>0</v>
      </c>
      <c r="W604" s="20"/>
      <c r="X604" s="75">
        <v>0</v>
      </c>
      <c r="Y604" s="267"/>
    </row>
    <row r="605" spans="6:24" ht="12.75">
      <c r="F605" s="20"/>
      <c r="H605" s="143"/>
      <c r="I605" s="15"/>
      <c r="J605" s="13"/>
      <c r="P605" s="11"/>
      <c r="V605" s="245"/>
      <c r="W605" s="20"/>
      <c r="X605" s="99"/>
    </row>
    <row r="606" spans="1:26" ht="12.75">
      <c r="A606" s="108" t="s">
        <v>347</v>
      </c>
      <c r="B606" s="7"/>
      <c r="C606" s="7"/>
      <c r="D606" s="7"/>
      <c r="H606" s="143"/>
      <c r="I606" s="15"/>
      <c r="J606" s="13"/>
      <c r="P606" s="11"/>
      <c r="V606" s="245"/>
      <c r="W606"/>
      <c r="X606" s="99"/>
      <c r="Y606"/>
      <c r="Z606"/>
    </row>
    <row r="607" spans="1:25" ht="12.75">
      <c r="A607" s="286"/>
      <c r="H607" s="287"/>
      <c r="I607" s="15"/>
      <c r="J607" s="224"/>
      <c r="K607" s="146"/>
      <c r="L607" s="264"/>
      <c r="M607" s="146"/>
      <c r="N607" s="146"/>
      <c r="O607" s="264"/>
      <c r="P607" s="146"/>
      <c r="V607" s="245"/>
      <c r="X607" s="75"/>
      <c r="Y607" s="84"/>
    </row>
    <row r="608" spans="4:25" ht="12.75">
      <c r="D608" t="s">
        <v>348</v>
      </c>
      <c r="H608" s="277"/>
      <c r="I608" s="205">
        <v>13</v>
      </c>
      <c r="J608" s="264"/>
      <c r="K608" s="146"/>
      <c r="L608" s="264"/>
      <c r="M608" s="146"/>
      <c r="N608" s="146"/>
      <c r="O608" s="264"/>
      <c r="P608" s="146"/>
      <c r="T608" s="15">
        <v>-5.599</v>
      </c>
      <c r="V608" s="245">
        <f t="shared" si="34"/>
        <v>7.401</v>
      </c>
      <c r="X608" s="75">
        <v>7400.4</v>
      </c>
      <c r="Y608" s="267">
        <f>SUM(X608/V608/1000)</f>
        <v>0.9999189298743413</v>
      </c>
    </row>
    <row r="609" spans="4:24" ht="12.75">
      <c r="D609" s="114"/>
      <c r="H609" s="32"/>
      <c r="I609" s="15"/>
      <c r="P609" s="11"/>
      <c r="V609" s="245"/>
      <c r="W609" s="20"/>
      <c r="X609" s="99"/>
    </row>
    <row r="610" spans="1:24" ht="12.75">
      <c r="A610" s="108" t="s">
        <v>349</v>
      </c>
      <c r="B610" s="7"/>
      <c r="C610" s="7"/>
      <c r="D610" s="7"/>
      <c r="H610" s="32"/>
      <c r="I610" s="15"/>
      <c r="P610" s="11"/>
      <c r="V610" s="245"/>
      <c r="W610" s="20"/>
      <c r="X610" s="99"/>
    </row>
    <row r="611" spans="4:25" ht="12.75">
      <c r="D611" t="s">
        <v>209</v>
      </c>
      <c r="H611" s="32"/>
      <c r="I611" s="40">
        <v>3</v>
      </c>
      <c r="M611" s="11">
        <v>2.65</v>
      </c>
      <c r="P611" s="11">
        <v>6.7</v>
      </c>
      <c r="U611" s="13"/>
      <c r="V611" s="245">
        <f aca="true" t="shared" si="36" ref="V611:V631">SUM(I611:T611)</f>
        <v>12.35</v>
      </c>
      <c r="W611" s="20"/>
      <c r="X611" s="75">
        <v>12346.85</v>
      </c>
      <c r="Y611" s="267">
        <f>SUM(X611/V611/1000)</f>
        <v>0.9997449392712552</v>
      </c>
    </row>
    <row r="612" spans="4:25" ht="12.75">
      <c r="D612" t="s">
        <v>205</v>
      </c>
      <c r="H612" s="32"/>
      <c r="I612" s="40">
        <v>885</v>
      </c>
      <c r="P612" s="11"/>
      <c r="T612" s="15">
        <v>0.029</v>
      </c>
      <c r="U612" s="13"/>
      <c r="V612" s="245">
        <f t="shared" si="36"/>
        <v>885.029</v>
      </c>
      <c r="W612" s="20"/>
      <c r="X612" s="75">
        <v>885028.1</v>
      </c>
      <c r="Y612" s="267">
        <f>SUM(X612/V612/1000)</f>
        <v>0.99999898308417</v>
      </c>
    </row>
    <row r="613" spans="4:25" ht="12.75">
      <c r="D613" t="s">
        <v>210</v>
      </c>
      <c r="H613" s="32"/>
      <c r="I613" s="40"/>
      <c r="M613" s="11">
        <v>15</v>
      </c>
      <c r="P613" s="11"/>
      <c r="R613" s="11">
        <v>2.128</v>
      </c>
      <c r="S613" s="15">
        <v>10.718</v>
      </c>
      <c r="U613" s="13"/>
      <c r="V613" s="245">
        <f t="shared" si="36"/>
        <v>27.846</v>
      </c>
      <c r="W613" s="20"/>
      <c r="X613" s="75">
        <v>27845.5</v>
      </c>
      <c r="Y613" s="267">
        <f>SUM(X613/V613/1000)</f>
        <v>0.9999820440996912</v>
      </c>
    </row>
    <row r="614" spans="8:26" ht="12.75">
      <c r="H614" s="32"/>
      <c r="I614" s="15"/>
      <c r="P614" s="11"/>
      <c r="U614" s="84"/>
      <c r="V614" s="245"/>
      <c r="W614"/>
      <c r="X614" s="75"/>
      <c r="Y614"/>
      <c r="Z614"/>
    </row>
    <row r="615" spans="8:26" ht="12.75">
      <c r="H615" s="32"/>
      <c r="I615" s="15"/>
      <c r="P615" s="11"/>
      <c r="U615" s="84"/>
      <c r="V615" s="245"/>
      <c r="W615"/>
      <c r="X615" s="75"/>
      <c r="Y615"/>
      <c r="Z615"/>
    </row>
    <row r="616" spans="8:26" ht="12.75">
      <c r="H616" s="143"/>
      <c r="I616" s="15"/>
      <c r="P616" s="11"/>
      <c r="U616" s="84"/>
      <c r="V616" s="245"/>
      <c r="W616" s="20"/>
      <c r="X616" s="75"/>
      <c r="Y616" s="84"/>
      <c r="Z616"/>
    </row>
    <row r="617" spans="1:26" ht="12.75">
      <c r="A617" s="108" t="s">
        <v>350</v>
      </c>
      <c r="B617" s="7"/>
      <c r="C617" s="7"/>
      <c r="D617" s="7"/>
      <c r="E617" s="7"/>
      <c r="H617" s="143"/>
      <c r="I617" s="15"/>
      <c r="P617" s="11"/>
      <c r="U617" s="84"/>
      <c r="V617" s="245"/>
      <c r="W617" s="20"/>
      <c r="X617" s="75"/>
      <c r="Y617" s="84"/>
      <c r="Z617"/>
    </row>
    <row r="618" spans="8:26" ht="12.75">
      <c r="H618" s="143"/>
      <c r="I618" s="15"/>
      <c r="P618" s="11"/>
      <c r="U618" s="84"/>
      <c r="V618" s="245"/>
      <c r="W618" s="20"/>
      <c r="X618" s="75"/>
      <c r="Y618" s="84"/>
      <c r="Z618"/>
    </row>
    <row r="619" spans="4:26" ht="12.75">
      <c r="D619" t="s">
        <v>284</v>
      </c>
      <c r="H619" s="143"/>
      <c r="I619" s="40">
        <v>8</v>
      </c>
      <c r="P619" s="11"/>
      <c r="T619" s="15">
        <v>-8</v>
      </c>
      <c r="U619" s="84"/>
      <c r="V619" s="245">
        <f t="shared" si="36"/>
        <v>0</v>
      </c>
      <c r="W619" s="20"/>
      <c r="X619" s="75">
        <v>0</v>
      </c>
      <c r="Y619" s="267"/>
      <c r="Z619"/>
    </row>
    <row r="620" spans="4:26" ht="12.75">
      <c r="D620" t="s">
        <v>222</v>
      </c>
      <c r="H620" s="143"/>
      <c r="I620" s="40">
        <v>5</v>
      </c>
      <c r="P620" s="11"/>
      <c r="T620" s="15">
        <v>-4.986</v>
      </c>
      <c r="U620" s="84"/>
      <c r="V620" s="245">
        <f t="shared" si="36"/>
        <v>0.014000000000000234</v>
      </c>
      <c r="W620" s="20"/>
      <c r="X620" s="75">
        <v>14</v>
      </c>
      <c r="Y620" s="267">
        <f>SUM(X620/V620/1000)</f>
        <v>0.9999999999999832</v>
      </c>
      <c r="Z620"/>
    </row>
    <row r="621" spans="4:26" ht="12.75">
      <c r="D621" t="s">
        <v>205</v>
      </c>
      <c r="H621" s="143"/>
      <c r="I621" s="40">
        <v>30</v>
      </c>
      <c r="P621" s="11"/>
      <c r="T621" s="15">
        <v>-19.644</v>
      </c>
      <c r="U621" s="84"/>
      <c r="V621" s="245">
        <f t="shared" si="36"/>
        <v>10.356000000000002</v>
      </c>
      <c r="W621" s="20"/>
      <c r="X621" s="75">
        <v>10356</v>
      </c>
      <c r="Y621" s="267">
        <f>SUM(X621/V621/1000)</f>
        <v>0.9999999999999999</v>
      </c>
      <c r="Z621"/>
    </row>
    <row r="622" spans="4:26" ht="12.75">
      <c r="D622" t="s">
        <v>351</v>
      </c>
      <c r="H622" s="143"/>
      <c r="I622" s="40">
        <v>60</v>
      </c>
      <c r="P622" s="11"/>
      <c r="T622" s="15">
        <v>-45.119</v>
      </c>
      <c r="U622" s="84"/>
      <c r="V622" s="245">
        <f t="shared" si="36"/>
        <v>14.881</v>
      </c>
      <c r="W622" s="20"/>
      <c r="X622" s="75">
        <v>14881</v>
      </c>
      <c r="Y622" s="267">
        <f>SUM(X622/V622/1000)</f>
        <v>1</v>
      </c>
      <c r="Z622"/>
    </row>
    <row r="623" spans="4:26" ht="12.75">
      <c r="D623" t="s">
        <v>352</v>
      </c>
      <c r="H623" s="143"/>
      <c r="I623" s="40">
        <v>50</v>
      </c>
      <c r="N623" s="11">
        <v>-8</v>
      </c>
      <c r="P623" s="11"/>
      <c r="T623" s="15">
        <v>-41.743</v>
      </c>
      <c r="U623" s="84"/>
      <c r="V623" s="245">
        <f t="shared" si="36"/>
        <v>0.2569999999999979</v>
      </c>
      <c r="W623" s="20"/>
      <c r="X623" s="19">
        <v>257</v>
      </c>
      <c r="Y623" s="267">
        <f>SUM(X623/V623/1000)</f>
        <v>1.0000000000000082</v>
      </c>
      <c r="Z623"/>
    </row>
    <row r="624" spans="8:26" ht="12.75">
      <c r="H624" s="143"/>
      <c r="I624" s="15"/>
      <c r="P624" s="11"/>
      <c r="U624" s="84"/>
      <c r="V624" s="245"/>
      <c r="W624" s="20"/>
      <c r="Y624" s="84"/>
      <c r="Z624"/>
    </row>
    <row r="625" spans="1:25" ht="12.75">
      <c r="A625" s="108" t="s">
        <v>353</v>
      </c>
      <c r="H625" s="285"/>
      <c r="I625" s="205"/>
      <c r="J625" s="224"/>
      <c r="K625" s="103"/>
      <c r="P625" s="11"/>
      <c r="U625" s="84"/>
      <c r="V625" s="245"/>
      <c r="W625" s="20"/>
      <c r="X625" s="99"/>
      <c r="Y625" s="84"/>
    </row>
    <row r="626" spans="4:25" ht="12.75">
      <c r="D626" t="s">
        <v>354</v>
      </c>
      <c r="H626" s="285"/>
      <c r="I626" s="205">
        <v>6.4</v>
      </c>
      <c r="J626" s="224"/>
      <c r="K626" s="103"/>
      <c r="P626" s="11"/>
      <c r="R626" s="11">
        <v>-0.955</v>
      </c>
      <c r="U626" s="84"/>
      <c r="V626" s="245">
        <f t="shared" si="36"/>
        <v>5.445</v>
      </c>
      <c r="W626" s="20"/>
      <c r="X626" s="75">
        <v>5445</v>
      </c>
      <c r="Y626" s="267">
        <f>SUM(X626/V626/1000)</f>
        <v>1</v>
      </c>
    </row>
    <row r="627" spans="4:25" ht="12.75">
      <c r="D627" t="s">
        <v>222</v>
      </c>
      <c r="H627" s="285"/>
      <c r="I627" s="205"/>
      <c r="J627" s="224"/>
      <c r="K627" s="103"/>
      <c r="P627" s="11"/>
      <c r="R627" s="11">
        <v>0.039</v>
      </c>
      <c r="U627" s="84"/>
      <c r="V627" s="245">
        <f t="shared" si="36"/>
        <v>0.039</v>
      </c>
      <c r="W627" s="20"/>
      <c r="X627" s="75">
        <v>39</v>
      </c>
      <c r="Y627" s="267">
        <f>SUM(X627/V627/1000)</f>
        <v>1</v>
      </c>
    </row>
    <row r="628" spans="8:25" ht="12.75">
      <c r="H628" s="285"/>
      <c r="I628" s="205"/>
      <c r="J628" s="224"/>
      <c r="K628" s="103"/>
      <c r="P628" s="11"/>
      <c r="U628" s="84"/>
      <c r="V628" s="245"/>
      <c r="W628" s="20"/>
      <c r="X628" s="99"/>
      <c r="Y628" s="84"/>
    </row>
    <row r="629" spans="1:25" ht="12.75">
      <c r="A629" s="108" t="s">
        <v>355</v>
      </c>
      <c r="B629" s="7"/>
      <c r="C629" s="7"/>
      <c r="D629" s="7"/>
      <c r="H629" s="285"/>
      <c r="I629" s="205"/>
      <c r="J629" s="224"/>
      <c r="K629" s="103"/>
      <c r="P629" s="11"/>
      <c r="U629" s="84"/>
      <c r="V629" s="245"/>
      <c r="W629" s="20"/>
      <c r="X629" s="99"/>
      <c r="Y629" s="84"/>
    </row>
    <row r="630" spans="4:25" ht="12.75">
      <c r="D630" t="s">
        <v>215</v>
      </c>
      <c r="H630" s="285"/>
      <c r="I630" s="205"/>
      <c r="J630" s="224"/>
      <c r="K630" s="103"/>
      <c r="M630" s="11">
        <v>13.14</v>
      </c>
      <c r="P630" s="11"/>
      <c r="T630" s="15">
        <v>3</v>
      </c>
      <c r="U630" s="84"/>
      <c r="V630" s="245">
        <f t="shared" si="36"/>
        <v>16.14</v>
      </c>
      <c r="W630" s="20"/>
      <c r="X630" s="75">
        <v>16140</v>
      </c>
      <c r="Y630" s="267">
        <f>SUM(X630/V630/1000)</f>
        <v>1</v>
      </c>
    </row>
    <row r="631" spans="4:25" ht="12.75">
      <c r="D631" t="s">
        <v>356</v>
      </c>
      <c r="H631" s="285"/>
      <c r="I631" s="205"/>
      <c r="J631" s="224"/>
      <c r="K631" s="103"/>
      <c r="N631" s="11">
        <v>4.408</v>
      </c>
      <c r="P631" s="11"/>
      <c r="T631" s="15">
        <v>-4.408</v>
      </c>
      <c r="U631" s="84"/>
      <c r="V631" s="245">
        <f t="shared" si="36"/>
        <v>0</v>
      </c>
      <c r="W631" s="20"/>
      <c r="X631" s="75"/>
      <c r="Y631" s="267"/>
    </row>
    <row r="632" spans="8:25" ht="12.75">
      <c r="H632" s="285"/>
      <c r="I632" s="205"/>
      <c r="J632" s="224"/>
      <c r="K632" s="103"/>
      <c r="P632" s="11"/>
      <c r="U632" s="84"/>
      <c r="V632" s="245"/>
      <c r="W632" s="20"/>
      <c r="X632" s="75"/>
      <c r="Y632" s="267"/>
    </row>
    <row r="633" spans="8:25" ht="12.75">
      <c r="H633" s="275"/>
      <c r="I633" s="15"/>
      <c r="P633" s="11"/>
      <c r="U633" s="84"/>
      <c r="V633" s="33"/>
      <c r="W633" s="20"/>
      <c r="X633" s="99"/>
      <c r="Y633" s="84"/>
    </row>
    <row r="634" spans="8:21" ht="12.75" hidden="1">
      <c r="H634" s="275"/>
      <c r="I634" s="15"/>
      <c r="P634" s="11"/>
      <c r="U634" s="84"/>
    </row>
    <row r="635" spans="8:21" ht="12.75" hidden="1">
      <c r="H635" s="275"/>
      <c r="I635" s="15"/>
      <c r="P635" s="11"/>
      <c r="U635" s="84"/>
    </row>
    <row r="636" spans="1:25" ht="17.25" customHeight="1">
      <c r="A636" s="52">
        <v>37</v>
      </c>
      <c r="B636" s="104"/>
      <c r="C636" s="104"/>
      <c r="D636" s="53" t="s">
        <v>357</v>
      </c>
      <c r="E636" s="288"/>
      <c r="F636" s="104"/>
      <c r="G636" s="55"/>
      <c r="H636" s="80"/>
      <c r="I636" s="61">
        <f>SUM(I639:I679)</f>
        <v>3061</v>
      </c>
      <c r="J636" s="237"/>
      <c r="K636" s="61">
        <f aca="true" t="shared" si="37" ref="K636:U636">SUM(K639:K679)</f>
        <v>0</v>
      </c>
      <c r="L636" s="61">
        <f t="shared" si="37"/>
        <v>0</v>
      </c>
      <c r="M636" s="61">
        <f t="shared" si="37"/>
        <v>1.343</v>
      </c>
      <c r="N636" s="61">
        <f>SUM(N639:N679)</f>
        <v>-3.6750000000000007</v>
      </c>
      <c r="O636" s="61">
        <f t="shared" si="37"/>
        <v>0</v>
      </c>
      <c r="P636" s="61">
        <f>SUM(P639:P679)</f>
        <v>606.506</v>
      </c>
      <c r="Q636" s="61">
        <f t="shared" si="37"/>
        <v>0</v>
      </c>
      <c r="R636" s="61">
        <f>SUM(R638:R679)</f>
        <v>155.427</v>
      </c>
      <c r="S636" s="61">
        <f t="shared" si="37"/>
        <v>7.145000000000001</v>
      </c>
      <c r="T636" s="61">
        <f>SUM(T639:T679)</f>
        <v>-248.74700000000004</v>
      </c>
      <c r="U636" s="263">
        <f t="shared" si="37"/>
        <v>0</v>
      </c>
      <c r="V636" s="61">
        <f>SUM(V638:V679)</f>
        <v>3578.9990000000003</v>
      </c>
      <c r="W636" s="107"/>
      <c r="X636" s="263">
        <f>SUM(X638:X679)</f>
        <v>3578992.1999999997</v>
      </c>
      <c r="Y636" s="267">
        <f>SUM(X636/V636/1000)</f>
        <v>0.9999981000274099</v>
      </c>
    </row>
    <row r="637" spans="1:21" ht="13.5" customHeight="1">
      <c r="A637" s="239" t="s">
        <v>358</v>
      </c>
      <c r="B637" s="7"/>
      <c r="C637" s="7"/>
      <c r="D637" s="7"/>
      <c r="E637" s="7"/>
      <c r="F637" s="7"/>
      <c r="G637" s="133"/>
      <c r="H637" s="70"/>
      <c r="I637" s="15"/>
      <c r="P637" s="11"/>
      <c r="U637" s="84"/>
    </row>
    <row r="638" spans="1:25" ht="13.5" customHeight="1">
      <c r="A638" s="239"/>
      <c r="B638" s="7"/>
      <c r="C638" s="7"/>
      <c r="D638" s="109" t="s">
        <v>222</v>
      </c>
      <c r="E638" s="109"/>
      <c r="F638" s="7"/>
      <c r="G638" s="133"/>
      <c r="H638" s="70"/>
      <c r="I638" s="15"/>
      <c r="P638" s="11"/>
      <c r="R638" s="11">
        <v>1.381</v>
      </c>
      <c r="U638" s="84"/>
      <c r="V638" s="245">
        <f aca="true" t="shared" si="38" ref="V638:V670">SUM(I638:T638)</f>
        <v>1.381</v>
      </c>
      <c r="X638" s="19">
        <v>1380.4</v>
      </c>
      <c r="Y638" s="267">
        <f aca="true" t="shared" si="39" ref="Y638:Y645">SUM(X638/V638/1000)</f>
        <v>0.9995655322230268</v>
      </c>
    </row>
    <row r="639" spans="1:25" ht="12.75">
      <c r="A639" s="114"/>
      <c r="D639" t="s">
        <v>359</v>
      </c>
      <c r="H639" s="275"/>
      <c r="I639" s="40">
        <v>1740</v>
      </c>
      <c r="P639" s="11"/>
      <c r="T639" s="15">
        <v>16.73</v>
      </c>
      <c r="U639" s="84"/>
      <c r="V639" s="245">
        <f t="shared" si="38"/>
        <v>1756.73</v>
      </c>
      <c r="X639" s="19">
        <v>1756730</v>
      </c>
      <c r="Y639" s="267">
        <f t="shared" si="39"/>
        <v>1</v>
      </c>
    </row>
    <row r="640" spans="1:25" ht="13.5" customHeight="1">
      <c r="A640" s="289"/>
      <c r="D640" t="s">
        <v>360</v>
      </c>
      <c r="G640" s="71"/>
      <c r="H640" s="70"/>
      <c r="I640" s="40"/>
      <c r="N640" s="11">
        <v>2.5</v>
      </c>
      <c r="P640" s="11"/>
      <c r="T640" s="15">
        <v>-1.079</v>
      </c>
      <c r="U640" s="13"/>
      <c r="V640" s="245">
        <f t="shared" si="38"/>
        <v>1.421</v>
      </c>
      <c r="X640" s="19">
        <v>1421</v>
      </c>
      <c r="Y640" s="267">
        <f t="shared" si="39"/>
        <v>1</v>
      </c>
    </row>
    <row r="641" spans="1:25" ht="13.5" customHeight="1">
      <c r="A641" s="289"/>
      <c r="D641" t="s">
        <v>361</v>
      </c>
      <c r="G641" s="71"/>
      <c r="H641" s="70"/>
      <c r="I641" s="40">
        <v>35</v>
      </c>
      <c r="M641" s="11">
        <v>1.343</v>
      </c>
      <c r="P641" s="11"/>
      <c r="U641" s="13"/>
      <c r="V641" s="245">
        <f t="shared" si="38"/>
        <v>36.343</v>
      </c>
      <c r="X641" s="19">
        <v>36343</v>
      </c>
      <c r="Y641" s="267">
        <f t="shared" si="39"/>
        <v>0.9999999999999999</v>
      </c>
    </row>
    <row r="642" spans="1:25" ht="13.5" customHeight="1">
      <c r="A642" s="289"/>
      <c r="D642" t="s">
        <v>362</v>
      </c>
      <c r="G642" s="71"/>
      <c r="H642" s="70"/>
      <c r="I642" s="40">
        <v>95</v>
      </c>
      <c r="P642" s="11"/>
      <c r="R642" s="11">
        <v>40</v>
      </c>
      <c r="T642" s="15">
        <v>18.539</v>
      </c>
      <c r="U642" s="84"/>
      <c r="V642" s="245">
        <f t="shared" si="38"/>
        <v>153.539</v>
      </c>
      <c r="X642" s="19">
        <v>153539</v>
      </c>
      <c r="Y642" s="267">
        <f t="shared" si="39"/>
        <v>1.0000000000000002</v>
      </c>
    </row>
    <row r="643" spans="1:25" ht="13.5" customHeight="1">
      <c r="A643" s="289"/>
      <c r="D643" t="s">
        <v>363</v>
      </c>
      <c r="G643" s="71"/>
      <c r="H643" s="70"/>
      <c r="I643" s="40"/>
      <c r="P643" s="11"/>
      <c r="R643" s="11">
        <v>53.732</v>
      </c>
      <c r="U643" s="84"/>
      <c r="V643" s="245">
        <f t="shared" si="38"/>
        <v>53.732</v>
      </c>
      <c r="X643" s="19">
        <v>53731.5</v>
      </c>
      <c r="Y643" s="267">
        <f t="shared" si="39"/>
        <v>0.9999906945581777</v>
      </c>
    </row>
    <row r="644" spans="1:25" ht="13.5" customHeight="1">
      <c r="A644" s="289"/>
      <c r="D644" t="s">
        <v>364</v>
      </c>
      <c r="G644" s="71"/>
      <c r="H644" s="70"/>
      <c r="I644" s="40">
        <v>25</v>
      </c>
      <c r="P644" s="11"/>
      <c r="T644" s="15">
        <v>-2.773</v>
      </c>
      <c r="U644" s="13"/>
      <c r="V644" s="245">
        <f t="shared" si="38"/>
        <v>22.227</v>
      </c>
      <c r="X644" s="19">
        <v>22226.9</v>
      </c>
      <c r="Y644" s="267">
        <f t="shared" si="39"/>
        <v>0.9999955009672921</v>
      </c>
    </row>
    <row r="645" spans="1:25" ht="13.5" customHeight="1">
      <c r="A645" s="289"/>
      <c r="D645" t="s">
        <v>365</v>
      </c>
      <c r="G645" s="71"/>
      <c r="H645" s="70"/>
      <c r="I645" s="40"/>
      <c r="P645" s="11"/>
      <c r="S645" s="15">
        <v>3.6</v>
      </c>
      <c r="T645" s="15">
        <v>0.82</v>
      </c>
      <c r="U645" s="13"/>
      <c r="V645" s="245">
        <f t="shared" si="38"/>
        <v>4.42</v>
      </c>
      <c r="X645" s="19">
        <v>4419.1</v>
      </c>
      <c r="Y645" s="267">
        <f t="shared" si="39"/>
        <v>0.9997963800904978</v>
      </c>
    </row>
    <row r="646" spans="1:22" ht="13.5" customHeight="1">
      <c r="A646" s="289"/>
      <c r="G646" s="71"/>
      <c r="H646" s="70"/>
      <c r="I646" s="15"/>
      <c r="P646" s="11"/>
      <c r="U646" s="13"/>
      <c r="V646" s="245"/>
    </row>
    <row r="647" spans="1:22" ht="12.75">
      <c r="A647" s="108" t="s">
        <v>366</v>
      </c>
      <c r="H647" s="70"/>
      <c r="I647" s="40"/>
      <c r="P647" s="11"/>
      <c r="U647" s="84"/>
      <c r="V647" s="245"/>
    </row>
    <row r="648" spans="4:25" ht="12.75">
      <c r="D648" t="s">
        <v>367</v>
      </c>
      <c r="G648" s="20"/>
      <c r="H648" s="275"/>
      <c r="I648" s="40">
        <v>240</v>
      </c>
      <c r="P648" s="11"/>
      <c r="R648" s="11">
        <v>60</v>
      </c>
      <c r="T648" s="15">
        <v>15.514</v>
      </c>
      <c r="U648" s="84"/>
      <c r="V648" s="245">
        <f t="shared" si="38"/>
        <v>315.514</v>
      </c>
      <c r="X648" s="19">
        <v>315513.8</v>
      </c>
      <c r="Y648" s="267">
        <f>SUM(X648/V648/1000)</f>
        <v>0.9999993661137064</v>
      </c>
    </row>
    <row r="649" spans="4:25" ht="12.75">
      <c r="D649" t="s">
        <v>368</v>
      </c>
      <c r="G649" s="20"/>
      <c r="H649" s="275"/>
      <c r="I649" s="40">
        <v>16</v>
      </c>
      <c r="P649" s="11"/>
      <c r="S649" s="15">
        <v>-2</v>
      </c>
      <c r="U649" s="84"/>
      <c r="V649" s="245">
        <f t="shared" si="38"/>
        <v>14</v>
      </c>
      <c r="X649" s="19">
        <v>14000</v>
      </c>
      <c r="Y649" s="267">
        <f>SUM(X649/V649/1000)</f>
        <v>1</v>
      </c>
    </row>
    <row r="650" spans="4:25" ht="12.75">
      <c r="D650" t="s">
        <v>369</v>
      </c>
      <c r="G650" s="20"/>
      <c r="H650" s="275"/>
      <c r="I650" s="40"/>
      <c r="N650" s="11">
        <v>11.825</v>
      </c>
      <c r="P650" s="11"/>
      <c r="R650" s="11">
        <v>0.314</v>
      </c>
      <c r="T650" s="15">
        <v>-0.314</v>
      </c>
      <c r="U650" s="84"/>
      <c r="V650" s="245">
        <f t="shared" si="38"/>
        <v>11.825</v>
      </c>
      <c r="X650" s="19">
        <v>11824.5</v>
      </c>
      <c r="Y650" s="267">
        <f>SUM(X650/V650/1000)</f>
        <v>0.9999577167019028</v>
      </c>
    </row>
    <row r="651" spans="7:25" ht="12.75">
      <c r="G651" s="20"/>
      <c r="H651" s="275"/>
      <c r="I651" s="40"/>
      <c r="P651" s="11"/>
      <c r="U651" s="84"/>
      <c r="V651" s="245"/>
      <c r="Y651" s="267"/>
    </row>
    <row r="652" spans="1:22" ht="12.75">
      <c r="A652" s="108" t="s">
        <v>370</v>
      </c>
      <c r="H652" s="275"/>
      <c r="I652" s="15"/>
      <c r="P652" s="11"/>
      <c r="U652" s="84"/>
      <c r="V652" s="245"/>
    </row>
    <row r="653" spans="1:25" ht="12.75">
      <c r="A653" s="251"/>
      <c r="H653" s="275"/>
      <c r="I653" s="15"/>
      <c r="P653" s="11"/>
      <c r="U653" s="84"/>
      <c r="V653" s="245"/>
      <c r="Y653" s="84"/>
    </row>
    <row r="654" spans="1:25" ht="12.75">
      <c r="A654" s="108" t="s">
        <v>371</v>
      </c>
      <c r="B654" s="7"/>
      <c r="C654" s="7"/>
      <c r="D654" s="7"/>
      <c r="H654" s="111"/>
      <c r="I654" s="15"/>
      <c r="K654" s="40"/>
      <c r="P654" s="77"/>
      <c r="U654" s="130"/>
      <c r="V654" s="245"/>
      <c r="W654" s="20"/>
      <c r="X654" s="131"/>
      <c r="Y654" s="84"/>
    </row>
    <row r="655" spans="1:25" ht="12.75">
      <c r="A655" s="108"/>
      <c r="B655" s="7"/>
      <c r="C655" s="7"/>
      <c r="D655" s="109" t="s">
        <v>372</v>
      </c>
      <c r="E655" s="109"/>
      <c r="F655" s="109"/>
      <c r="H655" s="111"/>
      <c r="I655" s="15"/>
      <c r="K655" s="40"/>
      <c r="P655" s="77"/>
      <c r="T655" s="15">
        <v>1.764</v>
      </c>
      <c r="U655" s="130"/>
      <c r="V655" s="245">
        <f t="shared" si="38"/>
        <v>1.764</v>
      </c>
      <c r="W655" s="20"/>
      <c r="X655" s="75">
        <v>1764</v>
      </c>
      <c r="Y655" s="267">
        <f>SUM(X655/V655/1000)</f>
        <v>1</v>
      </c>
    </row>
    <row r="656" spans="1:25" ht="12.75">
      <c r="A656" s="108"/>
      <c r="B656" s="7"/>
      <c r="C656" s="7"/>
      <c r="D656" s="109" t="s">
        <v>222</v>
      </c>
      <c r="E656" s="109"/>
      <c r="H656" s="111"/>
      <c r="I656" s="15"/>
      <c r="K656" s="40"/>
      <c r="P656" s="11">
        <v>11.424</v>
      </c>
      <c r="S656" s="15">
        <v>3.993</v>
      </c>
      <c r="U656" s="130"/>
      <c r="V656" s="245">
        <f t="shared" si="38"/>
        <v>15.417</v>
      </c>
      <c r="W656" s="20"/>
      <c r="X656" s="75">
        <v>15416.45</v>
      </c>
      <c r="Y656" s="267">
        <f>SUM(X656/V656/1000)</f>
        <v>0.9999643250956737</v>
      </c>
    </row>
    <row r="657" spans="1:25" ht="12.75">
      <c r="A657" s="108"/>
      <c r="B657" s="7"/>
      <c r="C657" s="7"/>
      <c r="D657" s="109" t="s">
        <v>285</v>
      </c>
      <c r="E657" s="109"/>
      <c r="H657" s="111"/>
      <c r="I657" s="40"/>
      <c r="K657" s="40"/>
      <c r="P657" s="11">
        <v>25.082</v>
      </c>
      <c r="S657" s="15">
        <v>-6.448</v>
      </c>
      <c r="U657" s="129"/>
      <c r="V657" s="245">
        <f t="shared" si="38"/>
        <v>18.634</v>
      </c>
      <c r="W657" s="20"/>
      <c r="X657" s="75">
        <v>18633.71</v>
      </c>
      <c r="Y657" s="267">
        <f>SUM(X657/V657/1000)</f>
        <v>0.9999844370505527</v>
      </c>
    </row>
    <row r="658" spans="4:25" ht="12.75">
      <c r="D658" s="269" t="s">
        <v>205</v>
      </c>
      <c r="H658" s="32"/>
      <c r="I658" s="40">
        <v>530</v>
      </c>
      <c r="J658" s="13"/>
      <c r="N658" s="11">
        <v>-18</v>
      </c>
      <c r="P658" s="11"/>
      <c r="T658" s="15">
        <v>-108.769</v>
      </c>
      <c r="U658" s="84"/>
      <c r="V658" s="245">
        <f t="shared" si="38"/>
        <v>403.231</v>
      </c>
      <c r="W658" s="20"/>
      <c r="X658" s="75">
        <v>403230.54</v>
      </c>
      <c r="Y658" s="267">
        <f>SUM(X658/V658/1000)</f>
        <v>0.9999988592146933</v>
      </c>
    </row>
    <row r="659" spans="4:25" ht="12.75">
      <c r="D659" t="s">
        <v>373</v>
      </c>
      <c r="H659" s="143"/>
      <c r="I659" s="40">
        <v>10</v>
      </c>
      <c r="J659" s="13"/>
      <c r="P659" s="11">
        <v>-10</v>
      </c>
      <c r="U659" s="84"/>
      <c r="V659" s="245">
        <f t="shared" si="38"/>
        <v>0</v>
      </c>
      <c r="W659" s="20"/>
      <c r="X659" s="75">
        <v>0</v>
      </c>
      <c r="Y659" s="267"/>
    </row>
    <row r="660" spans="4:25" ht="12.75">
      <c r="D660" t="s">
        <v>374</v>
      </c>
      <c r="H660" s="290"/>
      <c r="I660" s="205">
        <v>95</v>
      </c>
      <c r="P660" s="11"/>
      <c r="T660" s="15">
        <v>7.848</v>
      </c>
      <c r="U660" s="84"/>
      <c r="V660" s="245">
        <f t="shared" si="38"/>
        <v>102.848</v>
      </c>
      <c r="X660" s="75">
        <v>102847.2</v>
      </c>
      <c r="Y660" s="267">
        <f>SUM(X660/V660/1000)</f>
        <v>0.9999922215308027</v>
      </c>
    </row>
    <row r="661" spans="4:25" ht="12.75">
      <c r="D661" t="s">
        <v>375</v>
      </c>
      <c r="H661" s="290"/>
      <c r="I661" s="205">
        <v>50</v>
      </c>
      <c r="P661" s="11"/>
      <c r="T661" s="15">
        <v>-36.479</v>
      </c>
      <c r="U661" s="84"/>
      <c r="V661" s="245">
        <f t="shared" si="38"/>
        <v>13.521</v>
      </c>
      <c r="X661" s="75">
        <v>13521</v>
      </c>
      <c r="Y661" s="267">
        <f>SUM(X661/V661/1000)</f>
        <v>0.9999999999999999</v>
      </c>
    </row>
    <row r="662" spans="4:25" ht="12.75">
      <c r="D662" t="s">
        <v>376</v>
      </c>
      <c r="H662" s="290"/>
      <c r="I662" s="205"/>
      <c r="P662" s="11"/>
      <c r="U662" s="84"/>
      <c r="V662" s="245">
        <f t="shared" si="38"/>
        <v>0</v>
      </c>
      <c r="X662" s="75"/>
      <c r="Y662" s="267"/>
    </row>
    <row r="663" spans="8:25" ht="12.75">
      <c r="H663" s="290"/>
      <c r="I663" s="271"/>
      <c r="J663" s="264"/>
      <c r="K663" s="146"/>
      <c r="P663" s="11"/>
      <c r="U663" s="84"/>
      <c r="V663" s="245"/>
      <c r="Y663" s="84"/>
    </row>
    <row r="664" spans="1:25" ht="12.75">
      <c r="A664" s="108" t="s">
        <v>377</v>
      </c>
      <c r="B664" s="7"/>
      <c r="C664" s="7"/>
      <c r="D664" s="7"/>
      <c r="E664" s="7"/>
      <c r="H664" s="290"/>
      <c r="I664" s="271"/>
      <c r="J664" s="264"/>
      <c r="K664" s="146"/>
      <c r="P664" s="11"/>
      <c r="U664" s="84"/>
      <c r="V664" s="245"/>
      <c r="Y664" s="84"/>
    </row>
    <row r="665" spans="4:25" ht="12.75">
      <c r="D665" t="s">
        <v>378</v>
      </c>
      <c r="H665" s="290"/>
      <c r="I665" s="205">
        <v>150</v>
      </c>
      <c r="J665" s="264"/>
      <c r="K665" s="146"/>
      <c r="P665" s="11"/>
      <c r="T665" s="15">
        <v>-9.849</v>
      </c>
      <c r="U665" s="13"/>
      <c r="V665" s="245">
        <f t="shared" si="38"/>
        <v>140.151</v>
      </c>
      <c r="X665" s="19">
        <v>140150.8</v>
      </c>
      <c r="Y665" s="267">
        <f>SUM(X665/V665/1000)</f>
        <v>0.9999985729677274</v>
      </c>
    </row>
    <row r="666" spans="4:25" ht="12.75">
      <c r="D666" t="s">
        <v>210</v>
      </c>
      <c r="H666" s="275"/>
      <c r="I666" s="40">
        <v>40</v>
      </c>
      <c r="J666" s="264"/>
      <c r="K666" s="146"/>
      <c r="P666" s="11"/>
      <c r="T666" s="15">
        <v>-34</v>
      </c>
      <c r="U666" s="84"/>
      <c r="V666" s="245">
        <f t="shared" si="38"/>
        <v>6</v>
      </c>
      <c r="X666" s="19">
        <v>6000</v>
      </c>
      <c r="Y666" s="267">
        <f>SUM(X666/V666/1000)</f>
        <v>1</v>
      </c>
    </row>
    <row r="667" spans="8:25" ht="12.75">
      <c r="H667" s="290"/>
      <c r="I667" s="271"/>
      <c r="J667" s="264"/>
      <c r="K667" s="146"/>
      <c r="P667" s="11"/>
      <c r="U667" s="84"/>
      <c r="V667" s="245"/>
      <c r="Y667" s="84"/>
    </row>
    <row r="668" spans="1:25" ht="12.75">
      <c r="A668" s="108" t="s">
        <v>379</v>
      </c>
      <c r="B668" s="7"/>
      <c r="C668" s="7"/>
      <c r="D668" s="7"/>
      <c r="H668" s="290"/>
      <c r="I668" s="271"/>
      <c r="J668" s="264"/>
      <c r="K668" s="146"/>
      <c r="P668" s="11"/>
      <c r="U668" s="84"/>
      <c r="V668" s="245"/>
      <c r="Y668" s="84"/>
    </row>
    <row r="669" spans="4:25" ht="12.75">
      <c r="D669" t="s">
        <v>285</v>
      </c>
      <c r="H669" s="290"/>
      <c r="I669" s="205">
        <v>30</v>
      </c>
      <c r="J669" s="264"/>
      <c r="K669" s="146"/>
      <c r="P669" s="11"/>
      <c r="S669" s="15">
        <v>5</v>
      </c>
      <c r="T669" s="15">
        <v>-0.317</v>
      </c>
      <c r="U669" s="84"/>
      <c r="V669" s="245">
        <f t="shared" si="38"/>
        <v>34.683</v>
      </c>
      <c r="X669" s="19">
        <v>34682.5</v>
      </c>
      <c r="Y669" s="267">
        <f>SUM(X669/V669/1000)</f>
        <v>0.999985583715365</v>
      </c>
    </row>
    <row r="670" spans="4:25" ht="12.75">
      <c r="D670" t="s">
        <v>205</v>
      </c>
      <c r="H670" s="290"/>
      <c r="I670" s="205">
        <v>5</v>
      </c>
      <c r="J670" s="264"/>
      <c r="K670" s="146"/>
      <c r="P670" s="11"/>
      <c r="S670" s="15">
        <v>3</v>
      </c>
      <c r="T670" s="15">
        <v>8.409</v>
      </c>
      <c r="U670" s="84"/>
      <c r="V670" s="245">
        <f t="shared" si="38"/>
        <v>16.409</v>
      </c>
      <c r="X670" s="19">
        <v>16408.5</v>
      </c>
      <c r="Y670" s="267">
        <f>SUM(X670/V670/1000)</f>
        <v>0.9999695289170578</v>
      </c>
    </row>
    <row r="671" spans="8:25" ht="12.75">
      <c r="H671" s="290"/>
      <c r="I671" s="205"/>
      <c r="J671" s="264"/>
      <c r="K671" s="146"/>
      <c r="P671" s="11"/>
      <c r="U671" s="84"/>
      <c r="V671" s="245"/>
      <c r="Y671" s="267"/>
    </row>
    <row r="672" spans="1:25" ht="12.75">
      <c r="A672" s="221" t="s">
        <v>380</v>
      </c>
      <c r="B672" s="291"/>
      <c r="C672" s="291"/>
      <c r="D672" s="291"/>
      <c r="E672" s="291"/>
      <c r="F672" s="291"/>
      <c r="H672" s="290"/>
      <c r="I672" s="205"/>
      <c r="J672" s="264"/>
      <c r="K672" s="146"/>
      <c r="P672" s="11"/>
      <c r="U672" s="84"/>
      <c r="V672" s="245"/>
      <c r="Y672" s="267"/>
    </row>
    <row r="673" spans="1:25" ht="12.75">
      <c r="A673" s="221"/>
      <c r="B673" s="291"/>
      <c r="C673" s="291"/>
      <c r="D673" s="109" t="s">
        <v>284</v>
      </c>
      <c r="E673" s="109"/>
      <c r="F673" s="291"/>
      <c r="H673" s="290"/>
      <c r="I673" s="205"/>
      <c r="J673" s="264"/>
      <c r="K673" s="146"/>
      <c r="P673" s="11"/>
      <c r="S673" s="15">
        <v>28.35</v>
      </c>
      <c r="U673" s="84"/>
      <c r="V673" s="245">
        <f>SUM(I673:T673)</f>
        <v>28.35</v>
      </c>
      <c r="X673" s="19">
        <v>28350</v>
      </c>
      <c r="Y673" s="267">
        <f>SUM(X673/V673/1000)</f>
        <v>1</v>
      </c>
    </row>
    <row r="674" spans="1:25" ht="12.75">
      <c r="A674" s="221"/>
      <c r="B674" s="291"/>
      <c r="C674" s="291"/>
      <c r="D674" s="109" t="s">
        <v>381</v>
      </c>
      <c r="E674" s="109"/>
      <c r="F674" s="291"/>
      <c r="H674" s="290"/>
      <c r="I674" s="205"/>
      <c r="J674" s="264"/>
      <c r="K674" s="146"/>
      <c r="P674" s="11"/>
      <c r="S674" s="15">
        <v>8.974</v>
      </c>
      <c r="T674" s="15">
        <v>0.56</v>
      </c>
      <c r="U674" s="84"/>
      <c r="V674" s="245">
        <f>SUM(I674:T674)</f>
        <v>9.534</v>
      </c>
      <c r="X674" s="19">
        <v>9534</v>
      </c>
      <c r="Y674" s="267">
        <f>SUM(X674/V674/1000)</f>
        <v>0.9999999999999999</v>
      </c>
    </row>
    <row r="675" spans="4:25" ht="12.75">
      <c r="D675" t="s">
        <v>205</v>
      </c>
      <c r="H675" s="290"/>
      <c r="I675" s="205"/>
      <c r="J675" s="264"/>
      <c r="K675" s="146"/>
      <c r="P675" s="11">
        <v>150</v>
      </c>
      <c r="T675" s="15">
        <v>119.392</v>
      </c>
      <c r="U675" s="84"/>
      <c r="V675" s="245">
        <f>SUM(I675:T675)</f>
        <v>269.392</v>
      </c>
      <c r="X675" s="19">
        <v>269391.8</v>
      </c>
      <c r="Y675" s="267">
        <f>SUM(X675/V675/1000)</f>
        <v>0.9999992575874562</v>
      </c>
    </row>
    <row r="676" spans="4:25" ht="12.75">
      <c r="D676" t="s">
        <v>210</v>
      </c>
      <c r="H676" s="290"/>
      <c r="I676" s="205"/>
      <c r="J676" s="264"/>
      <c r="K676" s="146"/>
      <c r="P676" s="11">
        <v>415</v>
      </c>
      <c r="S676" s="15">
        <v>-37.324</v>
      </c>
      <c r="T676" s="15">
        <v>-232.5</v>
      </c>
      <c r="U676" s="84"/>
      <c r="V676" s="245">
        <f>SUM(I676:T676)</f>
        <v>145.176</v>
      </c>
      <c r="X676" s="19">
        <v>145175.5</v>
      </c>
      <c r="Y676" s="267">
        <f>SUM(X676/V676/1000)</f>
        <v>0.9999965559045574</v>
      </c>
    </row>
    <row r="677" spans="4:25" ht="12.75">
      <c r="D677" t="s">
        <v>382</v>
      </c>
      <c r="H677" s="290"/>
      <c r="I677" s="205"/>
      <c r="J677" s="264"/>
      <c r="K677" s="146"/>
      <c r="P677" s="11">
        <v>15</v>
      </c>
      <c r="T677" s="15">
        <v>-12.243</v>
      </c>
      <c r="U677" s="84"/>
      <c r="V677" s="245">
        <f>SUM(I677:T677)</f>
        <v>2.7569999999999997</v>
      </c>
      <c r="X677" s="19">
        <v>2757</v>
      </c>
      <c r="Y677" s="267">
        <f>SUM(X677/V677/1000)</f>
        <v>1.0000000000000002</v>
      </c>
    </row>
    <row r="678" spans="4:25" ht="12.75">
      <c r="D678" s="109"/>
      <c r="E678" s="109"/>
      <c r="F678" s="109"/>
      <c r="H678" s="290"/>
      <c r="I678" s="271"/>
      <c r="J678" s="264"/>
      <c r="K678" s="146"/>
      <c r="P678" s="11"/>
      <c r="U678" s="84"/>
      <c r="V678" s="245"/>
      <c r="Y678" s="84"/>
    </row>
    <row r="679" spans="7:25" ht="12.75">
      <c r="G679" s="71"/>
      <c r="H679" s="70"/>
      <c r="I679" s="15"/>
      <c r="P679" s="11"/>
      <c r="U679" s="84"/>
      <c r="Y679" s="84"/>
    </row>
    <row r="680" spans="1:25" ht="13.5" customHeight="1">
      <c r="A680" s="52">
        <v>41</v>
      </c>
      <c r="B680" s="104"/>
      <c r="C680" s="104"/>
      <c r="D680" s="53" t="s">
        <v>146</v>
      </c>
      <c r="E680" s="104"/>
      <c r="F680" s="104"/>
      <c r="G680" s="55"/>
      <c r="H680" s="292"/>
      <c r="I680" s="61">
        <f>SUM(I683:I687)</f>
        <v>0</v>
      </c>
      <c r="J680" s="237"/>
      <c r="K680" s="61">
        <f>SUM(K683:K688)</f>
        <v>17138.972999999998</v>
      </c>
      <c r="L680" s="61">
        <f aca="true" t="shared" si="40" ref="L680:U680">SUM(L683:L687)</f>
        <v>0</v>
      </c>
      <c r="M680" s="61">
        <f>SUM(M683:M688)</f>
        <v>0</v>
      </c>
      <c r="N680" s="61">
        <f t="shared" si="40"/>
        <v>0</v>
      </c>
      <c r="O680" s="61">
        <f t="shared" si="40"/>
        <v>0</v>
      </c>
      <c r="P680" s="61">
        <f>SUM(P683:P688)</f>
        <v>0</v>
      </c>
      <c r="Q680" s="61">
        <f t="shared" si="40"/>
        <v>0</v>
      </c>
      <c r="R680" s="61">
        <f>SUM(R683:R687)</f>
        <v>-10138.973</v>
      </c>
      <c r="S680" s="61">
        <f>SUM(S683:S687)</f>
        <v>0</v>
      </c>
      <c r="T680" s="61">
        <f>SUM(T683:T688)</f>
        <v>-674.02</v>
      </c>
      <c r="U680" s="263">
        <f t="shared" si="40"/>
        <v>0</v>
      </c>
      <c r="V680" s="61">
        <f>SUM(V683:V688)</f>
        <v>6325.98</v>
      </c>
      <c r="W680" s="107"/>
      <c r="X680" s="263">
        <f>SUM(X683:X688)</f>
        <v>6114885</v>
      </c>
      <c r="Y680" s="130">
        <f>SUM(X680/V680/10)</f>
        <v>96.6630466741912</v>
      </c>
    </row>
    <row r="681" spans="8:25" ht="12.75">
      <c r="H681" s="275"/>
      <c r="I681" s="15"/>
      <c r="P681" s="11"/>
      <c r="Y681" s="84"/>
    </row>
    <row r="682" spans="1:25" ht="12.75">
      <c r="A682" s="251" t="s">
        <v>34</v>
      </c>
      <c r="H682" s="275"/>
      <c r="I682" s="15"/>
      <c r="K682" s="40"/>
      <c r="P682" s="11"/>
      <c r="Y682" s="84"/>
    </row>
    <row r="683" spans="4:25" ht="12.75">
      <c r="D683" s="20" t="s">
        <v>383</v>
      </c>
      <c r="E683" s="20"/>
      <c r="F683" s="20"/>
      <c r="G683" s="20"/>
      <c r="H683" s="275"/>
      <c r="I683" s="40"/>
      <c r="K683" s="11">
        <v>10000</v>
      </c>
      <c r="P683" s="11"/>
      <c r="R683" s="11">
        <v>-6000</v>
      </c>
      <c r="T683" s="15">
        <v>-110</v>
      </c>
      <c r="V683" s="245">
        <f aca="true" t="shared" si="41" ref="V683:V688">SUM(I683:T683)</f>
        <v>3890</v>
      </c>
      <c r="X683" s="19">
        <v>3874742</v>
      </c>
      <c r="Y683" s="267">
        <f aca="true" t="shared" si="42" ref="Y683:Y688">SUM(X683/V683/1000)</f>
        <v>0.9960776349614395</v>
      </c>
    </row>
    <row r="684" spans="4:25" ht="12.75">
      <c r="D684" s="20" t="s">
        <v>384</v>
      </c>
      <c r="E684" s="20"/>
      <c r="F684" s="20"/>
      <c r="G684" s="20"/>
      <c r="H684" s="275"/>
      <c r="I684" s="40"/>
      <c r="K684" s="11">
        <v>5000</v>
      </c>
      <c r="P684" s="11"/>
      <c r="R684" s="11">
        <v>-4000</v>
      </c>
      <c r="T684" s="15">
        <v>-400</v>
      </c>
      <c r="V684" s="245">
        <f t="shared" si="41"/>
        <v>600</v>
      </c>
      <c r="X684" s="19">
        <v>561688</v>
      </c>
      <c r="Y684" s="267">
        <f t="shared" si="42"/>
        <v>0.9361466666666667</v>
      </c>
    </row>
    <row r="685" spans="4:25" ht="12.75">
      <c r="D685" s="20" t="s">
        <v>385</v>
      </c>
      <c r="E685" s="20"/>
      <c r="F685" s="20"/>
      <c r="G685" s="20"/>
      <c r="H685" s="275"/>
      <c r="I685" s="40"/>
      <c r="K685" s="11">
        <v>1128.173</v>
      </c>
      <c r="M685" s="11">
        <v>-80</v>
      </c>
      <c r="P685" s="11">
        <v>1.43</v>
      </c>
      <c r="R685" s="11">
        <v>-138.973</v>
      </c>
      <c r="T685" s="15">
        <v>-164.02</v>
      </c>
      <c r="V685" s="245">
        <f t="shared" si="41"/>
        <v>746.61</v>
      </c>
      <c r="X685" s="19">
        <v>653338</v>
      </c>
      <c r="Y685" s="267">
        <f t="shared" si="42"/>
        <v>0.8750726617645089</v>
      </c>
    </row>
    <row r="686" spans="4:25" ht="12.75">
      <c r="D686" s="20" t="s">
        <v>386</v>
      </c>
      <c r="E686" s="20"/>
      <c r="F686" s="20"/>
      <c r="G686" s="20"/>
      <c r="H686" s="275"/>
      <c r="I686" s="40"/>
      <c r="K686" s="11">
        <v>500</v>
      </c>
      <c r="P686" s="11"/>
      <c r="T686" s="15">
        <v>9.333</v>
      </c>
      <c r="V686" s="245">
        <f t="shared" si="41"/>
        <v>509.333</v>
      </c>
      <c r="X686" s="19">
        <v>445080</v>
      </c>
      <c r="Y686" s="267">
        <f t="shared" si="42"/>
        <v>0.8738487394298032</v>
      </c>
    </row>
    <row r="687" spans="4:25" ht="12.75">
      <c r="D687" s="20" t="s">
        <v>387</v>
      </c>
      <c r="E687" s="31"/>
      <c r="F687" s="20"/>
      <c r="G687" s="133"/>
      <c r="H687" s="70"/>
      <c r="I687" s="40"/>
      <c r="K687" s="11">
        <v>10.8</v>
      </c>
      <c r="P687" s="11"/>
      <c r="V687" s="245">
        <f t="shared" si="41"/>
        <v>10.8</v>
      </c>
      <c r="X687" s="19">
        <v>10800</v>
      </c>
      <c r="Y687" s="267">
        <f t="shared" si="42"/>
        <v>0.9999999999999999</v>
      </c>
    </row>
    <row r="688" spans="4:25" ht="12.75">
      <c r="D688" s="20" t="s">
        <v>388</v>
      </c>
      <c r="E688" s="20"/>
      <c r="F688" s="20"/>
      <c r="G688" s="20"/>
      <c r="H688" s="275"/>
      <c r="I688" s="15"/>
      <c r="K688" s="146">
        <v>500</v>
      </c>
      <c r="M688" s="11">
        <v>80</v>
      </c>
      <c r="P688" s="11">
        <v>-1.43</v>
      </c>
      <c r="T688" s="15">
        <v>-9.333</v>
      </c>
      <c r="V688" s="245">
        <f t="shared" si="41"/>
        <v>569.237</v>
      </c>
      <c r="X688" s="19">
        <v>569237</v>
      </c>
      <c r="Y688" s="267">
        <f t="shared" si="42"/>
        <v>1.0000000000000002</v>
      </c>
    </row>
    <row r="689" spans="8:16" ht="12.75">
      <c r="H689" s="275"/>
      <c r="I689" s="15"/>
      <c r="P689" s="11"/>
    </row>
    <row r="690" spans="4:16" ht="12.75">
      <c r="D690" s="20" t="s">
        <v>389</v>
      </c>
      <c r="H690" s="275"/>
      <c r="I690" s="15"/>
      <c r="P690" s="11"/>
    </row>
    <row r="691" spans="4:16" ht="12.75">
      <c r="D691" s="20" t="s">
        <v>390</v>
      </c>
      <c r="E691" s="31"/>
      <c r="G691" s="71"/>
      <c r="H691" s="293"/>
      <c r="I691" s="15"/>
      <c r="K691" s="103"/>
      <c r="P691" s="11"/>
    </row>
    <row r="692" spans="4:16" ht="12.75">
      <c r="D692" s="20" t="s">
        <v>391</v>
      </c>
      <c r="H692" s="275"/>
      <c r="I692" s="15"/>
      <c r="P692" s="11"/>
    </row>
    <row r="693" spans="8:16" ht="12.75">
      <c r="H693" s="275"/>
      <c r="I693" s="15"/>
      <c r="P693" s="11"/>
    </row>
    <row r="694" spans="8:16" ht="12.75">
      <c r="H694" s="275"/>
      <c r="I694" s="15"/>
      <c r="P694" s="11"/>
    </row>
    <row r="695" spans="8:16" ht="12.75">
      <c r="H695" s="275"/>
      <c r="I695" s="15"/>
      <c r="P695" s="11"/>
    </row>
    <row r="696" spans="1:25" ht="13.5" customHeight="1">
      <c r="A696" s="52">
        <v>43</v>
      </c>
      <c r="B696" s="104"/>
      <c r="C696" s="104"/>
      <c r="D696" s="53" t="s">
        <v>392</v>
      </c>
      <c r="E696" s="294"/>
      <c r="F696" s="104"/>
      <c r="G696" s="55"/>
      <c r="H696" s="80"/>
      <c r="I696" s="61">
        <f>SUM(I698:I715)</f>
        <v>66</v>
      </c>
      <c r="J696" s="106"/>
      <c r="K696" s="61">
        <f aca="true" t="shared" si="43" ref="K696:U696">SUM(K698:K715)</f>
        <v>18.7</v>
      </c>
      <c r="L696" s="61">
        <f t="shared" si="43"/>
        <v>0</v>
      </c>
      <c r="M696" s="61">
        <f>SUM(M698:M715)</f>
        <v>10.2</v>
      </c>
      <c r="N696" s="61">
        <f t="shared" si="43"/>
        <v>75</v>
      </c>
      <c r="O696" s="61">
        <f t="shared" si="43"/>
        <v>0</v>
      </c>
      <c r="P696" s="61">
        <f t="shared" si="43"/>
        <v>0</v>
      </c>
      <c r="Q696" s="61">
        <f t="shared" si="43"/>
        <v>0</v>
      </c>
      <c r="R696" s="61">
        <f t="shared" si="43"/>
        <v>0</v>
      </c>
      <c r="S696" s="61">
        <f t="shared" si="43"/>
        <v>0</v>
      </c>
      <c r="T696" s="61">
        <f>SUM(T698:T715)</f>
        <v>-0.346</v>
      </c>
      <c r="U696" s="263">
        <f t="shared" si="43"/>
        <v>0</v>
      </c>
      <c r="V696" s="61">
        <f>SUM(V698:V715)</f>
        <v>169.554</v>
      </c>
      <c r="W696" s="107"/>
      <c r="X696" s="263">
        <f>SUM(X698:X715)</f>
        <v>169553.22999999998</v>
      </c>
      <c r="Y696" s="217">
        <f>SUM(X696/V696/1000)</f>
        <v>0.9999954586739327</v>
      </c>
    </row>
    <row r="697" spans="1:21" ht="12.75">
      <c r="A697" s="239" t="s">
        <v>393</v>
      </c>
      <c r="B697" s="7"/>
      <c r="C697" s="7"/>
      <c r="D697" s="7"/>
      <c r="F697" s="20"/>
      <c r="G697" s="71"/>
      <c r="H697" s="70"/>
      <c r="I697" s="15"/>
      <c r="P697" s="11"/>
      <c r="U697" s="84"/>
    </row>
    <row r="698" spans="1:25" ht="12.75">
      <c r="A698" s="114"/>
      <c r="H698" s="275"/>
      <c r="I698" s="40"/>
      <c r="P698" s="11"/>
      <c r="U698" s="84"/>
      <c r="V698" s="245"/>
      <c r="Y698" s="267"/>
    </row>
    <row r="699" spans="4:25" ht="12.75">
      <c r="D699" t="s">
        <v>394</v>
      </c>
      <c r="F699" s="20"/>
      <c r="G699" s="71"/>
      <c r="H699" s="70"/>
      <c r="I699" s="40"/>
      <c r="M699" s="11">
        <v>1</v>
      </c>
      <c r="P699" s="11"/>
      <c r="U699" s="84"/>
      <c r="V699" s="245">
        <f>SUM(I699:T699)</f>
        <v>1</v>
      </c>
      <c r="X699" s="19">
        <v>1000</v>
      </c>
      <c r="Y699" s="267">
        <f>SUM(X699/V699/1000)</f>
        <v>1</v>
      </c>
    </row>
    <row r="700" spans="5:21" ht="13.5" customHeight="1">
      <c r="E700" s="111"/>
      <c r="G700" s="133"/>
      <c r="H700" s="70"/>
      <c r="I700" s="15"/>
      <c r="P700" s="11"/>
      <c r="U700" s="84"/>
    </row>
    <row r="701" spans="7:21" ht="12.75">
      <c r="G701" s="20"/>
      <c r="H701" s="275"/>
      <c r="I701" s="15"/>
      <c r="P701" s="11"/>
      <c r="U701" s="84"/>
    </row>
    <row r="702" spans="1:22" ht="12.75">
      <c r="A702" s="108" t="s">
        <v>395</v>
      </c>
      <c r="B702" s="7"/>
      <c r="C702" s="7"/>
      <c r="D702" s="7"/>
      <c r="E702" s="7"/>
      <c r="F702" s="7"/>
      <c r="G702" s="71"/>
      <c r="H702" s="70"/>
      <c r="I702" s="15"/>
      <c r="P702" s="11"/>
      <c r="U702" s="84"/>
      <c r="V702" s="245"/>
    </row>
    <row r="703" spans="4:25" ht="12.75">
      <c r="D703" t="s">
        <v>284</v>
      </c>
      <c r="G703" s="71"/>
      <c r="H703" s="70"/>
      <c r="I703" s="40"/>
      <c r="K703" s="11">
        <v>12</v>
      </c>
      <c r="P703" s="11"/>
      <c r="U703" s="84"/>
      <c r="V703" s="245">
        <f aca="true" t="shared" si="44" ref="V703:V713">SUM(I703:T703)</f>
        <v>12</v>
      </c>
      <c r="X703" s="19">
        <v>12000</v>
      </c>
      <c r="Y703" s="267">
        <f aca="true" t="shared" si="45" ref="Y703:Y710">SUM(X703/V703/1000)</f>
        <v>1</v>
      </c>
    </row>
    <row r="704" spans="1:25" ht="12.75">
      <c r="A704" s="114"/>
      <c r="D704" t="s">
        <v>257</v>
      </c>
      <c r="E704" s="31"/>
      <c r="G704" s="71"/>
      <c r="H704" s="70"/>
      <c r="I704" s="40"/>
      <c r="K704" s="11">
        <v>4.1</v>
      </c>
      <c r="M704" s="11">
        <v>0.1</v>
      </c>
      <c r="P704" s="11"/>
      <c r="U704" s="84"/>
      <c r="V704" s="245">
        <f t="shared" si="44"/>
        <v>4.199999999999999</v>
      </c>
      <c r="X704" s="19">
        <v>4200</v>
      </c>
      <c r="Y704" s="267">
        <f t="shared" si="45"/>
        <v>1.0000000000000002</v>
      </c>
    </row>
    <row r="705" spans="4:25" ht="12.75">
      <c r="D705" t="s">
        <v>396</v>
      </c>
      <c r="H705" s="275"/>
      <c r="I705" s="40"/>
      <c r="M705" s="11">
        <v>0.235</v>
      </c>
      <c r="P705" s="11"/>
      <c r="U705" s="13"/>
      <c r="V705" s="245">
        <f t="shared" si="44"/>
        <v>0.235</v>
      </c>
      <c r="X705" s="19">
        <v>235</v>
      </c>
      <c r="Y705" s="267">
        <f t="shared" si="45"/>
        <v>1</v>
      </c>
    </row>
    <row r="706" spans="4:25" ht="12.75">
      <c r="D706" t="s">
        <v>397</v>
      </c>
      <c r="H706" s="143"/>
      <c r="I706" s="40"/>
      <c r="K706" s="11">
        <v>2.6</v>
      </c>
      <c r="M706" s="11">
        <v>1.322</v>
      </c>
      <c r="P706" s="11"/>
      <c r="U706" s="84"/>
      <c r="V706" s="245">
        <f t="shared" si="44"/>
        <v>3.922</v>
      </c>
      <c r="X706" s="19">
        <v>3921.3</v>
      </c>
      <c r="Y706" s="267">
        <f t="shared" si="45"/>
        <v>0.9998215196328404</v>
      </c>
    </row>
    <row r="707" spans="4:25" ht="12.75">
      <c r="D707" t="s">
        <v>398</v>
      </c>
      <c r="G707" s="20"/>
      <c r="H707" s="275"/>
      <c r="I707" s="40">
        <v>25</v>
      </c>
      <c r="P707" s="11"/>
      <c r="U707" s="84"/>
      <c r="V707" s="245">
        <f t="shared" si="44"/>
        <v>25</v>
      </c>
      <c r="X707" s="19">
        <v>25000</v>
      </c>
      <c r="Y707" s="267">
        <f t="shared" si="45"/>
        <v>1</v>
      </c>
    </row>
    <row r="708" spans="4:25" ht="12.75">
      <c r="D708" t="s">
        <v>399</v>
      </c>
      <c r="E708" s="20"/>
      <c r="H708" s="275"/>
      <c r="I708" s="40">
        <v>25</v>
      </c>
      <c r="P708" s="11"/>
      <c r="U708" s="84"/>
      <c r="V708" s="245">
        <f t="shared" si="44"/>
        <v>25</v>
      </c>
      <c r="X708" s="19">
        <v>25000</v>
      </c>
      <c r="Y708" s="267">
        <f t="shared" si="45"/>
        <v>1</v>
      </c>
    </row>
    <row r="709" spans="4:25" ht="12.75">
      <c r="D709" t="s">
        <v>400</v>
      </c>
      <c r="E709" s="20"/>
      <c r="H709" s="275"/>
      <c r="I709" s="40"/>
      <c r="N709" s="11">
        <v>75</v>
      </c>
      <c r="P709" s="11"/>
      <c r="U709" s="84"/>
      <c r="V709" s="245">
        <f t="shared" si="44"/>
        <v>75</v>
      </c>
      <c r="X709" s="19">
        <v>75000</v>
      </c>
      <c r="Y709" s="267">
        <f t="shared" si="45"/>
        <v>1</v>
      </c>
    </row>
    <row r="710" spans="4:25" ht="12.75">
      <c r="D710" t="s">
        <v>401</v>
      </c>
      <c r="H710" s="275"/>
      <c r="I710" s="40"/>
      <c r="M710" s="11">
        <v>7.543</v>
      </c>
      <c r="P710" s="11"/>
      <c r="T710" s="15">
        <v>-0.346</v>
      </c>
      <c r="U710" s="13"/>
      <c r="V710" s="245">
        <f t="shared" si="44"/>
        <v>7.197</v>
      </c>
      <c r="X710" s="19">
        <v>7196.93</v>
      </c>
      <c r="Y710" s="267">
        <f t="shared" si="45"/>
        <v>0.9999902737251634</v>
      </c>
    </row>
    <row r="711" spans="8:24" ht="12.75">
      <c r="H711" s="143"/>
      <c r="I711" s="15"/>
      <c r="P711" s="33"/>
      <c r="U711" s="84"/>
      <c r="V711" s="245"/>
      <c r="W711" s="20"/>
      <c r="X711" s="75"/>
    </row>
    <row r="712" spans="1:24" ht="12.75">
      <c r="A712" s="108" t="s">
        <v>402</v>
      </c>
      <c r="H712" s="143"/>
      <c r="I712" s="15"/>
      <c r="P712" s="33"/>
      <c r="U712" s="84"/>
      <c r="V712" s="245"/>
      <c r="W712" s="20"/>
      <c r="X712" s="75"/>
    </row>
    <row r="713" spans="4:25" ht="12.75">
      <c r="D713" t="s">
        <v>403</v>
      </c>
      <c r="H713" s="285"/>
      <c r="I713" s="40">
        <v>16</v>
      </c>
      <c r="K713" s="146"/>
      <c r="P713" s="33"/>
      <c r="U713" s="84"/>
      <c r="V713" s="245">
        <f t="shared" si="44"/>
        <v>16</v>
      </c>
      <c r="X713" s="75">
        <v>16000</v>
      </c>
      <c r="Y713" s="267">
        <f>SUM(X713/V713/1000)</f>
        <v>1</v>
      </c>
    </row>
    <row r="714" spans="8:25" ht="12.75">
      <c r="H714" s="70"/>
      <c r="I714" s="40"/>
      <c r="P714" s="33"/>
      <c r="U714" s="84"/>
      <c r="V714" s="245"/>
      <c r="X714" s="75"/>
      <c r="Y714" s="267"/>
    </row>
    <row r="715" spans="8:25" ht="12.75">
      <c r="H715" s="70"/>
      <c r="I715" s="40"/>
      <c r="P715" s="33"/>
      <c r="U715" s="84"/>
      <c r="V715" s="245"/>
      <c r="X715" s="75"/>
      <c r="Y715" s="267"/>
    </row>
    <row r="716" spans="8:24" ht="12.75" hidden="1">
      <c r="H716" s="285"/>
      <c r="I716" s="271"/>
      <c r="J716" s="224"/>
      <c r="K716" s="103"/>
      <c r="P716" s="33"/>
      <c r="U716" s="84"/>
      <c r="X716" s="99"/>
    </row>
    <row r="717" spans="8:21" ht="12.75" hidden="1">
      <c r="H717" s="282"/>
      <c r="I717" s="271"/>
      <c r="J717" s="224"/>
      <c r="K717" s="146"/>
      <c r="P717" s="33"/>
      <c r="U717" s="84"/>
    </row>
    <row r="718" spans="4:24" ht="12.75" hidden="1">
      <c r="D718" s="7"/>
      <c r="H718" s="111"/>
      <c r="I718" s="15"/>
      <c r="K718" s="40"/>
      <c r="P718" s="39"/>
      <c r="U718" s="84"/>
      <c r="V718" s="33"/>
      <c r="X718" s="131"/>
    </row>
    <row r="719" spans="4:24" ht="12.75" hidden="1">
      <c r="D719" s="114"/>
      <c r="E719" s="67"/>
      <c r="H719" s="143"/>
      <c r="I719" s="15"/>
      <c r="J719" s="13"/>
      <c r="P719" s="11"/>
      <c r="U719" s="84"/>
      <c r="V719" s="33"/>
      <c r="X719" s="99"/>
    </row>
    <row r="720" spans="8:24" ht="12.75" hidden="1">
      <c r="H720" s="143"/>
      <c r="I720" s="15"/>
      <c r="J720" s="13"/>
      <c r="P720" s="11"/>
      <c r="U720" s="84"/>
      <c r="V720" s="33"/>
      <c r="X720" s="99"/>
    </row>
    <row r="721" spans="4:21" ht="12.75" hidden="1">
      <c r="D721" s="20"/>
      <c r="E721" s="20"/>
      <c r="F721" s="20"/>
      <c r="G721" s="20"/>
      <c r="H721" s="275"/>
      <c r="I721" s="15"/>
      <c r="P721" s="11"/>
      <c r="U721" s="84"/>
    </row>
    <row r="722" spans="4:24" ht="12.75" hidden="1">
      <c r="D722" s="20"/>
      <c r="E722" s="20"/>
      <c r="F722" s="20"/>
      <c r="G722" s="20"/>
      <c r="H722" s="143"/>
      <c r="I722" s="15"/>
      <c r="J722" s="13"/>
      <c r="P722" s="11"/>
      <c r="U722" s="84"/>
      <c r="V722" s="33"/>
      <c r="X722" s="99"/>
    </row>
    <row r="723" spans="4:24" ht="12.75" hidden="1">
      <c r="D723" s="20"/>
      <c r="E723" s="20"/>
      <c r="F723" s="20"/>
      <c r="G723" s="20"/>
      <c r="H723" s="143"/>
      <c r="I723" s="15"/>
      <c r="J723" s="13"/>
      <c r="P723" s="11"/>
      <c r="U723" s="84"/>
      <c r="V723" s="33"/>
      <c r="X723" s="99"/>
    </row>
    <row r="724" spans="4:24" ht="12.75" hidden="1">
      <c r="D724" s="20"/>
      <c r="E724" s="20"/>
      <c r="F724" s="20"/>
      <c r="G724" s="20"/>
      <c r="H724" s="143"/>
      <c r="I724" s="15"/>
      <c r="J724" s="13"/>
      <c r="P724" s="11"/>
      <c r="U724" s="84"/>
      <c r="V724" s="11"/>
      <c r="X724" s="99"/>
    </row>
    <row r="725" spans="4:21" ht="12.75" hidden="1">
      <c r="D725" s="20"/>
      <c r="H725" s="277"/>
      <c r="I725" s="271"/>
      <c r="J725" s="224"/>
      <c r="K725" s="103"/>
      <c r="L725" s="264"/>
      <c r="M725" s="146"/>
      <c r="N725" s="295"/>
      <c r="P725" s="296"/>
      <c r="U725" s="84"/>
    </row>
    <row r="726" spans="8:21" ht="12.75" hidden="1">
      <c r="H726" s="275"/>
      <c r="I726" s="15"/>
      <c r="P726" s="11"/>
      <c r="U726" s="84"/>
    </row>
    <row r="727" spans="7:21" ht="12.75" hidden="1">
      <c r="G727" s="71"/>
      <c r="H727" s="70"/>
      <c r="I727" s="15"/>
      <c r="P727" s="11"/>
      <c r="U727" s="84"/>
    </row>
    <row r="728" spans="1:25" ht="16.5" customHeight="1">
      <c r="A728" s="52">
        <v>52</v>
      </c>
      <c r="B728" s="104"/>
      <c r="C728" s="104"/>
      <c r="D728" s="53" t="s">
        <v>404</v>
      </c>
      <c r="E728" s="104"/>
      <c r="F728" s="104"/>
      <c r="G728" s="55"/>
      <c r="H728" s="80"/>
      <c r="I728" s="61">
        <f>SUM(I729)</f>
        <v>0</v>
      </c>
      <c r="J728" s="106"/>
      <c r="K728" s="61">
        <f aca="true" t="shared" si="46" ref="K728:U728">SUM(K729)</f>
        <v>0</v>
      </c>
      <c r="L728" s="61">
        <f t="shared" si="46"/>
        <v>0</v>
      </c>
      <c r="M728" s="61">
        <f>SUM(M730)</f>
        <v>0</v>
      </c>
      <c r="N728" s="61">
        <f t="shared" si="46"/>
        <v>0</v>
      </c>
      <c r="O728" s="61">
        <f t="shared" si="46"/>
        <v>0</v>
      </c>
      <c r="P728" s="61">
        <f>SUM(P730:P731)</f>
        <v>20</v>
      </c>
      <c r="Q728" s="61">
        <f t="shared" si="46"/>
        <v>0</v>
      </c>
      <c r="R728" s="61">
        <f t="shared" si="46"/>
        <v>0</v>
      </c>
      <c r="S728" s="61">
        <f t="shared" si="46"/>
        <v>0</v>
      </c>
      <c r="T728" s="61">
        <f>SUM(T729:T731)</f>
        <v>-12.458</v>
      </c>
      <c r="U728" s="263">
        <f t="shared" si="46"/>
        <v>0</v>
      </c>
      <c r="V728" s="61">
        <f>SUM(V730:V735)</f>
        <v>7.542</v>
      </c>
      <c r="W728" s="107"/>
      <c r="X728" s="61">
        <f>SUM(X730:X731)</f>
        <v>7541.5</v>
      </c>
      <c r="Y728" s="267">
        <f>SUM(X728/V728/1000)</f>
        <v>0.9999337045876425</v>
      </c>
    </row>
    <row r="729" spans="1:21" ht="12.75">
      <c r="A729" s="108" t="s">
        <v>405</v>
      </c>
      <c r="B729" s="7"/>
      <c r="C729" s="7"/>
      <c r="D729" s="7"/>
      <c r="E729" s="7"/>
      <c r="F729" s="20"/>
      <c r="G729" s="20"/>
      <c r="H729" s="70"/>
      <c r="I729" s="15"/>
      <c r="P729" s="11"/>
      <c r="U729" s="84"/>
    </row>
    <row r="730" spans="4:25" ht="12.75">
      <c r="D730" t="s">
        <v>406</v>
      </c>
      <c r="G730" s="20"/>
      <c r="H730" s="275"/>
      <c r="I730" s="40"/>
      <c r="P730" s="11">
        <v>15</v>
      </c>
      <c r="T730" s="15">
        <v>-8.621</v>
      </c>
      <c r="U730" s="84"/>
      <c r="V730" s="245">
        <f>SUM(I730:T730)</f>
        <v>6.379</v>
      </c>
      <c r="X730" s="19">
        <v>6378.5</v>
      </c>
      <c r="Y730" s="267">
        <f>SUM(X730/V730/1000)</f>
        <v>0.999921617808434</v>
      </c>
    </row>
    <row r="731" spans="1:25" ht="12.75">
      <c r="A731" s="221"/>
      <c r="D731" t="s">
        <v>382</v>
      </c>
      <c r="H731" s="275"/>
      <c r="I731" s="15"/>
      <c r="P731" s="11">
        <v>5</v>
      </c>
      <c r="T731" s="15">
        <v>-3.837</v>
      </c>
      <c r="U731" s="84"/>
      <c r="V731" s="245">
        <f>SUM(I731:T731)</f>
        <v>1.1629999999999998</v>
      </c>
      <c r="X731" s="19">
        <v>1163</v>
      </c>
      <c r="Y731" s="267">
        <f>SUM(X731/V731/1000)</f>
        <v>1.0000000000000002</v>
      </c>
    </row>
    <row r="732" spans="1:21" ht="12.75">
      <c r="A732" s="114"/>
      <c r="H732" s="275"/>
      <c r="I732" s="15"/>
      <c r="P732" s="11"/>
      <c r="U732" s="84"/>
    </row>
    <row r="733" spans="1:21" ht="12.75">
      <c r="A733" s="114"/>
      <c r="H733" s="275"/>
      <c r="I733" s="15"/>
      <c r="P733" s="11"/>
      <c r="U733" s="84"/>
    </row>
    <row r="734" spans="1:21" ht="12.75">
      <c r="A734" s="114"/>
      <c r="H734" s="275"/>
      <c r="I734" s="15"/>
      <c r="P734" s="11"/>
      <c r="U734" s="84"/>
    </row>
    <row r="735" spans="1:21" ht="12.75">
      <c r="A735" s="114"/>
      <c r="H735" s="275"/>
      <c r="I735" s="15"/>
      <c r="P735" s="11"/>
      <c r="U735" s="84"/>
    </row>
    <row r="736" spans="1:25" ht="12.75">
      <c r="A736" s="297">
        <v>53</v>
      </c>
      <c r="B736" s="298"/>
      <c r="C736" s="298"/>
      <c r="D736" s="298" t="s">
        <v>407</v>
      </c>
      <c r="E736" s="298"/>
      <c r="F736" s="298"/>
      <c r="G736" s="299"/>
      <c r="H736" s="300"/>
      <c r="I736" s="301">
        <f>(I738)</f>
        <v>10</v>
      </c>
      <c r="J736" s="302"/>
      <c r="K736" s="303"/>
      <c r="L736" s="304"/>
      <c r="M736" s="303"/>
      <c r="N736" s="303"/>
      <c r="O736" s="304"/>
      <c r="P736" s="303"/>
      <c r="Q736" s="304"/>
      <c r="R736" s="303"/>
      <c r="S736" s="301"/>
      <c r="T736" s="301"/>
      <c r="U736" s="305"/>
      <c r="V736" s="61">
        <f>SUM(V738:V764)</f>
        <v>10</v>
      </c>
      <c r="W736" s="306"/>
      <c r="X736" s="307">
        <f>SUM(X738)</f>
        <v>10000</v>
      </c>
      <c r="Y736" s="267">
        <f>SUM(X736/V736/1000)</f>
        <v>1</v>
      </c>
    </row>
    <row r="737" spans="1:21" ht="12.75">
      <c r="A737" s="114"/>
      <c r="H737" s="275"/>
      <c r="I737" s="15"/>
      <c r="P737" s="11"/>
      <c r="U737" s="84"/>
    </row>
    <row r="738" spans="1:25" ht="12.75">
      <c r="A738" s="114"/>
      <c r="D738" t="s">
        <v>408</v>
      </c>
      <c r="H738" s="275"/>
      <c r="I738" s="40">
        <v>10</v>
      </c>
      <c r="P738" s="11"/>
      <c r="U738" s="84"/>
      <c r="V738" s="245">
        <f>SUM(I738:T738)</f>
        <v>10</v>
      </c>
      <c r="X738" s="19">
        <v>10000</v>
      </c>
      <c r="Y738" s="267">
        <f>SUM(X738/V738/1000)</f>
        <v>1</v>
      </c>
    </row>
    <row r="739" spans="1:21" ht="12.75">
      <c r="A739" s="114"/>
      <c r="H739" s="275"/>
      <c r="I739" s="15"/>
      <c r="P739" s="11"/>
      <c r="U739" s="84"/>
    </row>
    <row r="740" spans="8:21" ht="12.75">
      <c r="H740" s="275"/>
      <c r="I740" s="15"/>
      <c r="P740" s="11"/>
      <c r="U740" s="84"/>
    </row>
    <row r="741" spans="1:21" ht="12.75" hidden="1">
      <c r="A741" s="251"/>
      <c r="H741" s="275"/>
      <c r="I741" s="15"/>
      <c r="P741" s="11"/>
      <c r="U741" s="84"/>
    </row>
    <row r="742" spans="4:24" ht="12.75" hidden="1">
      <c r="D742" s="7"/>
      <c r="H742" s="111"/>
      <c r="I742" s="15"/>
      <c r="K742" s="40"/>
      <c r="P742" s="77"/>
      <c r="V742" s="11"/>
      <c r="X742" s="131"/>
    </row>
    <row r="743" spans="4:24" ht="12.75" hidden="1">
      <c r="D743" s="114"/>
      <c r="H743" s="32"/>
      <c r="I743" s="15"/>
      <c r="P743" s="11"/>
      <c r="V743" s="11"/>
      <c r="X743" s="99"/>
    </row>
    <row r="744" spans="8:24" ht="12.75" hidden="1">
      <c r="H744" s="32"/>
      <c r="I744" s="15"/>
      <c r="P744" s="11"/>
      <c r="V744" s="11"/>
      <c r="X744" s="99"/>
    </row>
    <row r="745" spans="8:24" ht="12.75" hidden="1">
      <c r="H745" s="32"/>
      <c r="I745" s="15"/>
      <c r="P745" s="11"/>
      <c r="V745" s="11"/>
      <c r="X745" s="99"/>
    </row>
    <row r="746" spans="8:16" ht="12.75" hidden="1">
      <c r="H746" s="308"/>
      <c r="I746" s="15"/>
      <c r="K746" s="102"/>
      <c r="P746" s="11"/>
    </row>
    <row r="747" spans="8:16" ht="12.75" hidden="1">
      <c r="H747" s="275"/>
      <c r="I747" s="15"/>
      <c r="P747" s="11"/>
    </row>
    <row r="748" spans="8:16" ht="12.75" hidden="1">
      <c r="H748" s="275"/>
      <c r="I748" s="15"/>
      <c r="P748" s="11"/>
    </row>
    <row r="749" spans="1:36" s="7" customFormat="1" ht="12.75" hidden="1">
      <c r="A749" s="159"/>
      <c r="B749" s="225"/>
      <c r="C749" s="225"/>
      <c r="D749" s="47"/>
      <c r="E749" s="225"/>
      <c r="F749" s="225"/>
      <c r="G749" s="161"/>
      <c r="H749" s="309"/>
      <c r="I749" s="205"/>
      <c r="J749" s="310"/>
      <c r="K749" s="103"/>
      <c r="L749" s="311"/>
      <c r="M749" s="103"/>
      <c r="N749" s="103"/>
      <c r="O749" s="311"/>
      <c r="P749" s="103"/>
      <c r="Q749" s="264"/>
      <c r="R749" s="146"/>
      <c r="S749" s="271"/>
      <c r="T749" s="271"/>
      <c r="U749" s="312"/>
      <c r="V749" s="207"/>
      <c r="W749" s="50"/>
      <c r="X749" s="209"/>
      <c r="Y749" s="313"/>
      <c r="Z749" s="314"/>
      <c r="AA749" s="314"/>
      <c r="AB749" s="225"/>
      <c r="AC749" s="225"/>
      <c r="AD749" s="225"/>
      <c r="AE749" s="225"/>
      <c r="AF749" s="225"/>
      <c r="AG749" s="225"/>
      <c r="AH749" s="225"/>
      <c r="AI749" s="225"/>
      <c r="AJ749" s="225"/>
    </row>
    <row r="750" spans="1:36" ht="12.75" hidden="1">
      <c r="A750" s="315"/>
      <c r="B750" s="46"/>
      <c r="C750" s="46"/>
      <c r="D750" s="46"/>
      <c r="E750" s="46"/>
      <c r="F750" s="46"/>
      <c r="G750" s="200"/>
      <c r="H750" s="316"/>
      <c r="I750" s="271"/>
      <c r="J750" s="224"/>
      <c r="K750" s="146"/>
      <c r="L750" s="264"/>
      <c r="M750" s="146"/>
      <c r="N750" s="146"/>
      <c r="O750" s="264"/>
      <c r="P750" s="146"/>
      <c r="Q750" s="264"/>
      <c r="R750" s="146"/>
      <c r="S750" s="271"/>
      <c r="T750" s="271"/>
      <c r="U750" s="283"/>
      <c r="V750" s="228"/>
      <c r="W750" s="213"/>
      <c r="X750" s="284"/>
      <c r="Y750" s="227"/>
      <c r="Z750" s="227"/>
      <c r="AA750" s="227"/>
      <c r="AB750" s="46"/>
      <c r="AC750" s="46"/>
      <c r="AD750" s="46"/>
      <c r="AE750" s="46"/>
      <c r="AF750" s="46"/>
      <c r="AG750" s="46"/>
      <c r="AH750" s="46"/>
      <c r="AI750" s="46"/>
      <c r="AJ750" s="46"/>
    </row>
    <row r="751" spans="1:16" ht="12.75" hidden="1">
      <c r="A751" s="114"/>
      <c r="H751" s="275"/>
      <c r="I751" s="15"/>
      <c r="P751" s="11"/>
    </row>
    <row r="752" spans="1:16" ht="12.75" hidden="1">
      <c r="A752" s="114"/>
      <c r="G752" s="20"/>
      <c r="H752" s="275"/>
      <c r="I752" s="15"/>
      <c r="P752" s="11"/>
    </row>
    <row r="753" spans="8:16" ht="12.75" hidden="1">
      <c r="H753" s="275"/>
      <c r="I753" s="15"/>
      <c r="P753" s="11"/>
    </row>
    <row r="754" spans="1:16" ht="12.75" hidden="1">
      <c r="A754" s="251"/>
      <c r="H754" s="275"/>
      <c r="I754" s="15"/>
      <c r="P754" s="11"/>
    </row>
    <row r="755" spans="4:24" ht="12.75" hidden="1">
      <c r="D755" s="7"/>
      <c r="H755" s="111"/>
      <c r="I755" s="15"/>
      <c r="K755" s="40"/>
      <c r="P755" s="77"/>
      <c r="U755" s="18"/>
      <c r="V755" s="11"/>
      <c r="W755" s="20"/>
      <c r="X755" s="131"/>
    </row>
    <row r="756" spans="4:28" ht="12.75" hidden="1">
      <c r="D756" s="114"/>
      <c r="H756" s="32"/>
      <c r="I756" s="15"/>
      <c r="P756" s="11"/>
      <c r="U756" s="18"/>
      <c r="V756" s="11"/>
      <c r="W756" s="20"/>
      <c r="X756" s="317"/>
      <c r="AB756" s="318"/>
    </row>
    <row r="757" spans="8:28" ht="12.75" hidden="1">
      <c r="H757" s="32"/>
      <c r="I757" s="15"/>
      <c r="P757" s="11"/>
      <c r="U757" s="18"/>
      <c r="V757" s="11"/>
      <c r="W757" s="20"/>
      <c r="X757" s="317"/>
      <c r="AB757" s="318"/>
    </row>
    <row r="758" spans="8:28" ht="12.75" hidden="1">
      <c r="H758" s="32"/>
      <c r="I758" s="15"/>
      <c r="P758" s="11"/>
      <c r="U758" s="18"/>
      <c r="V758" s="15"/>
      <c r="W758" s="20"/>
      <c r="X758" s="319"/>
      <c r="AB758" s="20"/>
    </row>
    <row r="759" spans="8:28" ht="12.75" hidden="1">
      <c r="H759" s="32"/>
      <c r="I759" s="15"/>
      <c r="P759" s="11"/>
      <c r="U759" s="18"/>
      <c r="V759" s="15"/>
      <c r="W759" s="20"/>
      <c r="X759" s="319"/>
      <c r="AB759" s="20"/>
    </row>
    <row r="760" spans="8:28" ht="12.75" hidden="1">
      <c r="H760" s="32"/>
      <c r="I760" s="15"/>
      <c r="P760" s="11"/>
      <c r="U760" s="18"/>
      <c r="V760" s="11"/>
      <c r="W760" s="20"/>
      <c r="X760" s="319"/>
      <c r="AB760" s="20"/>
    </row>
    <row r="761" spans="8:28" ht="12.75" hidden="1">
      <c r="H761" s="32"/>
      <c r="I761" s="15"/>
      <c r="P761" s="11"/>
      <c r="U761" s="18"/>
      <c r="V761" s="11"/>
      <c r="W761" s="20"/>
      <c r="X761" s="319"/>
      <c r="AB761" s="20"/>
    </row>
    <row r="762" spans="8:28" ht="12.75" hidden="1">
      <c r="H762" s="32"/>
      <c r="I762" s="15"/>
      <c r="P762" s="11"/>
      <c r="U762" s="18"/>
      <c r="V762" s="11"/>
      <c r="W762" s="20"/>
      <c r="X762" s="99"/>
      <c r="AB762" s="20"/>
    </row>
    <row r="763" spans="8:28" ht="12.75" hidden="1">
      <c r="H763" s="32"/>
      <c r="I763" s="15"/>
      <c r="P763" s="11"/>
      <c r="U763" s="18"/>
      <c r="V763" s="11"/>
      <c r="W763" s="20"/>
      <c r="X763" s="99"/>
      <c r="AB763" s="20"/>
    </row>
    <row r="764" spans="8:27" ht="0.75" customHeight="1" hidden="1">
      <c r="H764" s="143"/>
      <c r="I764" s="15"/>
      <c r="P764" s="11"/>
      <c r="U764" s="18"/>
      <c r="W764" s="20"/>
      <c r="X764" s="319"/>
      <c r="Y764" s="109"/>
      <c r="AA764"/>
    </row>
    <row r="765" spans="8:28" ht="12.75" hidden="1">
      <c r="H765" s="32"/>
      <c r="I765" s="15"/>
      <c r="P765" s="11"/>
      <c r="U765" s="18"/>
      <c r="V765" s="11"/>
      <c r="W765" s="20"/>
      <c r="X765" s="319"/>
      <c r="AB765" s="20"/>
    </row>
    <row r="766" spans="8:28" ht="12.75" hidden="1">
      <c r="H766" s="32"/>
      <c r="I766" s="15"/>
      <c r="P766" s="11"/>
      <c r="U766" s="18"/>
      <c r="V766" s="11"/>
      <c r="W766" s="20"/>
      <c r="X766" s="319"/>
      <c r="AB766" s="20"/>
    </row>
    <row r="767" spans="8:28" ht="12.75" hidden="1">
      <c r="H767" s="32"/>
      <c r="I767" s="15"/>
      <c r="P767" s="11"/>
      <c r="U767" s="18"/>
      <c r="V767" s="11"/>
      <c r="W767" s="20"/>
      <c r="X767" s="319"/>
      <c r="AB767" s="20"/>
    </row>
    <row r="768" spans="8:27" ht="12.75" hidden="1">
      <c r="H768" s="32"/>
      <c r="I768" s="15"/>
      <c r="P768" s="11"/>
      <c r="U768" s="18"/>
      <c r="V768" s="11"/>
      <c r="W768" s="20"/>
      <c r="X768" s="319"/>
      <c r="AA768"/>
    </row>
    <row r="769" spans="8:28" ht="12.75" hidden="1">
      <c r="H769" s="32"/>
      <c r="I769" s="15"/>
      <c r="P769" s="11"/>
      <c r="U769" s="18"/>
      <c r="V769" s="11"/>
      <c r="W769" s="20"/>
      <c r="X769" s="99"/>
      <c r="AB769" s="20"/>
    </row>
    <row r="770" spans="8:28" ht="12.75" hidden="1">
      <c r="H770" s="32"/>
      <c r="I770" s="15"/>
      <c r="P770" s="11"/>
      <c r="U770" s="18"/>
      <c r="V770" s="11"/>
      <c r="W770" s="20"/>
      <c r="X770" s="99"/>
      <c r="AB770" s="20"/>
    </row>
    <row r="771" spans="8:23" ht="12.75" hidden="1">
      <c r="H771" s="308"/>
      <c r="I771" s="15"/>
      <c r="K771" s="102"/>
      <c r="P771" s="11"/>
      <c r="U771" s="18"/>
      <c r="V771" s="11"/>
      <c r="W771" s="20"/>
    </row>
    <row r="772" spans="8:16" ht="12.75" hidden="1">
      <c r="H772" s="275"/>
      <c r="I772" s="15"/>
      <c r="P772" s="11"/>
    </row>
    <row r="773" spans="4:16" ht="12.75" hidden="1">
      <c r="D773" s="20"/>
      <c r="H773" s="275"/>
      <c r="I773" s="15"/>
      <c r="P773" s="11"/>
    </row>
    <row r="774" spans="8:23" ht="12.75" hidden="1">
      <c r="H774" s="275"/>
      <c r="I774" s="15"/>
      <c r="P774" s="11"/>
      <c r="U774" s="18"/>
      <c r="V774" s="11"/>
      <c r="W774" s="20"/>
    </row>
    <row r="775" spans="4:16" ht="12.75" hidden="1">
      <c r="D775" s="7"/>
      <c r="H775" s="275"/>
      <c r="I775" s="15"/>
      <c r="P775" s="11"/>
    </row>
    <row r="776" spans="7:16" ht="12.75" hidden="1">
      <c r="G776" s="20"/>
      <c r="H776" s="275"/>
      <c r="I776" s="15"/>
      <c r="P776" s="11"/>
    </row>
    <row r="777" spans="7:16" ht="12.75" hidden="1">
      <c r="G777" s="20"/>
      <c r="H777" s="275"/>
      <c r="I777" s="15"/>
      <c r="P777" s="11"/>
    </row>
    <row r="778" spans="7:16" ht="12.75" hidden="1">
      <c r="G778" s="20"/>
      <c r="H778" s="275"/>
      <c r="I778" s="15"/>
      <c r="P778" s="11"/>
    </row>
    <row r="779" spans="7:16" ht="12.75" hidden="1">
      <c r="G779" s="20"/>
      <c r="H779" s="275"/>
      <c r="I779" s="15"/>
      <c r="P779" s="11"/>
    </row>
    <row r="780" spans="8:16" ht="12.75" hidden="1">
      <c r="H780" s="275"/>
      <c r="I780" s="15"/>
      <c r="P780" s="11"/>
    </row>
    <row r="781" spans="1:27" s="7" customFormat="1" ht="13.5" customHeight="1">
      <c r="A781" s="52">
        <v>55</v>
      </c>
      <c r="B781" s="247"/>
      <c r="C781" s="247"/>
      <c r="D781" s="53" t="s">
        <v>409</v>
      </c>
      <c r="E781" s="247"/>
      <c r="F781" s="247"/>
      <c r="G781" s="55"/>
      <c r="H781" s="80"/>
      <c r="I781" s="61">
        <f>SUM(I783:I807)</f>
        <v>530.88</v>
      </c>
      <c r="J781" s="249"/>
      <c r="K781" s="61">
        <f aca="true" t="shared" si="47" ref="K781:U781">SUM(K783:K807)</f>
        <v>0</v>
      </c>
      <c r="L781" s="61">
        <f t="shared" si="47"/>
        <v>0</v>
      </c>
      <c r="M781" s="61">
        <f t="shared" si="47"/>
        <v>0</v>
      </c>
      <c r="N781" s="61">
        <f>SUM(N783:N807)</f>
        <v>77</v>
      </c>
      <c r="O781" s="61">
        <f t="shared" si="47"/>
        <v>0</v>
      </c>
      <c r="P781" s="61">
        <f t="shared" si="47"/>
        <v>0</v>
      </c>
      <c r="Q781" s="61">
        <f t="shared" si="47"/>
        <v>0</v>
      </c>
      <c r="R781" s="61">
        <f t="shared" si="47"/>
        <v>-19.05</v>
      </c>
      <c r="S781" s="61">
        <f t="shared" si="47"/>
        <v>10</v>
      </c>
      <c r="T781" s="61">
        <f>SUM(T783:T807)</f>
        <v>-72.832</v>
      </c>
      <c r="U781" s="61">
        <f t="shared" si="47"/>
        <v>0</v>
      </c>
      <c r="V781" s="61">
        <f>SUM(V783:V807)</f>
        <v>525.998</v>
      </c>
      <c r="W781" s="107"/>
      <c r="X781" s="263">
        <f>SUM(X783:X807)</f>
        <v>525846.8200000001</v>
      </c>
      <c r="Y781" s="267">
        <f>SUM(X781/V781/1000)</f>
        <v>0.9997125844584961</v>
      </c>
      <c r="Z781" s="67"/>
      <c r="AA781" s="67"/>
    </row>
    <row r="782" spans="8:21" ht="12.75">
      <c r="H782" s="275"/>
      <c r="I782" s="15"/>
      <c r="P782" s="11"/>
      <c r="U782" s="13"/>
    </row>
    <row r="783" spans="4:25" ht="12.75">
      <c r="D783" t="s">
        <v>284</v>
      </c>
      <c r="E783" s="18"/>
      <c r="F783" s="18"/>
      <c r="H783" s="275"/>
      <c r="I783" s="40">
        <v>160</v>
      </c>
      <c r="M783" s="11">
        <v>-72</v>
      </c>
      <c r="N783" s="11">
        <v>-1</v>
      </c>
      <c r="P783" s="11">
        <v>-4</v>
      </c>
      <c r="U783" s="13"/>
      <c r="V783" s="245">
        <f aca="true" t="shared" si="48" ref="V783:V807">SUM(I783:T783)</f>
        <v>83</v>
      </c>
      <c r="X783" s="19">
        <v>82905</v>
      </c>
      <c r="Y783" s="267">
        <f aca="true" t="shared" si="49" ref="Y783:Y807">SUM(X783/V783/1000)</f>
        <v>0.998855421686747</v>
      </c>
    </row>
    <row r="784" spans="4:25" ht="12.75">
      <c r="D784" t="s">
        <v>410</v>
      </c>
      <c r="E784" s="18"/>
      <c r="F784" s="18"/>
      <c r="H784" s="275"/>
      <c r="I784" s="40"/>
      <c r="M784" s="11">
        <v>72</v>
      </c>
      <c r="N784" s="11">
        <v>1</v>
      </c>
      <c r="P784" s="11">
        <v>4</v>
      </c>
      <c r="U784" s="13"/>
      <c r="V784" s="245">
        <f t="shared" si="48"/>
        <v>77</v>
      </c>
      <c r="X784" s="19">
        <v>77000</v>
      </c>
      <c r="Y784" s="267">
        <f t="shared" si="49"/>
        <v>1</v>
      </c>
    </row>
    <row r="785" spans="4:25" ht="12.75">
      <c r="D785" t="s">
        <v>411</v>
      </c>
      <c r="E785" s="18"/>
      <c r="F785" s="18"/>
      <c r="H785" s="275"/>
      <c r="I785" s="40">
        <v>8</v>
      </c>
      <c r="P785" s="11"/>
      <c r="T785" s="15">
        <v>-1.936</v>
      </c>
      <c r="U785" s="13"/>
      <c r="V785" s="245">
        <f t="shared" si="48"/>
        <v>6.064</v>
      </c>
      <c r="X785" s="19">
        <v>6064</v>
      </c>
      <c r="Y785" s="267">
        <f t="shared" si="49"/>
        <v>1</v>
      </c>
    </row>
    <row r="786" spans="4:25" ht="12.75">
      <c r="D786" t="s">
        <v>412</v>
      </c>
      <c r="E786" s="18"/>
      <c r="H786" s="275"/>
      <c r="I786" s="40"/>
      <c r="P786" s="11"/>
      <c r="T786" s="15">
        <v>4.078</v>
      </c>
      <c r="U786" s="13"/>
      <c r="V786" s="245">
        <f t="shared" si="48"/>
        <v>4.078</v>
      </c>
      <c r="X786" s="19">
        <v>4077.7</v>
      </c>
      <c r="Y786" s="267">
        <f t="shared" si="49"/>
        <v>0.9999264345267287</v>
      </c>
    </row>
    <row r="787" spans="4:25" ht="12.75">
      <c r="D787" s="109" t="s">
        <v>413</v>
      </c>
      <c r="E787" s="109"/>
      <c r="F787" s="109"/>
      <c r="H787" s="111"/>
      <c r="I787" s="40">
        <v>2</v>
      </c>
      <c r="K787" s="15"/>
      <c r="P787" s="77"/>
      <c r="R787" s="11">
        <v>0.2</v>
      </c>
      <c r="T787" s="15">
        <v>-0.074</v>
      </c>
      <c r="U787" s="13"/>
      <c r="V787" s="245">
        <f t="shared" si="48"/>
        <v>2.126</v>
      </c>
      <c r="X787" s="19">
        <v>2126</v>
      </c>
      <c r="Y787" s="267">
        <f t="shared" si="49"/>
        <v>1</v>
      </c>
    </row>
    <row r="788" spans="4:25" ht="12.75">
      <c r="D788" s="109" t="s">
        <v>414</v>
      </c>
      <c r="E788" s="109"/>
      <c r="F788" s="109"/>
      <c r="H788" s="111"/>
      <c r="I788" s="40">
        <v>0</v>
      </c>
      <c r="K788" s="15"/>
      <c r="N788" s="11">
        <v>10</v>
      </c>
      <c r="P788" s="77"/>
      <c r="R788" s="11">
        <v>-0.2</v>
      </c>
      <c r="T788" s="15">
        <v>-8.476</v>
      </c>
      <c r="U788" s="13"/>
      <c r="V788" s="245">
        <f t="shared" si="48"/>
        <v>1.3239999999999998</v>
      </c>
      <c r="X788" s="19">
        <v>1323.3</v>
      </c>
      <c r="Y788" s="267">
        <f t="shared" si="49"/>
        <v>0.9994712990936557</v>
      </c>
    </row>
    <row r="789" spans="4:25" ht="12.75">
      <c r="D789" t="s">
        <v>415</v>
      </c>
      <c r="H789" s="143"/>
      <c r="I789" s="40">
        <v>30</v>
      </c>
      <c r="P789" s="11"/>
      <c r="T789" s="15">
        <v>-30</v>
      </c>
      <c r="U789" s="13"/>
      <c r="V789" s="245">
        <f t="shared" si="48"/>
        <v>0</v>
      </c>
      <c r="X789" s="75">
        <v>0</v>
      </c>
      <c r="Y789" s="267"/>
    </row>
    <row r="790" spans="4:25" ht="12.75">
      <c r="D790" t="s">
        <v>285</v>
      </c>
      <c r="H790" s="143"/>
      <c r="I790" s="40">
        <v>20</v>
      </c>
      <c r="P790" s="11"/>
      <c r="T790" s="15">
        <v>7.654</v>
      </c>
      <c r="U790" s="13"/>
      <c r="V790" s="245">
        <f t="shared" si="48"/>
        <v>27.654</v>
      </c>
      <c r="X790" s="75">
        <v>27653.14</v>
      </c>
      <c r="Y790" s="267">
        <f t="shared" si="49"/>
        <v>0.9999689014247487</v>
      </c>
    </row>
    <row r="791" spans="4:25" ht="12.75">
      <c r="D791" t="s">
        <v>416</v>
      </c>
      <c r="H791" s="143"/>
      <c r="I791" s="40"/>
      <c r="N791" s="11">
        <v>67</v>
      </c>
      <c r="P791" s="11"/>
      <c r="T791" s="15">
        <v>12.486</v>
      </c>
      <c r="U791" s="13"/>
      <c r="V791" s="245">
        <f t="shared" si="48"/>
        <v>79.486</v>
      </c>
      <c r="X791" s="75">
        <v>79486</v>
      </c>
      <c r="Y791" s="267">
        <f t="shared" si="49"/>
        <v>1</v>
      </c>
    </row>
    <row r="792" spans="4:25" ht="12.75">
      <c r="D792" t="s">
        <v>264</v>
      </c>
      <c r="H792" s="143"/>
      <c r="I792" s="40">
        <v>30</v>
      </c>
      <c r="P792" s="11">
        <v>-2.499</v>
      </c>
      <c r="T792" s="15">
        <v>-5.193</v>
      </c>
      <c r="U792" s="13"/>
      <c r="V792" s="245">
        <f t="shared" si="48"/>
        <v>22.308</v>
      </c>
      <c r="X792" s="75">
        <v>22307.5</v>
      </c>
      <c r="Y792" s="267">
        <f t="shared" si="49"/>
        <v>0.9999775865160481</v>
      </c>
    </row>
    <row r="793" spans="4:25" ht="12.75">
      <c r="D793" t="s">
        <v>417</v>
      </c>
      <c r="H793" s="143"/>
      <c r="I793" s="40"/>
      <c r="P793" s="11">
        <v>2.499</v>
      </c>
      <c r="U793" s="13"/>
      <c r="V793" s="245">
        <f t="shared" si="48"/>
        <v>2.499</v>
      </c>
      <c r="X793" s="75">
        <v>2499</v>
      </c>
      <c r="Y793" s="267">
        <f t="shared" si="49"/>
        <v>1</v>
      </c>
    </row>
    <row r="794" spans="4:25" ht="12.75">
      <c r="D794" t="s">
        <v>253</v>
      </c>
      <c r="H794" s="143"/>
      <c r="I794" s="40">
        <v>5</v>
      </c>
      <c r="P794" s="11"/>
      <c r="R794" s="11">
        <v>-4.561</v>
      </c>
      <c r="U794" s="13"/>
      <c r="V794" s="245">
        <f t="shared" si="48"/>
        <v>0.43900000000000006</v>
      </c>
      <c r="X794" s="75">
        <v>438.5</v>
      </c>
      <c r="Y794" s="267">
        <f t="shared" si="49"/>
        <v>0.9988610478359908</v>
      </c>
    </row>
    <row r="795" spans="4:25" ht="12.75">
      <c r="D795" t="s">
        <v>255</v>
      </c>
      <c r="H795" s="143"/>
      <c r="I795" s="40">
        <v>36</v>
      </c>
      <c r="P795" s="15"/>
      <c r="R795" s="11">
        <v>-30.839</v>
      </c>
      <c r="U795" s="13"/>
      <c r="V795" s="245">
        <f t="shared" si="48"/>
        <v>5.161000000000001</v>
      </c>
      <c r="X795" s="75">
        <v>5160.43</v>
      </c>
      <c r="Y795" s="267">
        <f t="shared" si="49"/>
        <v>0.999889556287541</v>
      </c>
    </row>
    <row r="796" spans="4:25" ht="12.75">
      <c r="D796" t="s">
        <v>418</v>
      </c>
      <c r="H796" s="277"/>
      <c r="I796" s="205">
        <v>12</v>
      </c>
      <c r="J796" s="224"/>
      <c r="K796" s="103"/>
      <c r="P796" s="11"/>
      <c r="T796" s="15">
        <v>-5.482</v>
      </c>
      <c r="U796" s="13"/>
      <c r="V796" s="245">
        <f t="shared" si="48"/>
        <v>6.518</v>
      </c>
      <c r="X796" s="75">
        <v>6517.94</v>
      </c>
      <c r="Y796" s="267">
        <f t="shared" si="49"/>
        <v>0.9999907947223075</v>
      </c>
    </row>
    <row r="797" spans="4:25" ht="12.75">
      <c r="D797" t="s">
        <v>397</v>
      </c>
      <c r="H797" s="275"/>
      <c r="I797" s="40">
        <v>60</v>
      </c>
      <c r="P797" s="11"/>
      <c r="R797" s="11">
        <v>8</v>
      </c>
      <c r="S797" s="15">
        <v>7</v>
      </c>
      <c r="T797" s="15">
        <v>-20.43</v>
      </c>
      <c r="U797" s="13"/>
      <c r="V797" s="245">
        <f t="shared" si="48"/>
        <v>54.57</v>
      </c>
      <c r="X797" s="75">
        <v>54521.63</v>
      </c>
      <c r="Y797" s="267">
        <f t="shared" si="49"/>
        <v>0.9991136155396738</v>
      </c>
    </row>
    <row r="798" spans="4:25" ht="12.75">
      <c r="D798" t="s">
        <v>419</v>
      </c>
      <c r="H798" s="275"/>
      <c r="I798" s="40"/>
      <c r="P798" s="11"/>
      <c r="T798" s="15">
        <v>15.13</v>
      </c>
      <c r="U798" s="13"/>
      <c r="V798" s="245">
        <f t="shared" si="48"/>
        <v>15.13</v>
      </c>
      <c r="X798" s="75">
        <v>15129.53</v>
      </c>
      <c r="Y798" s="267">
        <f t="shared" si="49"/>
        <v>0.9999689358889623</v>
      </c>
    </row>
    <row r="799" spans="4:25" ht="12.75">
      <c r="D799" s="109" t="s">
        <v>269</v>
      </c>
      <c r="H799" s="111"/>
      <c r="I799" s="40">
        <v>15</v>
      </c>
      <c r="K799" s="40"/>
      <c r="P799" s="77"/>
      <c r="S799" s="15">
        <v>1</v>
      </c>
      <c r="T799" s="15">
        <v>0.158</v>
      </c>
      <c r="U799" s="13"/>
      <c r="V799" s="245">
        <f t="shared" si="48"/>
        <v>16.158</v>
      </c>
      <c r="X799" s="75">
        <v>16157.7</v>
      </c>
      <c r="Y799" s="267">
        <f t="shared" si="49"/>
        <v>0.999981433345711</v>
      </c>
    </row>
    <row r="800" spans="4:25" ht="12.75">
      <c r="D800" t="s">
        <v>233</v>
      </c>
      <c r="E800" s="20"/>
      <c r="H800" s="143"/>
      <c r="I800" s="40">
        <v>5.88</v>
      </c>
      <c r="J800" s="13"/>
      <c r="P800" s="11"/>
      <c r="T800" s="15">
        <v>-2.378</v>
      </c>
      <c r="U800" s="13"/>
      <c r="V800" s="245">
        <f t="shared" si="48"/>
        <v>3.502</v>
      </c>
      <c r="X800" s="75">
        <v>3502</v>
      </c>
      <c r="Y800" s="267">
        <f t="shared" si="49"/>
        <v>1.0000000000000002</v>
      </c>
    </row>
    <row r="801" spans="4:25" ht="12.75">
      <c r="D801" t="s">
        <v>420</v>
      </c>
      <c r="E801" s="20"/>
      <c r="H801" s="143"/>
      <c r="I801" s="40"/>
      <c r="J801" s="13"/>
      <c r="P801" s="11"/>
      <c r="R801" s="11">
        <v>0.8</v>
      </c>
      <c r="U801" s="13"/>
      <c r="V801" s="245">
        <f t="shared" si="48"/>
        <v>0.8</v>
      </c>
      <c r="X801" s="75">
        <v>800</v>
      </c>
      <c r="Y801" s="267">
        <f t="shared" si="49"/>
        <v>1</v>
      </c>
    </row>
    <row r="802" spans="4:25" ht="12.75">
      <c r="D802" t="s">
        <v>307</v>
      </c>
      <c r="E802" s="20"/>
      <c r="H802" s="143"/>
      <c r="I802" s="40">
        <v>5</v>
      </c>
      <c r="J802" s="13"/>
      <c r="P802" s="11"/>
      <c r="T802" s="15">
        <v>-0.446</v>
      </c>
      <c r="U802" s="13"/>
      <c r="V802" s="245">
        <f t="shared" si="48"/>
        <v>4.554</v>
      </c>
      <c r="X802" s="75">
        <v>4553.23</v>
      </c>
      <c r="Y802" s="267">
        <f t="shared" si="49"/>
        <v>0.9998309178743959</v>
      </c>
    </row>
    <row r="803" spans="4:25" ht="12.75">
      <c r="D803" t="s">
        <v>205</v>
      </c>
      <c r="E803" s="20"/>
      <c r="H803" s="143"/>
      <c r="I803" s="40">
        <v>14</v>
      </c>
      <c r="J803" s="13"/>
      <c r="P803" s="11"/>
      <c r="R803" s="11">
        <v>7.55</v>
      </c>
      <c r="S803" s="15">
        <v>2</v>
      </c>
      <c r="T803" s="15">
        <v>6.59</v>
      </c>
      <c r="U803" s="13"/>
      <c r="V803" s="245">
        <f t="shared" si="48"/>
        <v>30.14</v>
      </c>
      <c r="X803" s="75">
        <v>30137.97</v>
      </c>
      <c r="Y803" s="267">
        <f t="shared" si="49"/>
        <v>0.9999326476443265</v>
      </c>
    </row>
    <row r="804" spans="4:25" ht="12.75">
      <c r="D804" t="s">
        <v>210</v>
      </c>
      <c r="E804" s="20"/>
      <c r="H804" s="143"/>
      <c r="I804" s="40">
        <v>50</v>
      </c>
      <c r="J804" s="13"/>
      <c r="P804" s="11"/>
      <c r="T804" s="15">
        <v>-42.513</v>
      </c>
      <c r="U804" s="13"/>
      <c r="V804" s="245">
        <f t="shared" si="48"/>
        <v>7.487000000000002</v>
      </c>
      <c r="X804" s="75">
        <v>7486.25</v>
      </c>
      <c r="Y804" s="267">
        <f t="shared" si="49"/>
        <v>0.9998998263657003</v>
      </c>
    </row>
    <row r="805" spans="4:25" ht="12.75">
      <c r="D805" t="s">
        <v>294</v>
      </c>
      <c r="H805" s="143"/>
      <c r="I805" s="40">
        <v>4</v>
      </c>
      <c r="P805" s="11"/>
      <c r="U805" s="13"/>
      <c r="V805" s="245">
        <f t="shared" si="48"/>
        <v>4</v>
      </c>
      <c r="X805" s="75">
        <v>4000</v>
      </c>
      <c r="Y805" s="267">
        <f t="shared" si="49"/>
        <v>1</v>
      </c>
    </row>
    <row r="806" spans="4:25" ht="12.75">
      <c r="D806" t="s">
        <v>243</v>
      </c>
      <c r="H806" s="277"/>
      <c r="I806" s="205">
        <v>2</v>
      </c>
      <c r="J806" s="264"/>
      <c r="K806" s="146"/>
      <c r="P806" s="11"/>
      <c r="T806" s="15">
        <v>-2</v>
      </c>
      <c r="U806" s="13"/>
      <c r="V806" s="245">
        <f t="shared" si="48"/>
        <v>0</v>
      </c>
      <c r="X806" s="75">
        <v>0</v>
      </c>
      <c r="Y806" s="267"/>
    </row>
    <row r="807" spans="4:25" ht="12.75">
      <c r="D807" t="s">
        <v>421</v>
      </c>
      <c r="H807" s="277"/>
      <c r="I807" s="205">
        <v>72</v>
      </c>
      <c r="J807" s="264"/>
      <c r="K807" s="146"/>
      <c r="P807" s="11"/>
      <c r="U807" s="13"/>
      <c r="V807" s="245">
        <f t="shared" si="48"/>
        <v>72</v>
      </c>
      <c r="X807" s="75">
        <v>72000</v>
      </c>
      <c r="Y807" s="267">
        <f t="shared" si="49"/>
        <v>1</v>
      </c>
    </row>
    <row r="808" spans="8:22" ht="12.75">
      <c r="H808" s="143"/>
      <c r="I808" s="15"/>
      <c r="J808" s="13"/>
      <c r="P808" s="11"/>
      <c r="U808" s="13"/>
      <c r="V808" s="11"/>
    </row>
    <row r="809" spans="1:27" s="7" customFormat="1" ht="13.5" customHeight="1">
      <c r="A809" s="52">
        <v>61</v>
      </c>
      <c r="B809" s="247"/>
      <c r="C809" s="247"/>
      <c r="D809" s="53" t="s">
        <v>422</v>
      </c>
      <c r="E809" s="247"/>
      <c r="F809" s="247"/>
      <c r="G809" s="55"/>
      <c r="H809" s="80"/>
      <c r="I809" s="61">
        <f>SUM(I811:I863)</f>
        <v>10322.183</v>
      </c>
      <c r="J809" s="237"/>
      <c r="K809" s="61">
        <f>SUM(K811:K863)</f>
        <v>0</v>
      </c>
      <c r="L809" s="61">
        <f>SUM(L811:L863)</f>
        <v>0</v>
      </c>
      <c r="M809" s="61">
        <f>SUM(M811:M863)</f>
        <v>5.628</v>
      </c>
      <c r="N809" s="61">
        <f>SUM(N811:N865)</f>
        <v>90.34400000000001</v>
      </c>
      <c r="O809" s="61">
        <f>SUM(O811:O863)</f>
        <v>0</v>
      </c>
      <c r="P809" s="61">
        <f>SUM(P811:P863)</f>
        <v>-17.39</v>
      </c>
      <c r="Q809" s="61">
        <f>SUM(Q811:Q863)</f>
        <v>0</v>
      </c>
      <c r="R809" s="61">
        <f>SUM(R811:R870)</f>
        <v>-208.2</v>
      </c>
      <c r="S809" s="61">
        <f>SUM(S811:S863)</f>
        <v>7.097</v>
      </c>
      <c r="T809" s="61">
        <f>SUM(T811:T864)</f>
        <v>-397.735</v>
      </c>
      <c r="U809" s="263">
        <f>SUM(U811:U863)</f>
        <v>0</v>
      </c>
      <c r="V809" s="61">
        <f>SUM(V811:V864)</f>
        <v>9801.926999999998</v>
      </c>
      <c r="W809" s="107"/>
      <c r="X809" s="263">
        <f>SUM(X811:X864)</f>
        <v>9798994.629999999</v>
      </c>
      <c r="Y809" s="267">
        <f>SUM(X809/V809/1000)</f>
        <v>0.9997008373965651</v>
      </c>
      <c r="Z809" s="67"/>
      <c r="AA809" s="67"/>
    </row>
    <row r="810" spans="1:16" ht="16.5" customHeight="1">
      <c r="A810" s="108" t="s">
        <v>423</v>
      </c>
      <c r="B810" s="7"/>
      <c r="C810" s="7"/>
      <c r="D810" s="7"/>
      <c r="G810" s="71"/>
      <c r="H810" s="70"/>
      <c r="I810" s="15"/>
      <c r="P810" s="11"/>
    </row>
    <row r="811" spans="1:26" ht="15" customHeight="1">
      <c r="A811" s="114"/>
      <c r="D811" t="s">
        <v>424</v>
      </c>
      <c r="G811" s="211"/>
      <c r="H811" s="280"/>
      <c r="I811" s="281">
        <v>963.12</v>
      </c>
      <c r="P811" s="11"/>
      <c r="R811" s="11">
        <v>-61.337</v>
      </c>
      <c r="U811" s="84"/>
      <c r="V811" s="245">
        <f aca="true" t="shared" si="50" ref="V811:V845">SUM(I811:T811)</f>
        <v>901.783</v>
      </c>
      <c r="X811" s="19">
        <v>901783</v>
      </c>
      <c r="Y811" s="267">
        <f aca="true" t="shared" si="51" ref="Y811:Y826">SUM(X811/V811/1000)</f>
        <v>1</v>
      </c>
      <c r="Z811" s="67"/>
    </row>
    <row r="812" spans="1:25" ht="12.75">
      <c r="A812" s="114"/>
      <c r="D812" t="s">
        <v>260</v>
      </c>
      <c r="H812" s="275"/>
      <c r="I812" s="40">
        <v>250.412</v>
      </c>
      <c r="P812" s="11"/>
      <c r="R812" s="11">
        <v>-15.94</v>
      </c>
      <c r="U812" s="84"/>
      <c r="V812" s="245">
        <f t="shared" si="50"/>
        <v>234.472</v>
      </c>
      <c r="X812" s="19">
        <v>234472</v>
      </c>
      <c r="Y812" s="267">
        <f t="shared" si="51"/>
        <v>1</v>
      </c>
    </row>
    <row r="813" spans="1:25" ht="12.75">
      <c r="A813" s="114"/>
      <c r="D813" t="s">
        <v>261</v>
      </c>
      <c r="H813" s="275"/>
      <c r="I813" s="40">
        <v>86.681</v>
      </c>
      <c r="P813" s="11"/>
      <c r="R813" s="11">
        <v>-5.514</v>
      </c>
      <c r="U813" s="84"/>
      <c r="V813" s="245">
        <f t="shared" si="50"/>
        <v>81.167</v>
      </c>
      <c r="X813" s="19">
        <v>81167</v>
      </c>
      <c r="Y813" s="267">
        <f t="shared" si="51"/>
        <v>1</v>
      </c>
    </row>
    <row r="814" spans="1:25" ht="12.75">
      <c r="A814" s="114"/>
      <c r="D814" t="s">
        <v>264</v>
      </c>
      <c r="H814" s="275"/>
      <c r="I814" s="40">
        <v>0.3</v>
      </c>
      <c r="M814" s="11">
        <v>3.415</v>
      </c>
      <c r="P814" s="11"/>
      <c r="S814" s="15">
        <v>0.2</v>
      </c>
      <c r="U814" s="84"/>
      <c r="V814" s="245">
        <f t="shared" si="50"/>
        <v>3.915</v>
      </c>
      <c r="X814" s="19">
        <v>3871.8</v>
      </c>
      <c r="Y814" s="267">
        <f t="shared" si="51"/>
        <v>0.9889655172413793</v>
      </c>
    </row>
    <row r="815" spans="1:25" ht="12.75">
      <c r="A815" s="114"/>
      <c r="D815" t="s">
        <v>425</v>
      </c>
      <c r="H815" s="275"/>
      <c r="I815" s="40">
        <v>9.5</v>
      </c>
      <c r="P815" s="11"/>
      <c r="T815" s="15">
        <v>-7.922</v>
      </c>
      <c r="U815" s="84"/>
      <c r="V815" s="245">
        <f t="shared" si="50"/>
        <v>1.5780000000000003</v>
      </c>
      <c r="X815" s="19">
        <v>1578</v>
      </c>
      <c r="Y815" s="267">
        <f t="shared" si="51"/>
        <v>0.9999999999999998</v>
      </c>
    </row>
    <row r="816" spans="1:25" ht="15" customHeight="1">
      <c r="A816" s="114"/>
      <c r="D816" t="s">
        <v>426</v>
      </c>
      <c r="G816" s="320"/>
      <c r="H816" s="280"/>
      <c r="I816" s="281">
        <v>0.5</v>
      </c>
      <c r="M816" s="11">
        <v>0.7</v>
      </c>
      <c r="N816" s="11">
        <v>5.2</v>
      </c>
      <c r="P816" s="11"/>
      <c r="S816" s="15">
        <v>3.3</v>
      </c>
      <c r="T816" s="15">
        <v>0.538</v>
      </c>
      <c r="U816" s="84"/>
      <c r="V816" s="245">
        <f t="shared" si="50"/>
        <v>10.238</v>
      </c>
      <c r="X816" s="19">
        <v>10238</v>
      </c>
      <c r="Y816" s="267">
        <f t="shared" si="51"/>
        <v>1</v>
      </c>
    </row>
    <row r="817" spans="1:25" ht="15" customHeight="1">
      <c r="A817" s="114"/>
      <c r="D817" t="s">
        <v>427</v>
      </c>
      <c r="G817" s="320"/>
      <c r="H817" s="280"/>
      <c r="I817" s="281">
        <v>20</v>
      </c>
      <c r="P817" s="11"/>
      <c r="T817" s="15">
        <v>2.672</v>
      </c>
      <c r="U817" s="84"/>
      <c r="V817" s="245">
        <f t="shared" si="50"/>
        <v>22.672</v>
      </c>
      <c r="X817" s="19">
        <v>22204.64</v>
      </c>
      <c r="Y817" s="267">
        <f t="shared" si="51"/>
        <v>0.9793860268172194</v>
      </c>
    </row>
    <row r="818" spans="4:25" ht="12.75">
      <c r="D818" t="s">
        <v>270</v>
      </c>
      <c r="F818" s="20"/>
      <c r="H818" s="275"/>
      <c r="I818" s="40">
        <v>5</v>
      </c>
      <c r="P818" s="11"/>
      <c r="T818" s="15">
        <v>1.423</v>
      </c>
      <c r="U818" s="84"/>
      <c r="V818" s="245">
        <f t="shared" si="50"/>
        <v>6.423</v>
      </c>
      <c r="X818" s="19">
        <v>6423</v>
      </c>
      <c r="Y818" s="267">
        <f t="shared" si="51"/>
        <v>1</v>
      </c>
    </row>
    <row r="819" spans="4:25" ht="12.75">
      <c r="D819" t="s">
        <v>294</v>
      </c>
      <c r="F819" s="20"/>
      <c r="H819" s="275"/>
      <c r="I819" s="40">
        <v>3</v>
      </c>
      <c r="P819" s="11"/>
      <c r="R819" s="11">
        <v>1</v>
      </c>
      <c r="T819" s="15">
        <v>-0.862</v>
      </c>
      <c r="U819" s="84"/>
      <c r="V819" s="245">
        <f t="shared" si="50"/>
        <v>3.138</v>
      </c>
      <c r="X819" s="19">
        <v>3137.3</v>
      </c>
      <c r="Y819" s="267">
        <f t="shared" si="51"/>
        <v>0.9997769279796049</v>
      </c>
    </row>
    <row r="820" spans="4:25" ht="12.75">
      <c r="D820" t="s">
        <v>428</v>
      </c>
      <c r="H820" s="275"/>
      <c r="I820" s="40">
        <v>114</v>
      </c>
      <c r="P820" s="11"/>
      <c r="R820" s="11">
        <v>-48.134</v>
      </c>
      <c r="U820" s="84"/>
      <c r="V820" s="245">
        <f t="shared" si="50"/>
        <v>65.866</v>
      </c>
      <c r="X820" s="19">
        <v>65866</v>
      </c>
      <c r="Y820" s="267">
        <f t="shared" si="51"/>
        <v>1</v>
      </c>
    </row>
    <row r="821" spans="1:25" ht="12.75">
      <c r="A821" s="221"/>
      <c r="D821" t="s">
        <v>429</v>
      </c>
      <c r="H821" s="275"/>
      <c r="I821" s="40">
        <v>90</v>
      </c>
      <c r="P821" s="11"/>
      <c r="R821" s="11">
        <v>-12</v>
      </c>
      <c r="U821" s="84"/>
      <c r="V821" s="245">
        <f t="shared" si="50"/>
        <v>78</v>
      </c>
      <c r="X821" s="19">
        <v>78000</v>
      </c>
      <c r="Y821" s="267">
        <f t="shared" si="51"/>
        <v>1</v>
      </c>
    </row>
    <row r="822" spans="1:25" ht="12.75">
      <c r="A822" s="114"/>
      <c r="D822" t="s">
        <v>430</v>
      </c>
      <c r="H822" s="275"/>
      <c r="I822" s="40">
        <v>40</v>
      </c>
      <c r="P822" s="11"/>
      <c r="T822" s="15">
        <v>-0.4</v>
      </c>
      <c r="U822" s="84"/>
      <c r="V822" s="245">
        <f t="shared" si="50"/>
        <v>39.6</v>
      </c>
      <c r="X822" s="19">
        <v>39600</v>
      </c>
      <c r="Y822" s="267">
        <f t="shared" si="51"/>
        <v>1</v>
      </c>
    </row>
    <row r="823" spans="1:25" ht="12.75">
      <c r="A823" s="114"/>
      <c r="D823" t="s">
        <v>431</v>
      </c>
      <c r="H823" s="275"/>
      <c r="I823" s="40">
        <v>3</v>
      </c>
      <c r="P823" s="11"/>
      <c r="T823" s="15">
        <v>-1.91</v>
      </c>
      <c r="U823" s="84"/>
      <c r="V823" s="245">
        <f t="shared" si="50"/>
        <v>1.09</v>
      </c>
      <c r="X823" s="19">
        <v>1090</v>
      </c>
      <c r="Y823" s="267">
        <f t="shared" si="51"/>
        <v>0.9999999999999999</v>
      </c>
    </row>
    <row r="824" spans="1:25" ht="12.75">
      <c r="A824" s="114"/>
      <c r="D824" t="s">
        <v>432</v>
      </c>
      <c r="H824" s="275"/>
      <c r="I824" s="40"/>
      <c r="M824" s="11">
        <v>1.428</v>
      </c>
      <c r="P824" s="11"/>
      <c r="R824" s="11">
        <v>2.799</v>
      </c>
      <c r="U824" s="84"/>
      <c r="V824" s="245">
        <f t="shared" si="50"/>
        <v>4.227</v>
      </c>
      <c r="X824" s="19">
        <v>4227</v>
      </c>
      <c r="Y824" s="267">
        <f t="shared" si="51"/>
        <v>0.9999999999999999</v>
      </c>
    </row>
    <row r="825" spans="4:25" ht="12.75">
      <c r="D825" t="s">
        <v>210</v>
      </c>
      <c r="H825" s="275"/>
      <c r="I825" s="40"/>
      <c r="M825" s="11">
        <v>0.085</v>
      </c>
      <c r="P825" s="11"/>
      <c r="U825" s="84"/>
      <c r="V825" s="245">
        <f t="shared" si="50"/>
        <v>0.085</v>
      </c>
      <c r="X825" s="19">
        <v>85</v>
      </c>
      <c r="Y825" s="267">
        <f t="shared" si="51"/>
        <v>0.9999999999999999</v>
      </c>
    </row>
    <row r="826" spans="4:26" ht="12.75">
      <c r="D826" t="s">
        <v>206</v>
      </c>
      <c r="H826" s="32"/>
      <c r="I826" s="40"/>
      <c r="J826" s="13"/>
      <c r="P826" s="11"/>
      <c r="R826" s="11">
        <v>0.1</v>
      </c>
      <c r="U826" s="84"/>
      <c r="V826" s="245">
        <f t="shared" si="50"/>
        <v>0.1</v>
      </c>
      <c r="W826" s="67"/>
      <c r="X826" s="75">
        <v>100</v>
      </c>
      <c r="Y826" s="267">
        <f t="shared" si="51"/>
        <v>1</v>
      </c>
      <c r="Z826" s="67"/>
    </row>
    <row r="827" spans="8:26" ht="12.75">
      <c r="H827" s="32"/>
      <c r="I827" s="15"/>
      <c r="J827" s="13"/>
      <c r="P827" s="11"/>
      <c r="U827" s="84"/>
      <c r="V827" s="245"/>
      <c r="W827" s="67"/>
      <c r="X827" s="75"/>
      <c r="Y827" s="267"/>
      <c r="Z827" s="67"/>
    </row>
    <row r="828" spans="8:24" ht="12.75">
      <c r="H828" s="32"/>
      <c r="I828" s="15"/>
      <c r="J828" s="13"/>
      <c r="P828" s="11"/>
      <c r="U828" s="84"/>
      <c r="V828" s="245"/>
      <c r="W828" s="20"/>
      <c r="X828" s="99"/>
    </row>
    <row r="829" spans="1:27" s="7" customFormat="1" ht="12.75">
      <c r="A829" s="108" t="s">
        <v>433</v>
      </c>
      <c r="H829" s="31"/>
      <c r="I829" s="40"/>
      <c r="J829" s="129"/>
      <c r="K829" s="77"/>
      <c r="L829" s="129"/>
      <c r="M829" s="77"/>
      <c r="N829" s="77"/>
      <c r="O829" s="129"/>
      <c r="P829" s="77"/>
      <c r="Q829" s="129"/>
      <c r="R829" s="77"/>
      <c r="S829" s="40"/>
      <c r="T829" s="15"/>
      <c r="U829" s="130"/>
      <c r="V829" s="245"/>
      <c r="W829" s="67"/>
      <c r="X829" s="219"/>
      <c r="Y829" s="20"/>
      <c r="Z829" s="67"/>
      <c r="AA829" s="67"/>
    </row>
    <row r="830" spans="4:25" ht="12.75">
      <c r="D830" t="s">
        <v>259</v>
      </c>
      <c r="H830" s="143"/>
      <c r="I830" s="40">
        <v>4492.4</v>
      </c>
      <c r="J830" s="13"/>
      <c r="P830" s="11"/>
      <c r="T830" s="15">
        <v>-81.011</v>
      </c>
      <c r="U830" s="84"/>
      <c r="V830" s="245">
        <f t="shared" si="50"/>
        <v>4411.388999999999</v>
      </c>
      <c r="W830" s="20"/>
      <c r="X830" s="75">
        <v>4410747</v>
      </c>
      <c r="Y830" s="267">
        <f aca="true" t="shared" si="52" ref="Y830:Y864">SUM(X830/V830/1000)</f>
        <v>0.9998544676064616</v>
      </c>
    </row>
    <row r="831" spans="4:25" ht="12.75">
      <c r="D831" t="s">
        <v>434</v>
      </c>
      <c r="H831" s="31"/>
      <c r="I831" s="40">
        <v>72</v>
      </c>
      <c r="J831" s="13"/>
      <c r="P831" s="11"/>
      <c r="T831" s="15">
        <v>11.6</v>
      </c>
      <c r="U831" s="84"/>
      <c r="V831" s="245">
        <f t="shared" si="50"/>
        <v>83.6</v>
      </c>
      <c r="W831" s="20"/>
      <c r="X831" s="75">
        <v>83579</v>
      </c>
      <c r="Y831" s="267">
        <f t="shared" si="52"/>
        <v>0.9997488038277513</v>
      </c>
    </row>
    <row r="832" spans="4:25" ht="12.75">
      <c r="D832" t="s">
        <v>260</v>
      </c>
      <c r="H832" s="285"/>
      <c r="I832" s="205">
        <v>1186.8</v>
      </c>
      <c r="J832" s="264"/>
      <c r="K832" s="146"/>
      <c r="P832" s="11"/>
      <c r="T832" s="15">
        <v>-23.935</v>
      </c>
      <c r="U832" s="84"/>
      <c r="V832" s="245">
        <f t="shared" si="50"/>
        <v>1162.865</v>
      </c>
      <c r="X832" s="75">
        <v>1162865</v>
      </c>
      <c r="Y832" s="267">
        <f t="shared" si="52"/>
        <v>1</v>
      </c>
    </row>
    <row r="833" spans="4:25" ht="12.75">
      <c r="D833" t="s">
        <v>261</v>
      </c>
      <c r="H833" s="143"/>
      <c r="I833" s="40">
        <v>410.8</v>
      </c>
      <c r="J833" s="13"/>
      <c r="P833" s="11"/>
      <c r="T833" s="15">
        <v>-8.275</v>
      </c>
      <c r="U833" s="84"/>
      <c r="V833" s="245">
        <f t="shared" si="50"/>
        <v>402.52500000000003</v>
      </c>
      <c r="X833" s="75">
        <v>402525</v>
      </c>
      <c r="Y833" s="267">
        <f t="shared" si="52"/>
        <v>0.9999999999999999</v>
      </c>
    </row>
    <row r="834" spans="4:25" ht="12.75">
      <c r="D834" s="109" t="s">
        <v>435</v>
      </c>
      <c r="H834" s="143"/>
      <c r="I834" s="40">
        <v>30</v>
      </c>
      <c r="J834" s="253"/>
      <c r="P834" s="11"/>
      <c r="T834" s="15">
        <v>-7.256</v>
      </c>
      <c r="U834" s="84"/>
      <c r="V834" s="245">
        <f t="shared" si="50"/>
        <v>22.744</v>
      </c>
      <c r="X834" s="75">
        <v>22744</v>
      </c>
      <c r="Y834" s="267">
        <f t="shared" si="52"/>
        <v>1</v>
      </c>
    </row>
    <row r="835" spans="4:25" ht="12.75">
      <c r="D835" t="s">
        <v>436</v>
      </c>
      <c r="H835" s="143"/>
      <c r="I835" s="40">
        <v>24</v>
      </c>
      <c r="J835" s="253"/>
      <c r="P835" s="11"/>
      <c r="T835" s="15">
        <v>3.687</v>
      </c>
      <c r="U835" s="84"/>
      <c r="V835" s="245">
        <f t="shared" si="50"/>
        <v>27.687</v>
      </c>
      <c r="X835" s="75">
        <v>27681.8</v>
      </c>
      <c r="Y835" s="267">
        <f t="shared" si="52"/>
        <v>0.9998121862245819</v>
      </c>
    </row>
    <row r="836" spans="4:25" ht="12.75">
      <c r="D836" t="s">
        <v>285</v>
      </c>
      <c r="H836" s="143"/>
      <c r="I836" s="40">
        <v>180</v>
      </c>
      <c r="J836" s="253"/>
      <c r="P836" s="11"/>
      <c r="R836" s="11">
        <v>75</v>
      </c>
      <c r="T836" s="15">
        <v>41.171</v>
      </c>
      <c r="U836" s="84"/>
      <c r="V836" s="245">
        <f t="shared" si="50"/>
        <v>296.171</v>
      </c>
      <c r="X836" s="75">
        <v>296147.49</v>
      </c>
      <c r="Y836" s="267">
        <f t="shared" si="52"/>
        <v>0.9999206201822596</v>
      </c>
    </row>
    <row r="837" spans="4:25" ht="12.75">
      <c r="D837" t="s">
        <v>437</v>
      </c>
      <c r="H837" s="143"/>
      <c r="I837" s="40">
        <v>200</v>
      </c>
      <c r="J837" s="253"/>
      <c r="P837" s="11"/>
      <c r="T837" s="15">
        <v>-21.213</v>
      </c>
      <c r="U837" s="84"/>
      <c r="V837" s="245">
        <f t="shared" si="50"/>
        <v>178.787</v>
      </c>
      <c r="X837" s="75">
        <v>178782.88</v>
      </c>
      <c r="Y837" s="267">
        <f t="shared" si="52"/>
        <v>0.9999769558189354</v>
      </c>
    </row>
    <row r="838" spans="4:25" ht="12.75">
      <c r="D838" t="s">
        <v>438</v>
      </c>
      <c r="H838" s="143"/>
      <c r="I838" s="40"/>
      <c r="J838" s="253"/>
      <c r="P838" s="11"/>
      <c r="R838" s="11">
        <v>0.29</v>
      </c>
      <c r="U838" s="84"/>
      <c r="V838" s="245">
        <f t="shared" si="50"/>
        <v>0.29</v>
      </c>
      <c r="X838" s="75">
        <v>290</v>
      </c>
      <c r="Y838" s="267">
        <f t="shared" si="52"/>
        <v>1.0000000000000002</v>
      </c>
    </row>
    <row r="839" spans="4:25" ht="12.75">
      <c r="D839" t="s">
        <v>253</v>
      </c>
      <c r="H839" s="277"/>
      <c r="I839" s="205">
        <v>12</v>
      </c>
      <c r="J839" s="321"/>
      <c r="K839" s="146"/>
      <c r="P839" s="11"/>
      <c r="T839" s="15">
        <v>-0.532</v>
      </c>
      <c r="U839" s="84"/>
      <c r="V839" s="245">
        <f t="shared" si="50"/>
        <v>11.468</v>
      </c>
      <c r="X839" s="75">
        <v>11467.75</v>
      </c>
      <c r="Y839" s="267">
        <f t="shared" si="52"/>
        <v>0.9999782002092781</v>
      </c>
    </row>
    <row r="840" spans="4:25" ht="12.75">
      <c r="D840" t="s">
        <v>255</v>
      </c>
      <c r="H840" s="275"/>
      <c r="I840" s="40">
        <v>150</v>
      </c>
      <c r="J840" s="253"/>
      <c r="P840" s="11"/>
      <c r="T840" s="15">
        <v>-74.88</v>
      </c>
      <c r="U840" s="13"/>
      <c r="V840" s="245">
        <f t="shared" si="50"/>
        <v>75.12</v>
      </c>
      <c r="X840" s="75">
        <v>75119.86</v>
      </c>
      <c r="Y840" s="267">
        <f t="shared" si="52"/>
        <v>0.9999981363152288</v>
      </c>
    </row>
    <row r="841" spans="4:25" ht="12.75">
      <c r="D841" s="109" t="s">
        <v>227</v>
      </c>
      <c r="E841" s="109"/>
      <c r="F841" s="109"/>
      <c r="H841" s="111"/>
      <c r="I841" s="40">
        <v>130</v>
      </c>
      <c r="J841" s="253"/>
      <c r="K841" s="15"/>
      <c r="P841" s="15"/>
      <c r="T841" s="15">
        <v>9.842</v>
      </c>
      <c r="U841" s="84"/>
      <c r="V841" s="245">
        <f t="shared" si="50"/>
        <v>139.842</v>
      </c>
      <c r="X841" s="75">
        <v>139841.93</v>
      </c>
      <c r="Y841" s="267">
        <f t="shared" si="52"/>
        <v>0.9999994994350766</v>
      </c>
    </row>
    <row r="842" spans="4:25" ht="12.75">
      <c r="D842" s="109" t="s">
        <v>397</v>
      </c>
      <c r="H842" s="143"/>
      <c r="I842" s="40">
        <v>75</v>
      </c>
      <c r="J842" s="253"/>
      <c r="P842" s="11"/>
      <c r="T842" s="15">
        <v>-4.668</v>
      </c>
      <c r="U842" s="84"/>
      <c r="V842" s="245">
        <f t="shared" si="50"/>
        <v>70.332</v>
      </c>
      <c r="X842" s="75">
        <v>70331.74</v>
      </c>
      <c r="Y842" s="267">
        <f t="shared" si="52"/>
        <v>0.9999963032474551</v>
      </c>
    </row>
    <row r="843" spans="4:25" ht="12.75">
      <c r="D843" t="s">
        <v>439</v>
      </c>
      <c r="H843" s="143"/>
      <c r="I843" s="40">
        <v>260</v>
      </c>
      <c r="J843" s="253"/>
      <c r="P843" s="11">
        <v>-15</v>
      </c>
      <c r="S843" s="15">
        <v>-2</v>
      </c>
      <c r="T843" s="15">
        <v>-33.226</v>
      </c>
      <c r="U843" s="84"/>
      <c r="V843" s="245">
        <f t="shared" si="50"/>
        <v>209.774</v>
      </c>
      <c r="X843" s="75">
        <v>209773.5</v>
      </c>
      <c r="Y843" s="267">
        <f t="shared" si="52"/>
        <v>0.9999976164825002</v>
      </c>
    </row>
    <row r="844" spans="4:25" ht="12.75">
      <c r="D844" t="s">
        <v>440</v>
      </c>
      <c r="H844" s="143"/>
      <c r="I844" s="40">
        <v>170</v>
      </c>
      <c r="J844" s="253"/>
      <c r="P844" s="11"/>
      <c r="R844" s="11">
        <v>-70</v>
      </c>
      <c r="T844" s="15">
        <v>-7.376</v>
      </c>
      <c r="U844" s="84"/>
      <c r="V844" s="245">
        <f t="shared" si="50"/>
        <v>92.624</v>
      </c>
      <c r="X844" s="75">
        <v>92624</v>
      </c>
      <c r="Y844" s="267">
        <f t="shared" si="52"/>
        <v>1</v>
      </c>
    </row>
    <row r="845" spans="4:25" ht="12.75">
      <c r="D845" t="s">
        <v>441</v>
      </c>
      <c r="H845" s="285"/>
      <c r="I845" s="205">
        <v>160</v>
      </c>
      <c r="J845" s="321"/>
      <c r="K845" s="146"/>
      <c r="L845" s="264"/>
      <c r="M845" s="146"/>
      <c r="N845" s="146"/>
      <c r="P845" s="11">
        <v>15</v>
      </c>
      <c r="T845" s="15">
        <v>-7.498</v>
      </c>
      <c r="U845" s="84"/>
      <c r="V845" s="245">
        <f t="shared" si="50"/>
        <v>167.502</v>
      </c>
      <c r="X845" s="75">
        <v>167500.6</v>
      </c>
      <c r="Y845" s="267">
        <f t="shared" si="52"/>
        <v>0.9999916418908431</v>
      </c>
    </row>
    <row r="846" spans="4:25" ht="12.75">
      <c r="D846" t="s">
        <v>442</v>
      </c>
      <c r="H846" s="275"/>
      <c r="I846" s="40">
        <v>57</v>
      </c>
      <c r="J846" s="253"/>
      <c r="P846" s="11"/>
      <c r="T846" s="15">
        <v>22.899</v>
      </c>
      <c r="U846" s="84"/>
      <c r="V846" s="245">
        <f aca="true" t="shared" si="53" ref="V846:V864">SUM(I846:T846)</f>
        <v>79.899</v>
      </c>
      <c r="X846" s="75">
        <v>79898.55</v>
      </c>
      <c r="Y846" s="267">
        <f t="shared" si="52"/>
        <v>0.9999943678894605</v>
      </c>
    </row>
    <row r="847" spans="4:25" ht="12.75">
      <c r="D847" s="109" t="s">
        <v>443</v>
      </c>
      <c r="E847" s="109"/>
      <c r="F847" s="109"/>
      <c r="H847" s="275"/>
      <c r="I847" s="40">
        <v>130</v>
      </c>
      <c r="J847" s="253"/>
      <c r="P847" s="11"/>
      <c r="T847" s="15">
        <v>19.711</v>
      </c>
      <c r="U847" s="84"/>
      <c r="V847" s="245">
        <f t="shared" si="53"/>
        <v>149.711</v>
      </c>
      <c r="X847" s="75">
        <v>149711</v>
      </c>
      <c r="Y847" s="267">
        <f t="shared" si="52"/>
        <v>0.9999999999999999</v>
      </c>
    </row>
    <row r="848" spans="4:25" ht="12.75">
      <c r="D848" t="s">
        <v>444</v>
      </c>
      <c r="H848" s="275"/>
      <c r="I848" s="40">
        <v>120</v>
      </c>
      <c r="J848" s="253"/>
      <c r="P848" s="11"/>
      <c r="T848" s="15">
        <v>-60.027</v>
      </c>
      <c r="U848" s="84"/>
      <c r="V848" s="245">
        <f t="shared" si="53"/>
        <v>59.973</v>
      </c>
      <c r="X848" s="75">
        <v>59972.5</v>
      </c>
      <c r="Y848" s="267">
        <f t="shared" si="52"/>
        <v>0.9999916629149784</v>
      </c>
    </row>
    <row r="849" spans="4:25" ht="12.75">
      <c r="D849" t="s">
        <v>205</v>
      </c>
      <c r="H849" s="275"/>
      <c r="I849" s="40">
        <v>320</v>
      </c>
      <c r="J849" s="253"/>
      <c r="K849" s="146"/>
      <c r="N849" s="15">
        <v>70</v>
      </c>
      <c r="P849" s="11"/>
      <c r="T849" s="15">
        <v>-93.61</v>
      </c>
      <c r="U849" s="84"/>
      <c r="V849" s="245">
        <f t="shared" si="53"/>
        <v>296.39</v>
      </c>
      <c r="W849" s="322"/>
      <c r="X849" s="75">
        <v>294897.42</v>
      </c>
      <c r="Y849" s="267">
        <f t="shared" si="52"/>
        <v>0.9949641350922771</v>
      </c>
    </row>
    <row r="850" spans="4:25" ht="12.75">
      <c r="D850" t="s">
        <v>289</v>
      </c>
      <c r="H850" s="275"/>
      <c r="I850" s="40">
        <v>80</v>
      </c>
      <c r="P850" s="11"/>
      <c r="T850" s="15">
        <v>-44.553</v>
      </c>
      <c r="U850" s="84"/>
      <c r="V850" s="245">
        <f t="shared" si="53"/>
        <v>35.447</v>
      </c>
      <c r="X850" s="75">
        <v>35446.67</v>
      </c>
      <c r="Y850" s="267">
        <f t="shared" si="52"/>
        <v>0.9999906903264028</v>
      </c>
    </row>
    <row r="851" spans="4:25" ht="12.75">
      <c r="D851" t="s">
        <v>445</v>
      </c>
      <c r="H851" s="275"/>
      <c r="I851" s="40">
        <v>75</v>
      </c>
      <c r="P851" s="11"/>
      <c r="R851" s="11">
        <v>-75</v>
      </c>
      <c r="U851" s="84"/>
      <c r="V851" s="245">
        <f t="shared" si="53"/>
        <v>0</v>
      </c>
      <c r="X851" s="75">
        <v>0</v>
      </c>
      <c r="Y851" s="267"/>
    </row>
    <row r="852" spans="4:25" ht="12.75">
      <c r="D852" s="109" t="s">
        <v>270</v>
      </c>
      <c r="E852" s="109"/>
      <c r="H852" s="111"/>
      <c r="I852" s="40">
        <v>20</v>
      </c>
      <c r="K852" s="40"/>
      <c r="P852" s="15"/>
      <c r="T852" s="15">
        <v>-0.163</v>
      </c>
      <c r="U852" s="84"/>
      <c r="V852" s="245">
        <f t="shared" si="53"/>
        <v>19.837</v>
      </c>
      <c r="W852" s="20"/>
      <c r="X852" s="75">
        <v>19837</v>
      </c>
      <c r="Y852" s="267">
        <f t="shared" si="52"/>
        <v>1</v>
      </c>
    </row>
    <row r="853" spans="4:25" ht="12.75">
      <c r="D853" t="s">
        <v>294</v>
      </c>
      <c r="H853" s="32"/>
      <c r="I853" s="40">
        <v>3</v>
      </c>
      <c r="P853" s="11"/>
      <c r="T853" s="15">
        <v>0.438</v>
      </c>
      <c r="U853" s="84"/>
      <c r="V853" s="245">
        <f t="shared" si="53"/>
        <v>3.438</v>
      </c>
      <c r="W853" s="20"/>
      <c r="X853" s="75">
        <v>3437.6</v>
      </c>
      <c r="Y853" s="267">
        <f t="shared" si="52"/>
        <v>0.9998836532867946</v>
      </c>
    </row>
    <row r="854" spans="4:25" ht="12.75">
      <c r="D854" t="s">
        <v>243</v>
      </c>
      <c r="H854" s="32"/>
      <c r="I854" s="40">
        <v>5</v>
      </c>
      <c r="N854" s="11">
        <v>5.144</v>
      </c>
      <c r="P854" s="11"/>
      <c r="R854" s="11">
        <v>0.536</v>
      </c>
      <c r="S854" s="15">
        <v>2</v>
      </c>
      <c r="T854" s="15">
        <v>-1.681</v>
      </c>
      <c r="U854" s="84"/>
      <c r="V854" s="245">
        <f t="shared" si="53"/>
        <v>10.998999999999999</v>
      </c>
      <c r="W854" s="20"/>
      <c r="X854" s="75">
        <v>10998.5</v>
      </c>
      <c r="Y854" s="267">
        <f t="shared" si="52"/>
        <v>0.9999545413219384</v>
      </c>
    </row>
    <row r="855" spans="4:25" ht="12.75">
      <c r="D855" t="s">
        <v>446</v>
      </c>
      <c r="H855" s="32"/>
      <c r="I855" s="40">
        <v>11.57</v>
      </c>
      <c r="P855" s="11"/>
      <c r="U855" s="84"/>
      <c r="V855" s="245">
        <f t="shared" si="53"/>
        <v>11.57</v>
      </c>
      <c r="W855" s="20"/>
      <c r="X855" s="75">
        <v>11534</v>
      </c>
      <c r="Y855" s="267">
        <f t="shared" si="52"/>
        <v>0.9968885047536733</v>
      </c>
    </row>
    <row r="856" spans="4:25" ht="12.75">
      <c r="D856" t="s">
        <v>447</v>
      </c>
      <c r="H856" s="32"/>
      <c r="I856" s="40">
        <v>108.2</v>
      </c>
      <c r="P856" s="11">
        <v>2.61</v>
      </c>
      <c r="U856" s="84"/>
      <c r="V856" s="245">
        <f t="shared" si="53"/>
        <v>110.81</v>
      </c>
      <c r="W856" s="20"/>
      <c r="X856" s="75">
        <v>110810</v>
      </c>
      <c r="Y856" s="267">
        <f t="shared" si="52"/>
        <v>1</v>
      </c>
    </row>
    <row r="857" spans="4:25" ht="12.75">
      <c r="D857" t="s">
        <v>448</v>
      </c>
      <c r="H857" s="32"/>
      <c r="I857" s="40">
        <v>11</v>
      </c>
      <c r="P857" s="11"/>
      <c r="U857" s="84"/>
      <c r="V857" s="245">
        <f t="shared" si="53"/>
        <v>11</v>
      </c>
      <c r="W857" s="20"/>
      <c r="X857" s="75">
        <v>10890</v>
      </c>
      <c r="Y857" s="267">
        <f t="shared" si="52"/>
        <v>0.99</v>
      </c>
    </row>
    <row r="858" spans="4:25" ht="12.75">
      <c r="D858" t="s">
        <v>207</v>
      </c>
      <c r="H858" s="32"/>
      <c r="I858" s="40">
        <v>0.9</v>
      </c>
      <c r="P858" s="11"/>
      <c r="U858" s="84"/>
      <c r="V858" s="245">
        <f t="shared" si="53"/>
        <v>0.9</v>
      </c>
      <c r="W858" s="20"/>
      <c r="X858" s="75">
        <v>900</v>
      </c>
      <c r="Y858" s="267">
        <f t="shared" si="52"/>
        <v>1</v>
      </c>
    </row>
    <row r="859" spans="4:25" ht="12.75">
      <c r="D859" t="s">
        <v>449</v>
      </c>
      <c r="H859" s="32"/>
      <c r="I859" s="40"/>
      <c r="P859" s="11"/>
      <c r="S859" s="15">
        <v>0.597</v>
      </c>
      <c r="U859" s="13"/>
      <c r="V859" s="245">
        <f t="shared" si="53"/>
        <v>0.597</v>
      </c>
      <c r="W859" s="20"/>
      <c r="X859" s="75">
        <v>596.7</v>
      </c>
      <c r="Y859" s="267">
        <f t="shared" si="52"/>
        <v>0.999497487437186</v>
      </c>
    </row>
    <row r="860" spans="4:25" ht="12.75">
      <c r="D860" t="s">
        <v>450</v>
      </c>
      <c r="H860" s="285"/>
      <c r="I860" s="205">
        <v>67</v>
      </c>
      <c r="J860" s="224"/>
      <c r="K860" s="146"/>
      <c r="N860" s="11">
        <v>8</v>
      </c>
      <c r="P860" s="11"/>
      <c r="T860" s="15">
        <v>-26.5</v>
      </c>
      <c r="U860" s="84"/>
      <c r="V860" s="245">
        <f t="shared" si="53"/>
        <v>48.5</v>
      </c>
      <c r="X860" s="75">
        <v>48418.4</v>
      </c>
      <c r="Y860" s="267">
        <f t="shared" si="52"/>
        <v>0.998317525773196</v>
      </c>
    </row>
    <row r="861" spans="4:25" ht="12.75">
      <c r="D861" t="s">
        <v>451</v>
      </c>
      <c r="H861" s="275"/>
      <c r="I861" s="40">
        <v>70</v>
      </c>
      <c r="P861" s="11">
        <v>-20</v>
      </c>
      <c r="T861" s="15">
        <v>-15</v>
      </c>
      <c r="U861" s="84"/>
      <c r="V861" s="245">
        <f t="shared" si="53"/>
        <v>35</v>
      </c>
      <c r="X861" s="75">
        <v>35000</v>
      </c>
      <c r="Y861" s="267">
        <f t="shared" si="52"/>
        <v>1</v>
      </c>
    </row>
    <row r="862" spans="4:25" ht="12.75">
      <c r="D862" t="s">
        <v>452</v>
      </c>
      <c r="H862" s="275"/>
      <c r="I862" s="40"/>
      <c r="N862" s="11">
        <v>2</v>
      </c>
      <c r="P862" s="11"/>
      <c r="U862" s="84"/>
      <c r="V862" s="245">
        <f t="shared" si="53"/>
        <v>2</v>
      </c>
      <c r="X862" s="75">
        <v>2000</v>
      </c>
      <c r="Y862" s="267">
        <f t="shared" si="52"/>
        <v>1</v>
      </c>
    </row>
    <row r="863" spans="1:25" ht="13.5" customHeight="1">
      <c r="A863" s="108"/>
      <c r="D863" t="s">
        <v>453</v>
      </c>
      <c r="H863" s="275"/>
      <c r="I863" s="40">
        <v>105</v>
      </c>
      <c r="P863" s="11"/>
      <c r="S863" s="15">
        <v>3</v>
      </c>
      <c r="T863" s="15">
        <v>1.12</v>
      </c>
      <c r="U863" s="84"/>
      <c r="V863" s="245">
        <f t="shared" si="53"/>
        <v>109.12</v>
      </c>
      <c r="X863" s="19">
        <v>109120</v>
      </c>
      <c r="Y863" s="267">
        <f t="shared" si="52"/>
        <v>1</v>
      </c>
    </row>
    <row r="864" spans="1:25" ht="12.75">
      <c r="A864" s="114"/>
      <c r="D864" t="s">
        <v>454</v>
      </c>
      <c r="H864" s="143"/>
      <c r="I864" s="40"/>
      <c r="J864" s="13"/>
      <c r="P864" s="11"/>
      <c r="T864" s="15">
        <v>9.662</v>
      </c>
      <c r="U864" s="84"/>
      <c r="V864" s="245">
        <f t="shared" si="53"/>
        <v>9.662</v>
      </c>
      <c r="X864" s="19">
        <v>9662</v>
      </c>
      <c r="Y864" s="267">
        <f t="shared" si="52"/>
        <v>0.9999999999999999</v>
      </c>
    </row>
    <row r="865" spans="1:22" ht="12.75">
      <c r="A865" s="114"/>
      <c r="D865" s="109"/>
      <c r="E865" s="20"/>
      <c r="F865" s="20"/>
      <c r="G865" s="20"/>
      <c r="H865" s="143"/>
      <c r="I865" s="15"/>
      <c r="J865" s="13"/>
      <c r="P865" s="11"/>
      <c r="U865" s="84"/>
      <c r="V865" s="245"/>
    </row>
    <row r="866" spans="1:25" ht="12.75">
      <c r="A866" s="323">
        <v>62</v>
      </c>
      <c r="D866" s="109"/>
      <c r="E866" s="20"/>
      <c r="F866" s="20"/>
      <c r="G866" s="20"/>
      <c r="H866" s="143"/>
      <c r="I866" s="15"/>
      <c r="J866" s="13"/>
      <c r="K866" s="77"/>
      <c r="P866" s="11"/>
      <c r="U866" s="84"/>
      <c r="V866" s="245"/>
      <c r="X866" s="131"/>
      <c r="Y866" s="267"/>
    </row>
    <row r="867" spans="1:22" ht="12.75">
      <c r="A867" s="108" t="s">
        <v>455</v>
      </c>
      <c r="D867" s="109"/>
      <c r="E867" s="20"/>
      <c r="F867" s="20"/>
      <c r="G867" s="20"/>
      <c r="H867" s="143"/>
      <c r="I867" s="15"/>
      <c r="J867" s="13"/>
      <c r="P867" s="11"/>
      <c r="U867" s="84"/>
      <c r="V867" s="245"/>
    </row>
    <row r="868" spans="1:25" ht="12.75">
      <c r="A868" s="114"/>
      <c r="D868" s="109" t="s">
        <v>456</v>
      </c>
      <c r="E868" s="20"/>
      <c r="F868" s="20"/>
      <c r="G868" s="20"/>
      <c r="H868" s="143"/>
      <c r="I868" s="15"/>
      <c r="J868" s="13"/>
      <c r="P868" s="11"/>
      <c r="U868" s="84"/>
      <c r="V868" s="245"/>
      <c r="Y868" s="267"/>
    </row>
    <row r="869" spans="1:22" ht="12.75">
      <c r="A869" s="114"/>
      <c r="D869" s="109"/>
      <c r="E869" s="20"/>
      <c r="F869" s="20"/>
      <c r="G869" s="20"/>
      <c r="H869" s="143"/>
      <c r="I869" s="15"/>
      <c r="J869" s="13"/>
      <c r="P869" s="11"/>
      <c r="U869" s="84"/>
      <c r="V869" s="245"/>
    </row>
    <row r="870" spans="1:21" ht="12" customHeight="1">
      <c r="A870" s="114"/>
      <c r="D870" s="20"/>
      <c r="E870" s="20"/>
      <c r="F870" s="20"/>
      <c r="G870" s="20"/>
      <c r="H870" s="143"/>
      <c r="I870" s="15"/>
      <c r="J870" s="13"/>
      <c r="P870" s="11"/>
      <c r="U870" s="84"/>
    </row>
    <row r="871" spans="1:16" ht="12.75" hidden="1">
      <c r="A871" s="114"/>
      <c r="D871" s="20"/>
      <c r="E871" s="20"/>
      <c r="F871" s="20"/>
      <c r="G871" s="20"/>
      <c r="H871" s="143"/>
      <c r="I871" s="15"/>
      <c r="J871" s="13"/>
      <c r="P871" s="11"/>
    </row>
    <row r="872" spans="1:16" ht="12.75" hidden="1">
      <c r="A872" s="114"/>
      <c r="D872" s="20"/>
      <c r="E872" s="20"/>
      <c r="F872" s="20"/>
      <c r="G872" s="20"/>
      <c r="H872" s="143"/>
      <c r="I872" s="15"/>
      <c r="J872" s="13"/>
      <c r="P872" s="11"/>
    </row>
    <row r="873" spans="1:16" ht="13.5" customHeight="1" hidden="1">
      <c r="A873" s="114"/>
      <c r="D873" s="20"/>
      <c r="E873" s="324"/>
      <c r="F873" s="20"/>
      <c r="G873" s="133"/>
      <c r="H873" s="32"/>
      <c r="I873" s="15"/>
      <c r="J873" s="13"/>
      <c r="P873" s="11"/>
    </row>
    <row r="874" spans="4:16" ht="12.75" hidden="1">
      <c r="D874" s="20"/>
      <c r="E874" s="20"/>
      <c r="F874" s="20"/>
      <c r="G874" s="20"/>
      <c r="H874" s="143"/>
      <c r="I874" s="15"/>
      <c r="P874" s="11"/>
    </row>
    <row r="875" spans="4:16" ht="12.75" hidden="1">
      <c r="D875" s="20"/>
      <c r="E875" s="20"/>
      <c r="F875" s="20"/>
      <c r="G875" s="20"/>
      <c r="H875" s="143"/>
      <c r="I875" s="15"/>
      <c r="P875" s="11"/>
    </row>
    <row r="876" spans="4:20" ht="12.75" hidden="1">
      <c r="D876" s="227"/>
      <c r="E876" s="227"/>
      <c r="F876" s="227"/>
      <c r="G876" s="227"/>
      <c r="H876" s="287"/>
      <c r="I876" s="271"/>
      <c r="J876" s="224"/>
      <c r="K876" s="146"/>
      <c r="L876" s="264"/>
      <c r="M876" s="146"/>
      <c r="N876" s="146"/>
      <c r="O876" s="264"/>
      <c r="P876" s="146"/>
      <c r="Q876" s="264"/>
      <c r="R876" s="146"/>
      <c r="S876" s="271"/>
      <c r="T876" s="271"/>
    </row>
    <row r="877" spans="4:20" ht="12.75" hidden="1">
      <c r="D877" s="227"/>
      <c r="E877" s="227"/>
      <c r="F877" s="227"/>
      <c r="G877" s="227"/>
      <c r="H877" s="287"/>
      <c r="I877" s="271"/>
      <c r="J877" s="224"/>
      <c r="K877" s="146"/>
      <c r="L877" s="264"/>
      <c r="M877" s="146"/>
      <c r="N877" s="146"/>
      <c r="O877" s="264"/>
      <c r="P877" s="146"/>
      <c r="Q877" s="264"/>
      <c r="R877" s="146"/>
      <c r="S877" s="271"/>
      <c r="T877" s="271"/>
    </row>
    <row r="878" spans="4:20" ht="12.75" hidden="1">
      <c r="D878" s="314"/>
      <c r="E878" s="227"/>
      <c r="F878" s="227"/>
      <c r="G878" s="227"/>
      <c r="H878" s="287"/>
      <c r="I878" s="271"/>
      <c r="J878" s="264"/>
      <c r="K878" s="103"/>
      <c r="L878" s="264"/>
      <c r="M878" s="146"/>
      <c r="N878" s="146"/>
      <c r="O878" s="264"/>
      <c r="P878" s="146"/>
      <c r="Q878" s="264"/>
      <c r="R878" s="146"/>
      <c r="S878" s="271"/>
      <c r="T878" s="271"/>
    </row>
    <row r="879" spans="4:20" ht="12.75" hidden="1">
      <c r="D879" s="46"/>
      <c r="E879" s="46"/>
      <c r="F879" s="46"/>
      <c r="G879" s="46"/>
      <c r="H879" s="282"/>
      <c r="I879" s="271"/>
      <c r="J879" s="224"/>
      <c r="K879" s="146"/>
      <c r="L879" s="264"/>
      <c r="M879" s="146"/>
      <c r="N879" s="146"/>
      <c r="O879" s="264"/>
      <c r="P879" s="146"/>
      <c r="Q879" s="264"/>
      <c r="R879" s="146"/>
      <c r="S879" s="271"/>
      <c r="T879" s="271"/>
    </row>
    <row r="880" spans="4:20" ht="12.75" hidden="1">
      <c r="D880" s="225"/>
      <c r="E880" s="46"/>
      <c r="F880" s="46"/>
      <c r="G880" s="46"/>
      <c r="H880" s="293"/>
      <c r="I880" s="271"/>
      <c r="J880" s="224"/>
      <c r="K880" s="103"/>
      <c r="L880" s="264"/>
      <c r="M880" s="146"/>
      <c r="N880" s="146"/>
      <c r="O880" s="264"/>
      <c r="P880" s="205"/>
      <c r="Q880" s="264"/>
      <c r="R880" s="146"/>
      <c r="S880" s="271"/>
      <c r="T880" s="271"/>
    </row>
    <row r="881" spans="4:22" ht="12.75" hidden="1">
      <c r="D881" s="314"/>
      <c r="E881" s="314"/>
      <c r="F881" s="46"/>
      <c r="G881" s="46"/>
      <c r="H881" s="287"/>
      <c r="I881" s="271"/>
      <c r="J881" s="224"/>
      <c r="K881" s="146"/>
      <c r="L881" s="264"/>
      <c r="M881" s="146"/>
      <c r="N881" s="146"/>
      <c r="O881" s="264"/>
      <c r="P881" s="146"/>
      <c r="Q881" s="264"/>
      <c r="R881" s="146"/>
      <c r="S881" s="271"/>
      <c r="T881" s="271"/>
      <c r="V881" s="11"/>
    </row>
    <row r="882" spans="4:22" ht="12.75" hidden="1">
      <c r="D882" s="46"/>
      <c r="E882" s="46"/>
      <c r="F882" s="46"/>
      <c r="G882" s="46"/>
      <c r="H882" s="287"/>
      <c r="I882" s="271"/>
      <c r="J882" s="224"/>
      <c r="K882" s="146"/>
      <c r="L882" s="264"/>
      <c r="M882" s="146"/>
      <c r="N882" s="146"/>
      <c r="O882" s="264"/>
      <c r="P882" s="146"/>
      <c r="Q882" s="264"/>
      <c r="R882" s="146"/>
      <c r="S882" s="271"/>
      <c r="T882" s="271"/>
      <c r="V882" s="11"/>
    </row>
    <row r="883" spans="4:22" ht="12.75" hidden="1">
      <c r="D883" s="46"/>
      <c r="E883" s="46"/>
      <c r="F883" s="46"/>
      <c r="G883" s="46"/>
      <c r="H883" s="287"/>
      <c r="I883" s="271"/>
      <c r="J883" s="224"/>
      <c r="K883" s="146"/>
      <c r="L883" s="264"/>
      <c r="M883" s="146"/>
      <c r="N883" s="146"/>
      <c r="O883" s="264"/>
      <c r="P883" s="146"/>
      <c r="Q883" s="264"/>
      <c r="R883" s="146"/>
      <c r="S883" s="271"/>
      <c r="T883" s="271"/>
      <c r="V883" s="11"/>
    </row>
    <row r="884" spans="4:22" ht="12.75" hidden="1">
      <c r="D884" s="46"/>
      <c r="E884" s="46"/>
      <c r="F884" s="46"/>
      <c r="G884" s="46"/>
      <c r="H884" s="277"/>
      <c r="I884" s="271"/>
      <c r="J884" s="224"/>
      <c r="K884" s="103"/>
      <c r="L884" s="264"/>
      <c r="M884" s="146"/>
      <c r="N884" s="295"/>
      <c r="O884" s="264"/>
      <c r="P884" s="295"/>
      <c r="Q884" s="264"/>
      <c r="R884" s="146"/>
      <c r="S884" s="271"/>
      <c r="T884" s="325"/>
      <c r="V884" s="11"/>
    </row>
    <row r="885" spans="4:20" ht="12.75" hidden="1">
      <c r="D885" s="46"/>
      <c r="E885" s="46"/>
      <c r="F885" s="46"/>
      <c r="G885" s="46"/>
      <c r="H885" s="282"/>
      <c r="I885" s="271"/>
      <c r="J885" s="224"/>
      <c r="K885" s="146"/>
      <c r="L885" s="264"/>
      <c r="M885" s="146"/>
      <c r="N885" s="146"/>
      <c r="O885" s="264"/>
      <c r="P885" s="146"/>
      <c r="Q885" s="264"/>
      <c r="R885" s="146"/>
      <c r="S885" s="271"/>
      <c r="T885" s="271"/>
    </row>
    <row r="886" spans="4:20" ht="12.75" hidden="1">
      <c r="D886" s="225"/>
      <c r="E886" s="46"/>
      <c r="F886" s="46"/>
      <c r="G886" s="46"/>
      <c r="H886" s="293"/>
      <c r="I886" s="271"/>
      <c r="J886" s="224"/>
      <c r="K886" s="103"/>
      <c r="L886" s="264"/>
      <c r="M886" s="146"/>
      <c r="N886" s="146"/>
      <c r="O886" s="264"/>
      <c r="P886" s="205"/>
      <c r="Q886" s="264"/>
      <c r="R886" s="146"/>
      <c r="S886" s="271"/>
      <c r="T886" s="271"/>
    </row>
    <row r="887" spans="5:22" ht="12.75" hidden="1">
      <c r="E887" s="67"/>
      <c r="H887" s="143"/>
      <c r="I887" s="15"/>
      <c r="P887" s="11"/>
      <c r="V887" s="11"/>
    </row>
    <row r="888" spans="8:22" ht="12.75" hidden="1">
      <c r="H888" s="143"/>
      <c r="I888" s="15"/>
      <c r="P888" s="11"/>
      <c r="V888" s="11"/>
    </row>
    <row r="889" spans="8:22" ht="12.75" hidden="1">
      <c r="H889" s="143"/>
      <c r="I889" s="15"/>
      <c r="P889" s="33"/>
      <c r="V889" s="11"/>
    </row>
    <row r="890" spans="8:16" ht="12.75" hidden="1">
      <c r="H890" s="326"/>
      <c r="I890" s="15"/>
      <c r="K890" s="102"/>
      <c r="N890" s="296"/>
      <c r="P890" s="296"/>
    </row>
    <row r="891" spans="8:16" ht="12.75" hidden="1">
      <c r="H891" s="275"/>
      <c r="I891" s="15"/>
      <c r="P891" s="11"/>
    </row>
    <row r="892" spans="8:16" ht="12.75" hidden="1">
      <c r="H892" s="275"/>
      <c r="I892" s="15"/>
      <c r="P892" s="11"/>
    </row>
    <row r="893" spans="1:27" s="7" customFormat="1" ht="13.5" customHeight="1">
      <c r="A893" s="52">
        <v>63</v>
      </c>
      <c r="B893" s="247"/>
      <c r="C893" s="247"/>
      <c r="D893" s="53" t="s">
        <v>125</v>
      </c>
      <c r="E893" s="247"/>
      <c r="F893" s="247"/>
      <c r="G893" s="55"/>
      <c r="H893" s="80"/>
      <c r="I893" s="61">
        <f>SUM(I894:I901)</f>
        <v>1054.6</v>
      </c>
      <c r="J893" s="249"/>
      <c r="K893" s="61">
        <f>SUM(K894:K901)</f>
        <v>0</v>
      </c>
      <c r="L893" s="61">
        <f>SUM(L894:L899)</f>
        <v>0</v>
      </c>
      <c r="M893" s="61">
        <f>SUM(M894:M901)</f>
        <v>-139.84</v>
      </c>
      <c r="N893" s="61">
        <f>SUM(N894:N901)</f>
        <v>120</v>
      </c>
      <c r="O893" s="61">
        <f>SUM(O894:O899)</f>
        <v>0</v>
      </c>
      <c r="P893" s="61">
        <f>SUM(P894:P901)</f>
        <v>-54.475</v>
      </c>
      <c r="Q893" s="61">
        <f>SUM(Q894:Q899)</f>
        <v>0</v>
      </c>
      <c r="R893" s="61">
        <f>SUM(R894:R901)</f>
        <v>0</v>
      </c>
      <c r="S893" s="61">
        <f>SUM(S894:S901)</f>
        <v>0</v>
      </c>
      <c r="T893" s="61">
        <f>SUM(T894:T902)</f>
        <v>93.962</v>
      </c>
      <c r="U893" s="263">
        <f>SUM(U894:U899)</f>
        <v>0</v>
      </c>
      <c r="V893" s="61">
        <f>SUM(V894:V902)</f>
        <v>1074.247</v>
      </c>
      <c r="W893" s="107"/>
      <c r="X893" s="263">
        <f>SUM(X894:X902)</f>
        <v>847057.47</v>
      </c>
      <c r="Y893" s="267">
        <f>SUM(X893/V893/1000)</f>
        <v>0.78851276289345</v>
      </c>
      <c r="Z893" s="67"/>
      <c r="AA893" s="67"/>
    </row>
    <row r="894" spans="4:25" ht="13.5" customHeight="1">
      <c r="D894" t="s">
        <v>457</v>
      </c>
      <c r="G894" s="71"/>
      <c r="H894" s="70"/>
      <c r="I894" s="40">
        <v>71.8</v>
      </c>
      <c r="K894" s="146"/>
      <c r="P894" s="11"/>
      <c r="T894" s="15">
        <v>2.2</v>
      </c>
      <c r="V894" s="245">
        <f aca="true" t="shared" si="54" ref="V894:V902">SUM(I894:T894)</f>
        <v>74</v>
      </c>
      <c r="X894" s="19">
        <v>70885.7</v>
      </c>
      <c r="Y894" s="267">
        <f aca="true" t="shared" si="55" ref="Y894:Y902">SUM(X894/V894/1000)</f>
        <v>0.9579148648648649</v>
      </c>
    </row>
    <row r="895" spans="4:25" ht="12.75">
      <c r="D895" t="s">
        <v>458</v>
      </c>
      <c r="H895" s="275"/>
      <c r="I895" s="40">
        <v>460</v>
      </c>
      <c r="M895" s="11">
        <v>-139.84</v>
      </c>
      <c r="N895" s="11">
        <v>120</v>
      </c>
      <c r="P895" s="11"/>
      <c r="V895" s="245">
        <f t="shared" si="54"/>
        <v>440.15999999999997</v>
      </c>
      <c r="X895" s="19">
        <v>440160</v>
      </c>
      <c r="Y895" s="267">
        <f t="shared" si="55"/>
        <v>1.0000000000000002</v>
      </c>
    </row>
    <row r="896" spans="4:25" ht="12.75">
      <c r="D896" t="s">
        <v>459</v>
      </c>
      <c r="G896" s="71"/>
      <c r="H896" s="70"/>
      <c r="I896" s="40">
        <v>72</v>
      </c>
      <c r="P896" s="11">
        <v>-36</v>
      </c>
      <c r="T896" s="15">
        <v>-4.629</v>
      </c>
      <c r="V896" s="245">
        <f t="shared" si="54"/>
        <v>31.371000000000002</v>
      </c>
      <c r="X896" s="19">
        <v>31370.67</v>
      </c>
      <c r="Y896" s="267">
        <f t="shared" si="55"/>
        <v>0.9999894807306109</v>
      </c>
    </row>
    <row r="897" spans="4:25" ht="12.75">
      <c r="D897" t="s">
        <v>460</v>
      </c>
      <c r="G897" s="20"/>
      <c r="H897" s="275"/>
      <c r="I897" s="40">
        <v>390</v>
      </c>
      <c r="P897" s="11">
        <v>-14</v>
      </c>
      <c r="T897" s="15">
        <v>-0.215</v>
      </c>
      <c r="V897" s="245">
        <f t="shared" si="54"/>
        <v>375.785</v>
      </c>
      <c r="X897" s="19">
        <v>374341.8</v>
      </c>
      <c r="Y897" s="267">
        <f t="shared" si="55"/>
        <v>0.9961595061005627</v>
      </c>
    </row>
    <row r="898" spans="4:25" ht="12.75">
      <c r="D898" t="s">
        <v>461</v>
      </c>
      <c r="G898" s="20"/>
      <c r="H898" s="275"/>
      <c r="I898" s="40">
        <v>12.8</v>
      </c>
      <c r="P898" s="11">
        <v>-10.475</v>
      </c>
      <c r="V898" s="245">
        <f t="shared" si="54"/>
        <v>2.325000000000001</v>
      </c>
      <c r="X898" s="19">
        <v>2324.02</v>
      </c>
      <c r="Y898" s="267">
        <f t="shared" si="55"/>
        <v>0.9995784946236556</v>
      </c>
    </row>
    <row r="899" spans="4:25" ht="12.75">
      <c r="D899" t="s">
        <v>462</v>
      </c>
      <c r="H899" s="70"/>
      <c r="I899" s="40">
        <v>31.2</v>
      </c>
      <c r="P899" s="11">
        <v>6</v>
      </c>
      <c r="T899" s="15">
        <v>-10.271</v>
      </c>
      <c r="V899" s="245">
        <f t="shared" si="54"/>
        <v>26.929</v>
      </c>
      <c r="X899" s="19">
        <v>26929</v>
      </c>
      <c r="Y899" s="267">
        <f t="shared" si="55"/>
        <v>1</v>
      </c>
    </row>
    <row r="900" spans="4:25" ht="12.75">
      <c r="D900" t="s">
        <v>463</v>
      </c>
      <c r="H900" s="275"/>
      <c r="I900" s="40">
        <v>16.8</v>
      </c>
      <c r="P900" s="11"/>
      <c r="T900" s="15">
        <v>-2.883</v>
      </c>
      <c r="U900" s="13"/>
      <c r="V900" s="245">
        <f t="shared" si="54"/>
        <v>13.917000000000002</v>
      </c>
      <c r="X900" s="19">
        <v>13916.08</v>
      </c>
      <c r="Y900" s="267">
        <f t="shared" si="55"/>
        <v>0.9999338937989507</v>
      </c>
    </row>
    <row r="901" spans="4:25" ht="12.75">
      <c r="D901" t="s">
        <v>464</v>
      </c>
      <c r="H901" s="275"/>
      <c r="I901" s="40"/>
      <c r="P901" s="11"/>
      <c r="V901" s="245">
        <f t="shared" si="54"/>
        <v>0</v>
      </c>
      <c r="X901" s="19">
        <v>-222629.8</v>
      </c>
      <c r="Y901" s="267"/>
    </row>
    <row r="902" spans="4:25" ht="12.75">
      <c r="D902" s="20" t="s">
        <v>465</v>
      </c>
      <c r="H902" s="275"/>
      <c r="I902" s="15"/>
      <c r="P902" s="11"/>
      <c r="T902" s="15">
        <v>109.76</v>
      </c>
      <c r="V902" s="245">
        <f t="shared" si="54"/>
        <v>109.76</v>
      </c>
      <c r="X902" s="19">
        <v>109760</v>
      </c>
      <c r="Y902" s="267">
        <f t="shared" si="55"/>
        <v>1</v>
      </c>
    </row>
    <row r="903" spans="8:24" ht="12.75">
      <c r="H903" s="32"/>
      <c r="I903" s="15"/>
      <c r="P903" s="11"/>
      <c r="V903" s="39"/>
      <c r="W903" s="20"/>
      <c r="X903" s="99"/>
    </row>
    <row r="904" spans="8:24" ht="12.75">
      <c r="H904" s="32"/>
      <c r="I904" s="15"/>
      <c r="P904" s="11"/>
      <c r="V904" s="39"/>
      <c r="W904" s="20"/>
      <c r="X904" s="99"/>
    </row>
    <row r="905" spans="8:16" ht="12.75" hidden="1">
      <c r="H905" s="285"/>
      <c r="I905" s="205"/>
      <c r="J905" s="224"/>
      <c r="K905" s="103"/>
      <c r="P905" s="11"/>
    </row>
    <row r="906" spans="8:16" ht="12.75" hidden="1">
      <c r="H906" s="275"/>
      <c r="I906" s="15"/>
      <c r="P906" s="11"/>
    </row>
    <row r="907" spans="4:16" ht="12.75" hidden="1">
      <c r="D907" s="327"/>
      <c r="H907" s="70"/>
      <c r="I907" s="15"/>
      <c r="P907" s="11"/>
    </row>
    <row r="908" spans="1:25" ht="12.75">
      <c r="A908" s="52">
        <v>64</v>
      </c>
      <c r="B908" s="104"/>
      <c r="C908" s="104"/>
      <c r="D908" s="53" t="s">
        <v>466</v>
      </c>
      <c r="E908" s="248"/>
      <c r="F908" s="104"/>
      <c r="G908" s="328"/>
      <c r="H908" s="292"/>
      <c r="I908" s="61">
        <f>SUM(I909:I911)</f>
        <v>340</v>
      </c>
      <c r="J908" s="249"/>
      <c r="K908" s="61">
        <f>SUM(K909:K910)</f>
        <v>0</v>
      </c>
      <c r="L908" s="61">
        <f>SUM(L909:L910)</f>
        <v>0</v>
      </c>
      <c r="M908" s="61">
        <f>SUM(M909:M910)</f>
        <v>3124.205</v>
      </c>
      <c r="N908" s="61">
        <f>SUM(N909:N914)</f>
        <v>3</v>
      </c>
      <c r="O908" s="61">
        <f>SUM(O909:O910)</f>
        <v>0</v>
      </c>
      <c r="P908" s="61">
        <f>SUM(P909:P911)</f>
        <v>0</v>
      </c>
      <c r="Q908" s="61">
        <f>SUM(Q909:Q910)</f>
        <v>0</v>
      </c>
      <c r="R908" s="61">
        <f>SUM(R909:R911)</f>
        <v>0</v>
      </c>
      <c r="S908" s="61">
        <f>SUM(S909:S911)</f>
        <v>-117.977</v>
      </c>
      <c r="T908" s="61">
        <f>SUM(T909:T913)</f>
        <v>78.15199999999999</v>
      </c>
      <c r="U908" s="263">
        <f>SUM(U909:U910)</f>
        <v>0</v>
      </c>
      <c r="V908" s="61">
        <f>SUM(V909:V913)</f>
        <v>3427.38</v>
      </c>
      <c r="W908" s="107"/>
      <c r="X908" s="263">
        <f>SUM(X909:X914)</f>
        <v>3127379.75</v>
      </c>
      <c r="Y908" s="267">
        <f>SUM(X908/V908/1000)</f>
        <v>0.912469510238141</v>
      </c>
    </row>
    <row r="909" spans="4:25" ht="12.75">
      <c r="D909" t="s">
        <v>467</v>
      </c>
      <c r="G909" s="71"/>
      <c r="H909" s="70"/>
      <c r="I909" s="40"/>
      <c r="M909" s="11">
        <v>3124.205</v>
      </c>
      <c r="P909" s="11"/>
      <c r="U909" s="84"/>
      <c r="V909" s="245">
        <f>SUM(I909:T909)</f>
        <v>3124.205</v>
      </c>
      <c r="X909" s="19">
        <v>3124204.75</v>
      </c>
      <c r="Y909" s="267">
        <f>SUM(X909/V909/1000)</f>
        <v>0.9999999199796429</v>
      </c>
    </row>
    <row r="910" spans="1:25" ht="13.5" customHeight="1">
      <c r="A910" s="289"/>
      <c r="D910" s="109" t="s">
        <v>468</v>
      </c>
      <c r="E910" s="329"/>
      <c r="F910" s="330"/>
      <c r="G910" s="71"/>
      <c r="H910" s="70"/>
      <c r="I910" s="40"/>
      <c r="P910" s="11"/>
      <c r="S910" s="15">
        <v>0.175</v>
      </c>
      <c r="U910" s="84"/>
      <c r="V910" s="245">
        <f>SUM(I910:T910)</f>
        <v>0.175</v>
      </c>
      <c r="X910" s="19">
        <v>175</v>
      </c>
      <c r="Y910" s="267">
        <f>SUM(X910/V910/1000)</f>
        <v>1.0000000000000002</v>
      </c>
    </row>
    <row r="911" spans="1:25" ht="13.5" customHeight="1">
      <c r="A911" s="289"/>
      <c r="D911" s="109" t="s">
        <v>469</v>
      </c>
      <c r="E911" s="329"/>
      <c r="F911" s="330"/>
      <c r="G911" s="71"/>
      <c r="H911" s="70"/>
      <c r="I911" s="40">
        <v>340</v>
      </c>
      <c r="P911" s="11"/>
      <c r="S911" s="15">
        <v>-118.152</v>
      </c>
      <c r="T911" s="15">
        <v>-221.848</v>
      </c>
      <c r="U911" s="84"/>
      <c r="V911" s="245">
        <f>SUM(I911:T911)</f>
        <v>0</v>
      </c>
      <c r="X911" s="19">
        <v>0</v>
      </c>
      <c r="Y911" s="267"/>
    </row>
    <row r="912" spans="1:25" ht="13.5" customHeight="1">
      <c r="A912" s="289"/>
      <c r="D912" s="109" t="s">
        <v>470</v>
      </c>
      <c r="E912" s="329"/>
      <c r="F912" s="330"/>
      <c r="G912" s="71"/>
      <c r="H912" s="70"/>
      <c r="I912" s="15"/>
      <c r="N912" s="11">
        <v>3</v>
      </c>
      <c r="P912" s="11"/>
      <c r="U912" s="84"/>
      <c r="V912" s="245">
        <f>SUM(I912:T912)</f>
        <v>3</v>
      </c>
      <c r="X912" s="19">
        <v>3000</v>
      </c>
      <c r="Y912" s="267">
        <f>SUM(X912/V912/1000)</f>
        <v>1</v>
      </c>
    </row>
    <row r="913" spans="1:25" ht="13.5" customHeight="1">
      <c r="A913" s="289"/>
      <c r="D913" s="109" t="s">
        <v>471</v>
      </c>
      <c r="E913" s="329"/>
      <c r="F913" s="330"/>
      <c r="G913" s="71"/>
      <c r="H913" s="70"/>
      <c r="I913" s="15"/>
      <c r="P913" s="11"/>
      <c r="T913" s="15">
        <v>300</v>
      </c>
      <c r="U913" s="84"/>
      <c r="V913" s="245">
        <f>SUM(I913:T913)</f>
        <v>300</v>
      </c>
      <c r="X913" s="19">
        <v>0</v>
      </c>
      <c r="Y913" s="267"/>
    </row>
    <row r="914" spans="1:25" ht="13.5" customHeight="1">
      <c r="A914" s="289"/>
      <c r="D914" s="109"/>
      <c r="E914" s="329"/>
      <c r="F914" s="330"/>
      <c r="G914" s="71"/>
      <c r="H914" s="70"/>
      <c r="I914" s="15"/>
      <c r="P914" s="11"/>
      <c r="U914" s="84"/>
      <c r="Y914" s="84"/>
    </row>
    <row r="915" spans="8:21" ht="12.75">
      <c r="H915" s="275"/>
      <c r="I915" s="15"/>
      <c r="P915" s="11"/>
      <c r="U915" s="84"/>
    </row>
    <row r="916" spans="1:26" s="30" customFormat="1" ht="39" customHeight="1">
      <c r="A916" s="331" t="s">
        <v>472</v>
      </c>
      <c r="B916" s="332"/>
      <c r="C916" s="332"/>
      <c r="D916" s="332"/>
      <c r="E916" s="333"/>
      <c r="F916" s="333"/>
      <c r="G916" s="334"/>
      <c r="H916" s="335"/>
      <c r="I916" s="336">
        <f>SUM(I337+I354+I361+I393+I406+I432+I543++I581+I636+I680+I696+I728+I736+I749+I781+I809+I893+I908)</f>
        <v>26808.235</v>
      </c>
      <c r="J916" s="175"/>
      <c r="K916" s="175">
        <f>SUM(K337+K354+K361+K393+K406+K432+K543+K919+K581+K636+K680+K696+K728+K781+K809+K866+K893+K908)</f>
        <v>17159.673</v>
      </c>
      <c r="L916" s="175"/>
      <c r="M916" s="175">
        <f>SUM(M337+M354+M361+M393+M406+M432+M543+M581+M636+M680+M696+M728+M781+M809+M866+M893+M908)</f>
        <v>3039.977</v>
      </c>
      <c r="N916" s="175">
        <f>SUM(N337+N354+N361+N393+N406+N432+N543+N581+N636+N680+N696+N728+N749+N781+N809+N893+N908)</f>
        <v>408.746</v>
      </c>
      <c r="O916" s="175"/>
      <c r="P916" s="175">
        <f>SUM(P337+P354+P361+P393+P406+P432+P543+P581+P636+P680+P696+P728+P749+P781+P809+P893+P908)</f>
        <v>1255.325</v>
      </c>
      <c r="Q916" s="175"/>
      <c r="R916" s="175">
        <f>SUM(R337+R354+R361+R393+R406+R432+R543+R581+R636+R680+R696+R728+R749+R781+R809+R893+R908)</f>
        <v>-9712.466</v>
      </c>
      <c r="S916" s="336">
        <f>SUM(S337+S354+S361+S393+S406+S432+S543+S581+S636+S680+S696+S728+S749+S781+S809+S893+S908)</f>
        <v>-369.59499999999997</v>
      </c>
      <c r="T916" s="336">
        <f>SUM(T337+T354+T361+T393+T406+T432+T543+T581+T636+T680+T696+T728+T749+T781+T809+T893+T908)</f>
        <v>-2667.565</v>
      </c>
      <c r="U916" s="179"/>
      <c r="V916" s="175">
        <f>SUM(V337+V354+V361+V393+V406+V432+V543+V581+V636+V680+V696+V728+V736+V749+V781+V809+V893+V908+V866)</f>
        <v>35922.329999999994</v>
      </c>
      <c r="W916" s="337"/>
      <c r="X916" s="179">
        <f>SUM(X337+X354+X361+X393+X406+X432+X543+X581+X636+X680+X696+X728+X749+X781+X809+X893+X908+X736)</f>
        <v>35175448.06999999</v>
      </c>
      <c r="Y916" s="338">
        <f>SUM(X916/V916/1000)</f>
        <v>0.9792084218924552</v>
      </c>
      <c r="Z916" s="253"/>
    </row>
    <row r="917" spans="7:21" ht="12.75">
      <c r="G917" s="71"/>
      <c r="H917" s="70"/>
      <c r="I917" s="15"/>
      <c r="P917" s="11"/>
      <c r="U917" s="84"/>
    </row>
    <row r="918" spans="1:24" ht="12.75">
      <c r="A918" s="35"/>
      <c r="H918" s="275"/>
      <c r="I918" s="40"/>
      <c r="K918" s="40"/>
      <c r="L918" s="41"/>
      <c r="M918" s="15"/>
      <c r="N918" s="40"/>
      <c r="O918" s="41"/>
      <c r="P918" s="40"/>
      <c r="Q918" s="41"/>
      <c r="R918" s="15"/>
      <c r="T918" s="40"/>
      <c r="U918" s="32"/>
      <c r="V918" s="40"/>
      <c r="W918" s="122"/>
      <c r="X918" s="42"/>
    </row>
    <row r="919" spans="8:24" ht="12.75">
      <c r="H919" s="275"/>
      <c r="I919" s="205"/>
      <c r="K919" s="40"/>
      <c r="L919" s="41"/>
      <c r="M919" s="15"/>
      <c r="N919" s="40"/>
      <c r="O919" s="41"/>
      <c r="P919" s="40"/>
      <c r="Q919" s="41"/>
      <c r="R919" s="15"/>
      <c r="T919" s="40"/>
      <c r="U919" s="32"/>
      <c r="V919" s="40"/>
      <c r="X919" s="42"/>
    </row>
    <row r="920" spans="8:16" ht="12.75">
      <c r="H920" s="275"/>
      <c r="I920" s="15"/>
      <c r="P920" s="11"/>
    </row>
    <row r="921" spans="8:16" ht="12.75">
      <c r="H921" s="275"/>
      <c r="I921" s="15"/>
      <c r="P921" s="11"/>
    </row>
    <row r="922" spans="1:27" s="3" customFormat="1" ht="12.75">
      <c r="A922" s="9"/>
      <c r="E922" s="339" t="s">
        <v>473</v>
      </c>
      <c r="F922" s="22"/>
      <c r="G922" s="22"/>
      <c r="H922" s="340"/>
      <c r="I922" s="341"/>
      <c r="J922" s="342"/>
      <c r="K922" s="11"/>
      <c r="L922" s="13"/>
      <c r="M922" s="11"/>
      <c r="N922" s="11"/>
      <c r="O922" s="13"/>
      <c r="P922" s="11"/>
      <c r="Q922" s="13"/>
      <c r="R922" s="11"/>
      <c r="S922" s="15"/>
      <c r="T922" s="15"/>
      <c r="U922" s="16"/>
      <c r="V922" s="28"/>
      <c r="W922" s="18"/>
      <c r="X922" s="29"/>
      <c r="Y922" s="20"/>
      <c r="Z922" s="20"/>
      <c r="AA922" s="20"/>
    </row>
    <row r="923" spans="4:16" ht="12.75">
      <c r="D923" s="30"/>
      <c r="E923" s="31"/>
      <c r="G923" s="125"/>
      <c r="H923" s="143" t="s">
        <v>474</v>
      </c>
      <c r="I923" s="15"/>
      <c r="P923" s="11"/>
    </row>
    <row r="924" spans="1:25" ht="12.75">
      <c r="A924" s="239" t="s">
        <v>475</v>
      </c>
      <c r="D924" s="30"/>
      <c r="E924" s="31"/>
      <c r="G924" s="343"/>
      <c r="H924" s="275"/>
      <c r="I924" s="39" t="s">
        <v>14</v>
      </c>
      <c r="K924" s="40" t="s">
        <v>181</v>
      </c>
      <c r="L924" s="41"/>
      <c r="M924" s="40" t="s">
        <v>181</v>
      </c>
      <c r="N924" s="40" t="s">
        <v>181</v>
      </c>
      <c r="O924" s="41"/>
      <c r="P924" s="40" t="s">
        <v>181</v>
      </c>
      <c r="Q924" s="41"/>
      <c r="R924" s="40" t="s">
        <v>181</v>
      </c>
      <c r="S924" s="40" t="s">
        <v>181</v>
      </c>
      <c r="T924" s="40" t="s">
        <v>181</v>
      </c>
      <c r="U924" s="32"/>
      <c r="V924" s="40" t="s">
        <v>22</v>
      </c>
      <c r="W924" s="122"/>
      <c r="X924" s="42" t="s">
        <v>23</v>
      </c>
      <c r="Y924" s="344" t="s">
        <v>34</v>
      </c>
    </row>
    <row r="925" spans="5:24" ht="12.75">
      <c r="E925" s="111"/>
      <c r="G925" s="72"/>
      <c r="H925" s="275"/>
      <c r="I925" s="49" t="s">
        <v>24</v>
      </c>
      <c r="K925" s="40" t="s">
        <v>200</v>
      </c>
      <c r="L925" s="41"/>
      <c r="M925" s="40" t="s">
        <v>26</v>
      </c>
      <c r="N925" s="40" t="s">
        <v>27</v>
      </c>
      <c r="O925" s="41"/>
      <c r="P925" s="40" t="s">
        <v>28</v>
      </c>
      <c r="Q925" s="41"/>
      <c r="R925" s="40" t="s">
        <v>29</v>
      </c>
      <c r="S925" s="40" t="s">
        <v>30</v>
      </c>
      <c r="T925" s="40" t="s">
        <v>31</v>
      </c>
      <c r="U925" s="32"/>
      <c r="V925" s="40" t="s">
        <v>32</v>
      </c>
      <c r="X925" s="42" t="s">
        <v>33</v>
      </c>
    </row>
    <row r="926" spans="8:16" ht="12.75">
      <c r="H926" s="275"/>
      <c r="I926" s="15"/>
      <c r="P926" s="11"/>
    </row>
    <row r="927" spans="1:25" ht="12.75">
      <c r="A927" s="52">
        <v>10</v>
      </c>
      <c r="B927" s="104"/>
      <c r="C927" s="104"/>
      <c r="D927" s="53" t="s">
        <v>476</v>
      </c>
      <c r="E927" s="104"/>
      <c r="F927" s="104"/>
      <c r="G927" s="104"/>
      <c r="H927" s="345"/>
      <c r="I927" s="61">
        <f>SUM(I929:I929)</f>
        <v>717.76</v>
      </c>
      <c r="J927" s="63"/>
      <c r="K927" s="59">
        <f>SUM(K929:K929)</f>
        <v>0</v>
      </c>
      <c r="L927" s="59"/>
      <c r="M927" s="59">
        <f>SUM(M929:M929)</f>
        <v>0</v>
      </c>
      <c r="N927" s="59">
        <f>SUM(N929:N929)</f>
        <v>0</v>
      </c>
      <c r="O927" s="59"/>
      <c r="P927" s="59">
        <f>SUM(P929:P929)</f>
        <v>0</v>
      </c>
      <c r="Q927" s="59"/>
      <c r="R927" s="59">
        <f>SUM(R929:R929)</f>
        <v>0</v>
      </c>
      <c r="S927" s="61">
        <f>SUM(S929:S929)</f>
        <v>0</v>
      </c>
      <c r="T927" s="61">
        <f>SUM(T929:T929)</f>
        <v>-217.76</v>
      </c>
      <c r="U927" s="346"/>
      <c r="V927" s="63">
        <f>SUM(I927:U927)</f>
        <v>500</v>
      </c>
      <c r="W927" s="107"/>
      <c r="X927" s="65">
        <f>SUM(X929:X929)</f>
        <v>500000</v>
      </c>
      <c r="Y927" s="267">
        <f>SUM(X927/V927/1000)</f>
        <v>1</v>
      </c>
    </row>
    <row r="928" spans="8:21" ht="12.75">
      <c r="H928" s="275"/>
      <c r="I928" s="15"/>
      <c r="P928" s="11"/>
      <c r="U928" s="84"/>
    </row>
    <row r="929" spans="1:25" ht="12.75">
      <c r="A929" s="114"/>
      <c r="D929" t="s">
        <v>477</v>
      </c>
      <c r="G929" s="20"/>
      <c r="H929" s="275"/>
      <c r="I929" s="40">
        <v>717.76</v>
      </c>
      <c r="P929" s="11"/>
      <c r="Q929" s="129"/>
      <c r="R929" s="77"/>
      <c r="S929" s="40"/>
      <c r="T929" s="15">
        <v>-217.76</v>
      </c>
      <c r="U929" s="84"/>
      <c r="V929" s="17">
        <f>SUM(I929:U929)</f>
        <v>500</v>
      </c>
      <c r="X929" s="19">
        <v>500000</v>
      </c>
      <c r="Y929" s="267">
        <f>SUM(X929/V929/1000)</f>
        <v>1</v>
      </c>
    </row>
    <row r="930" spans="8:21" ht="12.75">
      <c r="H930" s="275"/>
      <c r="I930" s="15"/>
      <c r="P930" s="11"/>
      <c r="U930" s="84"/>
    </row>
    <row r="931" spans="1:25" ht="12.75">
      <c r="A931" s="52">
        <v>21</v>
      </c>
      <c r="B931" s="104"/>
      <c r="C931" s="104"/>
      <c r="D931" s="53" t="s">
        <v>478</v>
      </c>
      <c r="E931" s="104"/>
      <c r="F931" s="104"/>
      <c r="G931" s="104"/>
      <c r="H931" s="345"/>
      <c r="I931" s="61">
        <f>SUM(I933:I934)</f>
        <v>0</v>
      </c>
      <c r="J931" s="63"/>
      <c r="K931" s="59">
        <f>SUM(K933:K934)</f>
        <v>0</v>
      </c>
      <c r="L931" s="59"/>
      <c r="M931" s="59">
        <f>SUM(M933:M934)</f>
        <v>0</v>
      </c>
      <c r="N931" s="59">
        <f>SUM(N932:N934)</f>
        <v>0</v>
      </c>
      <c r="O931" s="59"/>
      <c r="P931" s="59">
        <f>SUM(P932:P934)</f>
        <v>0</v>
      </c>
      <c r="Q931" s="59"/>
      <c r="R931" s="59">
        <f>SUM(R932:R934)</f>
        <v>0</v>
      </c>
      <c r="S931" s="61">
        <f>SUM(S932:S934)</f>
        <v>0</v>
      </c>
      <c r="T931" s="59">
        <f>SUM(T932:T934)</f>
        <v>0</v>
      </c>
      <c r="U931" s="346"/>
      <c r="V931" s="63">
        <f>SUM(V933:V937)</f>
        <v>0</v>
      </c>
      <c r="W931" s="107"/>
      <c r="X931" s="65">
        <f>SUM(X933:X937)</f>
        <v>0</v>
      </c>
      <c r="Y931" s="267"/>
    </row>
    <row r="932" spans="8:21" ht="12.75">
      <c r="H932" s="275"/>
      <c r="I932" s="15"/>
      <c r="P932" s="11"/>
      <c r="U932" s="84"/>
    </row>
    <row r="933" spans="1:25" ht="12.75">
      <c r="A933" s="114"/>
      <c r="D933" t="s">
        <v>479</v>
      </c>
      <c r="H933" s="275"/>
      <c r="I933" s="15"/>
      <c r="P933" s="11"/>
      <c r="U933" s="84"/>
      <c r="V933" s="17">
        <f>SUM(I933:U933)</f>
        <v>0</v>
      </c>
      <c r="X933" s="19">
        <v>0</v>
      </c>
      <c r="Y933" s="267"/>
    </row>
    <row r="934" spans="1:21" ht="12.75">
      <c r="A934" s="114"/>
      <c r="H934" s="275"/>
      <c r="I934" s="15"/>
      <c r="P934" s="11"/>
      <c r="U934" s="84"/>
    </row>
    <row r="935" spans="1:21" ht="12.75">
      <c r="A935" s="114"/>
      <c r="H935" s="275"/>
      <c r="I935" s="15"/>
      <c r="P935" s="11"/>
      <c r="U935" s="84"/>
    </row>
    <row r="936" spans="1:21" ht="12.75">
      <c r="A936" s="114"/>
      <c r="H936" s="275"/>
      <c r="I936" s="15"/>
      <c r="P936" s="11"/>
      <c r="U936" s="84"/>
    </row>
    <row r="937" spans="6:21" ht="12.75">
      <c r="F937" s="20"/>
      <c r="H937" s="275"/>
      <c r="I937" s="15"/>
      <c r="P937" s="11"/>
      <c r="U937" s="84"/>
    </row>
    <row r="938" spans="8:21" ht="12.75">
      <c r="H938" s="275"/>
      <c r="I938" s="15"/>
      <c r="P938" s="11"/>
      <c r="U938" s="84"/>
    </row>
    <row r="939" spans="1:25" ht="12.75">
      <c r="A939" s="52">
        <v>22</v>
      </c>
      <c r="B939" s="104"/>
      <c r="C939" s="104"/>
      <c r="D939" s="53" t="s">
        <v>218</v>
      </c>
      <c r="E939" s="104"/>
      <c r="F939" s="104"/>
      <c r="G939" s="104"/>
      <c r="H939" s="345"/>
      <c r="I939" s="61">
        <f>SUM(I941:I944)</f>
        <v>586.1</v>
      </c>
      <c r="J939" s="63"/>
      <c r="K939" s="59">
        <f>SUM(K940:K944)</f>
        <v>0</v>
      </c>
      <c r="L939" s="59"/>
      <c r="M939" s="59">
        <f>SUM(M940:M944)</f>
        <v>-150</v>
      </c>
      <c r="N939" s="59">
        <f>SUM(N940:N945)</f>
        <v>35.38</v>
      </c>
      <c r="O939" s="59"/>
      <c r="P939" s="59">
        <f>SUM(P940:P947)</f>
        <v>778.758</v>
      </c>
      <c r="Q939" s="59"/>
      <c r="R939" s="59">
        <f>SUM(R940:R944)</f>
        <v>0</v>
      </c>
      <c r="S939" s="61">
        <f>SUM(S940:S944)</f>
        <v>0</v>
      </c>
      <c r="T939" s="61">
        <f>SUM(T940:T947)</f>
        <v>-142.978</v>
      </c>
      <c r="U939" s="346"/>
      <c r="V939" s="63">
        <f>SUM(V941:V947)</f>
        <v>1107.26</v>
      </c>
      <c r="W939" s="107"/>
      <c r="X939" s="65">
        <f>SUM(X941:X947)</f>
        <v>1107259.9</v>
      </c>
      <c r="Y939" s="267">
        <f>SUM(X939/V939/1000)</f>
        <v>0.999999909686975</v>
      </c>
    </row>
    <row r="940" spans="8:21" ht="12.75">
      <c r="H940" s="275"/>
      <c r="I940" s="15"/>
      <c r="P940" s="11"/>
      <c r="U940" s="84"/>
    </row>
    <row r="941" spans="1:21" ht="12.75">
      <c r="A941" s="114"/>
      <c r="H941" s="275"/>
      <c r="I941" s="15"/>
      <c r="P941" s="11"/>
      <c r="T941" s="40"/>
      <c r="U941" s="84"/>
    </row>
    <row r="942" spans="1:25" ht="12.75">
      <c r="A942" s="114"/>
      <c r="D942" t="s">
        <v>480</v>
      </c>
      <c r="H942" s="275"/>
      <c r="I942" s="40">
        <v>200</v>
      </c>
      <c r="M942" s="11">
        <v>-150</v>
      </c>
      <c r="N942" s="11">
        <v>20</v>
      </c>
      <c r="P942" s="11"/>
      <c r="T942" s="15">
        <v>-70</v>
      </c>
      <c r="U942" s="84"/>
      <c r="V942" s="17">
        <f aca="true" t="shared" si="56" ref="V942:V947">SUM(I942:U942)</f>
        <v>0</v>
      </c>
      <c r="X942" s="19">
        <v>0</v>
      </c>
      <c r="Y942" s="267"/>
    </row>
    <row r="943" spans="1:25" ht="12.75">
      <c r="A943" s="114"/>
      <c r="D943" t="s">
        <v>481</v>
      </c>
      <c r="H943" s="275"/>
      <c r="I943" s="40">
        <v>86.1</v>
      </c>
      <c r="P943" s="11"/>
      <c r="T943" s="40"/>
      <c r="U943" s="84"/>
      <c r="V943" s="17">
        <f t="shared" si="56"/>
        <v>86.1</v>
      </c>
      <c r="X943" s="19">
        <v>86100</v>
      </c>
      <c r="Y943" s="267">
        <f>SUM(X943/V943/1000)</f>
        <v>1.0000000000000002</v>
      </c>
    </row>
    <row r="944" spans="1:25" ht="12.75">
      <c r="A944" s="114"/>
      <c r="D944" t="s">
        <v>482</v>
      </c>
      <c r="H944" s="275"/>
      <c r="I944" s="40">
        <v>300</v>
      </c>
      <c r="P944" s="11"/>
      <c r="T944" s="15">
        <v>-72.516</v>
      </c>
      <c r="U944" s="84"/>
      <c r="V944" s="17">
        <f t="shared" si="56"/>
        <v>227.48399999999998</v>
      </c>
      <c r="X944" s="19">
        <v>227484</v>
      </c>
      <c r="Y944" s="267">
        <f>SUM(X944/V944/1000)</f>
        <v>1.0000000000000002</v>
      </c>
    </row>
    <row r="945" spans="1:25" ht="12.75">
      <c r="A945" s="114"/>
      <c r="D945" t="s">
        <v>483</v>
      </c>
      <c r="H945" s="275"/>
      <c r="I945" s="40"/>
      <c r="N945" s="11">
        <v>15.38</v>
      </c>
      <c r="P945" s="11"/>
      <c r="U945" s="84"/>
      <c r="V945" s="17">
        <f t="shared" si="56"/>
        <v>15.38</v>
      </c>
      <c r="X945" s="19">
        <v>15380</v>
      </c>
      <c r="Y945" s="267">
        <f>SUM(X945/V945/1000)</f>
        <v>1</v>
      </c>
    </row>
    <row r="946" spans="1:25" ht="12.75">
      <c r="A946" s="114"/>
      <c r="D946" t="s">
        <v>484</v>
      </c>
      <c r="H946" s="275"/>
      <c r="I946" s="40"/>
      <c r="P946" s="11">
        <v>502</v>
      </c>
      <c r="T946" s="15">
        <v>-0.462</v>
      </c>
      <c r="U946" s="84"/>
      <c r="V946" s="17">
        <f t="shared" si="56"/>
        <v>501.538</v>
      </c>
      <c r="X946" s="19">
        <v>501537.9</v>
      </c>
      <c r="Y946" s="267">
        <f>SUM(X946/V946/1000)</f>
        <v>0.9999998006133135</v>
      </c>
    </row>
    <row r="947" spans="1:25" ht="12.75">
      <c r="A947" s="114"/>
      <c r="D947" t="s">
        <v>485</v>
      </c>
      <c r="H947" s="275"/>
      <c r="I947" s="40"/>
      <c r="P947" s="11">
        <v>276.758</v>
      </c>
      <c r="U947" s="84"/>
      <c r="V947" s="17">
        <f t="shared" si="56"/>
        <v>276.758</v>
      </c>
      <c r="X947" s="19">
        <v>276758</v>
      </c>
      <c r="Y947" s="267">
        <f>SUM(X947/V947/1000)</f>
        <v>1.0000000000000002</v>
      </c>
    </row>
    <row r="948" spans="8:21" ht="12.75">
      <c r="H948" s="275"/>
      <c r="I948" s="15"/>
      <c r="P948" s="11"/>
      <c r="U948" s="84"/>
    </row>
    <row r="949" spans="1:27" s="7" customFormat="1" ht="12.75">
      <c r="A949" s="52">
        <v>23</v>
      </c>
      <c r="B949" s="247"/>
      <c r="C949" s="247"/>
      <c r="D949" s="53" t="s">
        <v>71</v>
      </c>
      <c r="E949" s="247"/>
      <c r="F949" s="247"/>
      <c r="G949" s="247"/>
      <c r="H949" s="347"/>
      <c r="I949" s="61">
        <f>SUM(I952:I962)</f>
        <v>336.816</v>
      </c>
      <c r="J949" s="249"/>
      <c r="K949" s="59">
        <f>SUM(K950:K961)</f>
        <v>0</v>
      </c>
      <c r="L949" s="59"/>
      <c r="M949" s="59">
        <f>SUM(M950:M962)</f>
        <v>5.42</v>
      </c>
      <c r="N949" s="59">
        <f>SUM(N950:N963)</f>
        <v>673</v>
      </c>
      <c r="O949" s="59"/>
      <c r="P949" s="59">
        <f>SUM(P950:P961)</f>
        <v>152.784</v>
      </c>
      <c r="Q949" s="59"/>
      <c r="R949" s="59">
        <f>SUM(R950:R961)</f>
        <v>0</v>
      </c>
      <c r="S949" s="61">
        <f>SUM(S950:S961)</f>
        <v>0</v>
      </c>
      <c r="T949" s="61">
        <f>SUM(T950:T962)</f>
        <v>-118.304</v>
      </c>
      <c r="U949" s="346"/>
      <c r="V949" s="63">
        <f>SUM(V951:V962)</f>
        <v>1049.716</v>
      </c>
      <c r="W949" s="107"/>
      <c r="X949" s="65">
        <f>SUM(X950:X962)</f>
        <v>1049714.8</v>
      </c>
      <c r="Y949" s="267">
        <f>SUM(X949/V949/1000)</f>
        <v>0.999998856833658</v>
      </c>
      <c r="Z949" s="67"/>
      <c r="AA949" s="67"/>
    </row>
    <row r="950" spans="8:21" ht="12.75">
      <c r="H950" s="275"/>
      <c r="I950" s="15"/>
      <c r="P950" s="11"/>
      <c r="U950" s="84"/>
    </row>
    <row r="951" spans="1:21" ht="12.75">
      <c r="A951" s="239" t="s">
        <v>486</v>
      </c>
      <c r="D951" s="7"/>
      <c r="H951" s="275"/>
      <c r="I951" s="15"/>
      <c r="P951" s="11"/>
      <c r="T951" s="40"/>
      <c r="U951" s="84"/>
    </row>
    <row r="952" spans="1:25" ht="12.75">
      <c r="A952" s="114"/>
      <c r="D952" t="s">
        <v>487</v>
      </c>
      <c r="G952" s="67"/>
      <c r="H952" s="144"/>
      <c r="I952" s="40">
        <v>21.5</v>
      </c>
      <c r="P952" s="11"/>
      <c r="Q952" s="129"/>
      <c r="S952" s="40"/>
      <c r="T952" s="15">
        <v>-0.029</v>
      </c>
      <c r="U952" s="84"/>
      <c r="V952" s="17">
        <f>SUM(I952:U952)</f>
        <v>21.471</v>
      </c>
      <c r="X952" s="19">
        <v>21471</v>
      </c>
      <c r="Y952" s="267">
        <f>SUM(X952/V952/1000)</f>
        <v>1</v>
      </c>
    </row>
    <row r="953" spans="1:25" ht="12.75">
      <c r="A953" s="114"/>
      <c r="D953" t="s">
        <v>488</v>
      </c>
      <c r="G953" s="67"/>
      <c r="H953" s="144"/>
      <c r="I953" s="40"/>
      <c r="N953" s="11">
        <v>50</v>
      </c>
      <c r="P953" s="11"/>
      <c r="Q953" s="129"/>
      <c r="R953" s="77"/>
      <c r="S953" s="40"/>
      <c r="T953" s="15">
        <v>-50</v>
      </c>
      <c r="U953" s="84"/>
      <c r="V953" s="17">
        <f>SUM(I953:U953)</f>
        <v>0</v>
      </c>
      <c r="X953" s="19">
        <v>0</v>
      </c>
      <c r="Y953" s="267"/>
    </row>
    <row r="954" spans="1:25" ht="12.75">
      <c r="A954" s="114"/>
      <c r="D954" t="s">
        <v>489</v>
      </c>
      <c r="G954" s="67"/>
      <c r="H954" s="144"/>
      <c r="I954" s="40"/>
      <c r="N954" s="11">
        <v>15</v>
      </c>
      <c r="P954" s="11"/>
      <c r="Q954" s="129"/>
      <c r="R954" s="77"/>
      <c r="S954" s="40"/>
      <c r="T954" s="15">
        <v>-15</v>
      </c>
      <c r="U954" s="13"/>
      <c r="V954" s="17">
        <f>SUM(I954:U954)</f>
        <v>0</v>
      </c>
      <c r="X954" s="19">
        <v>0</v>
      </c>
      <c r="Y954" s="267"/>
    </row>
    <row r="955" spans="1:25" ht="12.75">
      <c r="A955" s="114"/>
      <c r="D955" s="109" t="s">
        <v>490</v>
      </c>
      <c r="E955" s="109"/>
      <c r="F955" s="109"/>
      <c r="G955" s="20"/>
      <c r="H955" s="275"/>
      <c r="I955" s="40"/>
      <c r="N955" s="11">
        <v>56</v>
      </c>
      <c r="P955" s="11">
        <v>-20</v>
      </c>
      <c r="T955" s="15">
        <v>-36</v>
      </c>
      <c r="U955" s="84"/>
      <c r="V955" s="17">
        <f>SUM(I955:U955)</f>
        <v>0</v>
      </c>
      <c r="X955" s="19">
        <v>0</v>
      </c>
      <c r="Y955" s="267"/>
    </row>
    <row r="956" spans="1:25" ht="12.75">
      <c r="A956" s="114"/>
      <c r="D956" s="109"/>
      <c r="E956" s="109"/>
      <c r="F956" s="109"/>
      <c r="G956" s="20"/>
      <c r="H956" s="275"/>
      <c r="I956" s="40"/>
      <c r="P956" s="11"/>
      <c r="U956" s="84"/>
      <c r="V956" s="228"/>
      <c r="Y956" s="267"/>
    </row>
    <row r="957" spans="1:25" ht="12.75">
      <c r="A957" s="108" t="s">
        <v>491</v>
      </c>
      <c r="D957" s="109"/>
      <c r="F957" s="20"/>
      <c r="G957" s="20"/>
      <c r="H957" s="275"/>
      <c r="I957" s="40"/>
      <c r="P957" s="11"/>
      <c r="U957" s="84"/>
      <c r="V957" s="228"/>
      <c r="Y957" s="267"/>
    </row>
    <row r="958" spans="1:25" ht="12.75">
      <c r="A958" s="114"/>
      <c r="B958" s="211"/>
      <c r="C958" s="211"/>
      <c r="D958" s="348"/>
      <c r="E958" s="348"/>
      <c r="F958" s="348"/>
      <c r="G958" s="348"/>
      <c r="H958" s="282"/>
      <c r="I958" s="205"/>
      <c r="P958" s="11"/>
      <c r="U958" s="84"/>
      <c r="V958" s="228"/>
      <c r="Y958" s="267"/>
    </row>
    <row r="959" spans="1:25" ht="12.75" hidden="1">
      <c r="A959" s="239"/>
      <c r="H959" s="275"/>
      <c r="I959" s="40"/>
      <c r="P959" s="11"/>
      <c r="U959" s="84"/>
      <c r="V959" s="228"/>
      <c r="Y959" s="267"/>
    </row>
    <row r="960" spans="1:25" ht="12.75">
      <c r="A960" s="114"/>
      <c r="D960" t="s">
        <v>492</v>
      </c>
      <c r="H960" s="275"/>
      <c r="I960" s="40">
        <v>232.016</v>
      </c>
      <c r="P960" s="11"/>
      <c r="T960" s="40"/>
      <c r="U960" s="13"/>
      <c r="V960" s="17">
        <f>SUM(I960:U960)</f>
        <v>232.016</v>
      </c>
      <c r="X960" s="19">
        <v>232016</v>
      </c>
      <c r="Y960" s="267">
        <f>SUM(X960/V960/1000)</f>
        <v>1</v>
      </c>
    </row>
    <row r="961" spans="1:25" ht="12.75">
      <c r="A961" s="114"/>
      <c r="D961" t="s">
        <v>493</v>
      </c>
      <c r="H961" s="275"/>
      <c r="I961" s="40">
        <v>83.3</v>
      </c>
      <c r="M961" s="11">
        <v>5.42</v>
      </c>
      <c r="N961" s="11">
        <v>552</v>
      </c>
      <c r="P961" s="11">
        <v>172.784</v>
      </c>
      <c r="Q961" s="129"/>
      <c r="R961" s="77"/>
      <c r="S961" s="40"/>
      <c r="T961" s="15">
        <v>-17.275</v>
      </c>
      <c r="U961" s="84"/>
      <c r="V961" s="17">
        <f>SUM(I961:U961)</f>
        <v>796.2289999999999</v>
      </c>
      <c r="X961" s="19">
        <v>796227.8</v>
      </c>
      <c r="Y961" s="267">
        <f>SUM(X961/V961/1000)</f>
        <v>0.9999984928958882</v>
      </c>
    </row>
    <row r="962" spans="1:25" ht="12.75">
      <c r="A962" s="114"/>
      <c r="H962" s="275"/>
      <c r="I962" s="40"/>
      <c r="P962" s="11"/>
      <c r="U962" s="349"/>
      <c r="Y962" s="267"/>
    </row>
    <row r="963" spans="8:21" ht="12.75">
      <c r="H963" s="275"/>
      <c r="I963" s="15"/>
      <c r="P963" s="11"/>
      <c r="U963" s="84"/>
    </row>
    <row r="964" spans="1:25" ht="12.75">
      <c r="A964" s="52">
        <v>31</v>
      </c>
      <c r="B964" s="247"/>
      <c r="C964" s="247"/>
      <c r="D964" s="53" t="s">
        <v>494</v>
      </c>
      <c r="E964" s="247"/>
      <c r="F964" s="247"/>
      <c r="G964" s="247"/>
      <c r="H964" s="347"/>
      <c r="I964" s="61">
        <f>SUM(I965:I969)</f>
        <v>5200</v>
      </c>
      <c r="J964" s="106"/>
      <c r="K964" s="61">
        <f aca="true" t="shared" si="57" ref="K964:W964">SUM(K965:K969)</f>
        <v>0</v>
      </c>
      <c r="L964" s="61">
        <f t="shared" si="57"/>
        <v>0</v>
      </c>
      <c r="M964" s="61">
        <f t="shared" si="57"/>
        <v>0</v>
      </c>
      <c r="N964" s="61">
        <f t="shared" si="57"/>
        <v>0</v>
      </c>
      <c r="O964" s="61">
        <f t="shared" si="57"/>
        <v>0</v>
      </c>
      <c r="P964" s="61">
        <f t="shared" si="57"/>
        <v>-60.291</v>
      </c>
      <c r="Q964" s="61">
        <f t="shared" si="57"/>
        <v>0</v>
      </c>
      <c r="R964" s="61">
        <f t="shared" si="57"/>
        <v>-470</v>
      </c>
      <c r="S964" s="61">
        <f t="shared" si="57"/>
        <v>2000</v>
      </c>
      <c r="T964" s="61">
        <f>SUM(T965:T969)</f>
        <v>-4029.001</v>
      </c>
      <c r="U964" s="61">
        <f t="shared" si="57"/>
        <v>0</v>
      </c>
      <c r="V964" s="61">
        <f>SUM(V965:V969)</f>
        <v>2640.7079999999996</v>
      </c>
      <c r="W964" s="263">
        <f t="shared" si="57"/>
        <v>0</v>
      </c>
      <c r="X964" s="263">
        <f>SUM(X965:X969)</f>
        <v>2637199</v>
      </c>
      <c r="Y964" s="267">
        <f>SUM(X964/V964/1000)</f>
        <v>0.9986711896960968</v>
      </c>
    </row>
    <row r="965" spans="8:21" ht="12.75">
      <c r="H965" s="275"/>
      <c r="I965" s="15"/>
      <c r="P965" s="11"/>
      <c r="U965" s="13"/>
    </row>
    <row r="966" spans="4:25" ht="12.75">
      <c r="D966" t="s">
        <v>495</v>
      </c>
      <c r="H966" s="275"/>
      <c r="I966" s="40">
        <v>700</v>
      </c>
      <c r="P966" s="11">
        <v>-60.291</v>
      </c>
      <c r="U966" s="13"/>
      <c r="V966" s="17">
        <f>SUM(I966:U966)</f>
        <v>639.7090000000001</v>
      </c>
      <c r="X966" s="19">
        <v>636200</v>
      </c>
      <c r="Y966" s="267">
        <f>SUM(X966/V966/1000)</f>
        <v>0.994514693399655</v>
      </c>
    </row>
    <row r="967" spans="4:25" ht="12.75">
      <c r="D967" t="s">
        <v>496</v>
      </c>
      <c r="H967" s="275"/>
      <c r="I967" s="40">
        <v>4500</v>
      </c>
      <c r="P967" s="11"/>
      <c r="R967" s="11">
        <v>-470</v>
      </c>
      <c r="T967" s="15">
        <v>-4029.001</v>
      </c>
      <c r="U967" s="13"/>
      <c r="V967" s="17">
        <f>SUM(I967:U967)</f>
        <v>0.9989999999997963</v>
      </c>
      <c r="X967" s="19">
        <v>999</v>
      </c>
      <c r="Y967" s="267">
        <f>SUM(X967/V967/1000)</f>
        <v>1.000000000000204</v>
      </c>
    </row>
    <row r="968" spans="4:25" ht="12.75">
      <c r="D968" t="s">
        <v>497</v>
      </c>
      <c r="H968" s="275"/>
      <c r="I968" s="15"/>
      <c r="P968" s="11"/>
      <c r="S968" s="15">
        <v>2000</v>
      </c>
      <c r="U968" s="13"/>
      <c r="V968" s="17">
        <f>SUM(I968:U968)</f>
        <v>2000</v>
      </c>
      <c r="X968" s="19">
        <v>2000000</v>
      </c>
      <c r="Y968" s="267">
        <f>SUM(X968/V968/1000)</f>
        <v>1</v>
      </c>
    </row>
    <row r="969" spans="1:21" ht="12.75">
      <c r="A969" s="114"/>
      <c r="H969" s="275"/>
      <c r="I969" s="15"/>
      <c r="P969" s="11"/>
      <c r="U969" s="84"/>
    </row>
    <row r="970" spans="1:25" ht="12.75">
      <c r="A970" s="52">
        <v>33</v>
      </c>
      <c r="B970" s="247"/>
      <c r="C970" s="247"/>
      <c r="D970" s="53" t="s">
        <v>498</v>
      </c>
      <c r="E970" s="247"/>
      <c r="F970" s="247"/>
      <c r="G970" s="247"/>
      <c r="H970" s="347"/>
      <c r="I970" s="61">
        <f>SUM(I972:I973)</f>
        <v>0</v>
      </c>
      <c r="J970" s="249"/>
      <c r="K970" s="59">
        <f>SUM(K971:K973)</f>
        <v>0</v>
      </c>
      <c r="L970" s="59"/>
      <c r="M970" s="59">
        <f>SUM(M971:M973)</f>
        <v>0</v>
      </c>
      <c r="N970" s="59">
        <f>SUM(N971:N972)</f>
        <v>250</v>
      </c>
      <c r="O970" s="59"/>
      <c r="P970" s="59">
        <f>SUM(P971:P973)</f>
        <v>260</v>
      </c>
      <c r="Q970" s="59"/>
      <c r="R970" s="59">
        <f>SUM(R971:R973)</f>
        <v>0</v>
      </c>
      <c r="S970" s="61">
        <f>SUM(S971:S973)</f>
        <v>118.152</v>
      </c>
      <c r="T970" s="61">
        <f>SUM(T971:T973)</f>
        <v>-23.857</v>
      </c>
      <c r="U970" s="59"/>
      <c r="V970" s="63">
        <f>SUM(V972:V973)</f>
        <v>604.295</v>
      </c>
      <c r="W970" s="350"/>
      <c r="X970" s="65">
        <f>SUM(X971:X972)</f>
        <v>604295</v>
      </c>
      <c r="Y970" s="267">
        <f>SUM(X970/V970/1000)</f>
        <v>1.0000000000000002</v>
      </c>
    </row>
    <row r="971" spans="8:21" ht="12.75">
      <c r="H971" s="275"/>
      <c r="I971" s="15"/>
      <c r="P971" s="11"/>
      <c r="U971" s="13"/>
    </row>
    <row r="972" spans="4:25" ht="12.75">
      <c r="D972" t="s">
        <v>499</v>
      </c>
      <c r="H972" s="275"/>
      <c r="I972" s="15"/>
      <c r="N972" s="11">
        <v>250</v>
      </c>
      <c r="P972" s="11">
        <v>260</v>
      </c>
      <c r="S972" s="15">
        <v>118.152</v>
      </c>
      <c r="T972" s="15">
        <v>-23.857</v>
      </c>
      <c r="U972" s="13"/>
      <c r="V972" s="17">
        <f>SUM(I972:U972)</f>
        <v>604.295</v>
      </c>
      <c r="X972" s="19">
        <v>604295</v>
      </c>
      <c r="Y972" s="267">
        <f>SUM(X972/V972/1000)</f>
        <v>1.0000000000000002</v>
      </c>
    </row>
    <row r="973" spans="8:25" ht="12.75">
      <c r="H973" s="275"/>
      <c r="I973" s="15"/>
      <c r="P973" s="11"/>
      <c r="T973" s="40"/>
      <c r="U973" s="84"/>
      <c r="Y973" s="267"/>
    </row>
    <row r="974" spans="1:25" ht="12.75">
      <c r="A974" s="52">
        <v>34</v>
      </c>
      <c r="B974" s="247"/>
      <c r="C974" s="247"/>
      <c r="D974" s="53" t="s">
        <v>500</v>
      </c>
      <c r="E974" s="247"/>
      <c r="F974" s="247"/>
      <c r="G974" s="247"/>
      <c r="H974" s="347"/>
      <c r="I974" s="61">
        <f>SUM(I975:I980)</f>
        <v>295</v>
      </c>
      <c r="J974" s="61">
        <f>SUM(J975:J980)</f>
        <v>0</v>
      </c>
      <c r="K974" s="61">
        <f>SUM(K975:K980)</f>
        <v>0</v>
      </c>
      <c r="L974" s="61">
        <f aca="true" t="shared" si="58" ref="L974:U974">SUM(L975:L980)</f>
        <v>0</v>
      </c>
      <c r="M974" s="61">
        <f t="shared" si="58"/>
        <v>0</v>
      </c>
      <c r="N974" s="61">
        <f t="shared" si="58"/>
        <v>0</v>
      </c>
      <c r="O974" s="61">
        <f t="shared" si="58"/>
        <v>0</v>
      </c>
      <c r="P974" s="61">
        <f>SUM(P975:P980)</f>
        <v>-190</v>
      </c>
      <c r="Q974" s="61">
        <f t="shared" si="58"/>
        <v>0</v>
      </c>
      <c r="R974" s="61">
        <f>SUM(R975:R980)</f>
        <v>0</v>
      </c>
      <c r="S974" s="61">
        <f>SUM(S975:S980)</f>
        <v>0</v>
      </c>
      <c r="T974" s="61">
        <f>SUM(T975:T980)</f>
        <v>5.516000000000005</v>
      </c>
      <c r="U974" s="61">
        <f t="shared" si="58"/>
        <v>0</v>
      </c>
      <c r="V974" s="351">
        <f>SUM(I974:T974)</f>
        <v>110.51600000000002</v>
      </c>
      <c r="W974" s="107"/>
      <c r="X974" s="65">
        <f>SUM(X975:X979)</f>
        <v>110516</v>
      </c>
      <c r="Y974" s="267">
        <f>SUM(X974/V974/1000)</f>
        <v>0.9999999999999998</v>
      </c>
    </row>
    <row r="975" spans="8:21" ht="12.75">
      <c r="H975" s="275"/>
      <c r="I975" s="15"/>
      <c r="P975" s="11"/>
      <c r="U975" s="13"/>
    </row>
    <row r="976" spans="4:25" ht="12.75">
      <c r="D976" t="s">
        <v>501</v>
      </c>
      <c r="H976" s="275"/>
      <c r="I976" s="40">
        <v>295</v>
      </c>
      <c r="P976" s="11">
        <v>-190</v>
      </c>
      <c r="T976" s="15">
        <v>-105</v>
      </c>
      <c r="U976" s="13"/>
      <c r="V976" s="17">
        <f>SUM(I976:U976)</f>
        <v>0</v>
      </c>
      <c r="X976" s="19">
        <v>0</v>
      </c>
      <c r="Y976" s="267"/>
    </row>
    <row r="977" spans="4:25" ht="12.75">
      <c r="D977" t="s">
        <v>502</v>
      </c>
      <c r="H977" s="275"/>
      <c r="I977" s="40"/>
      <c r="P977" s="11"/>
      <c r="T977" s="15">
        <v>110.516</v>
      </c>
      <c r="U977" s="13"/>
      <c r="V977" s="17">
        <f>SUM(I977:U977)</f>
        <v>110.516</v>
      </c>
      <c r="X977" s="19">
        <v>110516</v>
      </c>
      <c r="Y977" s="267">
        <f>SUM(X977/V977/1000)</f>
        <v>1</v>
      </c>
    </row>
    <row r="978" spans="8:25" ht="12.75">
      <c r="H978" s="275"/>
      <c r="I978" s="15"/>
      <c r="P978" s="11"/>
      <c r="U978" s="13"/>
      <c r="Y978" s="267"/>
    </row>
    <row r="979" spans="8:25" ht="12.75">
      <c r="H979" s="275"/>
      <c r="I979" s="15"/>
      <c r="P979" s="11"/>
      <c r="U979" s="13"/>
      <c r="Y979" s="267"/>
    </row>
    <row r="980" spans="8:21" ht="12.75">
      <c r="H980" s="275"/>
      <c r="I980" s="15"/>
      <c r="P980" s="11"/>
      <c r="U980" s="84"/>
    </row>
    <row r="981" spans="1:25" ht="12.75">
      <c r="A981" s="52">
        <v>36</v>
      </c>
      <c r="B981" s="247"/>
      <c r="C981" s="247"/>
      <c r="D981" s="53" t="s">
        <v>503</v>
      </c>
      <c r="E981" s="247"/>
      <c r="F981" s="247"/>
      <c r="G981" s="247"/>
      <c r="H981" s="347"/>
      <c r="I981" s="61">
        <f>SUM(I984:I998)</f>
        <v>740</v>
      </c>
      <c r="J981" s="106"/>
      <c r="K981" s="59">
        <f>SUM(K982:K995)</f>
        <v>0</v>
      </c>
      <c r="L981" s="278"/>
      <c r="M981" s="59">
        <f>SUM(M982:M999)</f>
        <v>56</v>
      </c>
      <c r="N981" s="59">
        <f>SUM(N982:N998)</f>
        <v>184.19</v>
      </c>
      <c r="O981" s="278"/>
      <c r="P981" s="59">
        <f>SUM(P983:P999)</f>
        <v>55.222</v>
      </c>
      <c r="Q981" s="278"/>
      <c r="R981" s="59">
        <f>SUM(R983:R999)</f>
        <v>13.6</v>
      </c>
      <c r="S981" s="61">
        <f>SUM(S983:S999)</f>
        <v>0</v>
      </c>
      <c r="T981" s="61">
        <f>SUM(T983:T999)</f>
        <v>-203.289</v>
      </c>
      <c r="U981" s="279"/>
      <c r="V981" s="63">
        <f>SUM(V984:V998)</f>
        <v>845.7230000000001</v>
      </c>
      <c r="W981" s="107"/>
      <c r="X981" s="65">
        <f>SUM(X982:X998)</f>
        <v>845722.96</v>
      </c>
      <c r="Y981" s="267">
        <f>SUM(X981/V981/1000)</f>
        <v>0.99999995270319</v>
      </c>
    </row>
    <row r="982" spans="8:21" ht="12.75">
      <c r="H982" s="275"/>
      <c r="I982" s="15"/>
      <c r="P982" s="11"/>
      <c r="U982" s="84"/>
    </row>
    <row r="983" spans="1:21" ht="12.75">
      <c r="A983" s="108" t="s">
        <v>335</v>
      </c>
      <c r="B983" s="7"/>
      <c r="C983" s="7"/>
      <c r="D983" s="7"/>
      <c r="E983" s="7"/>
      <c r="H983" s="275"/>
      <c r="I983" s="15"/>
      <c r="P983" s="11"/>
      <c r="U983" s="84"/>
    </row>
    <row r="984" spans="1:25" ht="12.75">
      <c r="A984" s="114"/>
      <c r="D984" t="s">
        <v>504</v>
      </c>
      <c r="H984" s="275"/>
      <c r="I984" s="40"/>
      <c r="N984" s="11">
        <v>51</v>
      </c>
      <c r="P984" s="11"/>
      <c r="R984" s="11">
        <v>13.6</v>
      </c>
      <c r="T984" s="40"/>
      <c r="U984" s="13"/>
      <c r="V984" s="17">
        <f>SUM(I984:U984)</f>
        <v>64.6</v>
      </c>
      <c r="X984" s="19">
        <v>64600</v>
      </c>
      <c r="Y984" s="267">
        <f>SUM(X984/V984/1000)</f>
        <v>1.0000000000000002</v>
      </c>
    </row>
    <row r="985" spans="1:25" ht="12.75">
      <c r="A985" s="114"/>
      <c r="D985" t="s">
        <v>505</v>
      </c>
      <c r="H985" s="275"/>
      <c r="I985" s="40">
        <v>200</v>
      </c>
      <c r="P985" s="11"/>
      <c r="T985" s="15">
        <v>-200</v>
      </c>
      <c r="U985" s="13"/>
      <c r="V985" s="17">
        <f>SUM(I985:U985)</f>
        <v>0</v>
      </c>
      <c r="X985" s="19">
        <v>0</v>
      </c>
      <c r="Y985" s="267"/>
    </row>
    <row r="986" spans="1:25" ht="12.75">
      <c r="A986" s="114"/>
      <c r="H986" s="275"/>
      <c r="I986" s="15"/>
      <c r="P986" s="11"/>
      <c r="U986" s="13"/>
      <c r="Y986" s="267"/>
    </row>
    <row r="987" spans="1:25" ht="12.75">
      <c r="A987" s="108" t="s">
        <v>506</v>
      </c>
      <c r="B987" s="7"/>
      <c r="C987" s="7"/>
      <c r="D987" s="7"/>
      <c r="H987" s="275"/>
      <c r="I987" s="40"/>
      <c r="P987" s="11"/>
      <c r="U987" s="84"/>
      <c r="Y987" s="267"/>
    </row>
    <row r="988" spans="1:25" ht="12.75">
      <c r="A988" s="114"/>
      <c r="D988" t="s">
        <v>507</v>
      </c>
      <c r="H988" s="275"/>
      <c r="I988" s="40"/>
      <c r="N988" s="11">
        <v>1.19</v>
      </c>
      <c r="P988" s="11"/>
      <c r="U988" s="84"/>
      <c r="V988" s="17">
        <f>SUM(I988:U988)</f>
        <v>1.19</v>
      </c>
      <c r="X988" s="19">
        <v>1190</v>
      </c>
      <c r="Y988" s="267">
        <f>SUM(X988/V988/1000)</f>
        <v>1</v>
      </c>
    </row>
    <row r="989" spans="1:25" ht="12.75">
      <c r="A989" s="114"/>
      <c r="H989" s="275"/>
      <c r="I989" s="40"/>
      <c r="P989" s="11"/>
      <c r="U989" s="84"/>
      <c r="Y989" s="267"/>
    </row>
    <row r="990" spans="1:25" ht="12.75">
      <c r="A990" s="108" t="s">
        <v>339</v>
      </c>
      <c r="B990" s="7"/>
      <c r="C990" s="7"/>
      <c r="D990" s="7"/>
      <c r="H990" s="143"/>
      <c r="I990" s="40"/>
      <c r="P990" s="11"/>
      <c r="U990" s="84"/>
      <c r="Y990" s="267"/>
    </row>
    <row r="991" spans="1:25" ht="12.75">
      <c r="A991" s="114"/>
      <c r="D991" t="s">
        <v>508</v>
      </c>
      <c r="H991" s="275"/>
      <c r="I991" s="40"/>
      <c r="P991" s="11"/>
      <c r="U991" s="84"/>
      <c r="V991" s="17">
        <f>SUM(I991:U991)</f>
        <v>0</v>
      </c>
      <c r="X991" s="19">
        <v>0</v>
      </c>
      <c r="Y991" s="267"/>
    </row>
    <row r="992" spans="1:25" ht="12.75">
      <c r="A992" s="114"/>
      <c r="H992" s="275"/>
      <c r="I992" s="40"/>
      <c r="P992" s="11"/>
      <c r="U992" s="84"/>
      <c r="Y992" s="267"/>
    </row>
    <row r="993" spans="1:21" ht="12.75">
      <c r="A993" s="114"/>
      <c r="H993" s="275"/>
      <c r="I993" s="40"/>
      <c r="P993" s="11"/>
      <c r="U993" s="84"/>
    </row>
    <row r="994" spans="1:21" ht="12.75">
      <c r="A994" s="108" t="s">
        <v>349</v>
      </c>
      <c r="B994" s="7"/>
      <c r="C994" s="7"/>
      <c r="D994" s="7"/>
      <c r="H994" s="275"/>
      <c r="I994" s="40"/>
      <c r="P994" s="11"/>
      <c r="U994" s="84"/>
    </row>
    <row r="995" spans="4:25" ht="12.75">
      <c r="D995" s="109" t="s">
        <v>508</v>
      </c>
      <c r="E995" s="109"/>
      <c r="F995" s="109"/>
      <c r="H995" s="275"/>
      <c r="I995" s="40">
        <v>540</v>
      </c>
      <c r="M995" s="11">
        <v>30</v>
      </c>
      <c r="P995" s="11"/>
      <c r="T995" s="15">
        <v>-2.89</v>
      </c>
      <c r="U995" s="13"/>
      <c r="V995" s="17">
        <f>SUM(I995:U995)</f>
        <v>567.11</v>
      </c>
      <c r="X995" s="19">
        <v>567109.96</v>
      </c>
      <c r="Y995" s="267">
        <f>SUM(X995/V995/1000)</f>
        <v>0.9999999294669464</v>
      </c>
    </row>
    <row r="996" spans="4:25" ht="12.75">
      <c r="D996" s="109"/>
      <c r="E996" s="109"/>
      <c r="F996" s="109"/>
      <c r="H996" s="275"/>
      <c r="I996" s="40"/>
      <c r="P996" s="11"/>
      <c r="U996" s="13"/>
      <c r="Y996" s="267"/>
    </row>
    <row r="997" spans="1:25" ht="12.75">
      <c r="A997" s="108" t="s">
        <v>347</v>
      </c>
      <c r="D997" s="109"/>
      <c r="E997" s="109"/>
      <c r="F997" s="109"/>
      <c r="H997" s="275"/>
      <c r="I997" s="40"/>
      <c r="P997" s="11"/>
      <c r="U997" s="13"/>
      <c r="Y997" s="267"/>
    </row>
    <row r="998" spans="1:25" ht="12.75">
      <c r="A998" s="114"/>
      <c r="D998" t="s">
        <v>509</v>
      </c>
      <c r="H998" s="275"/>
      <c r="I998" s="15"/>
      <c r="M998" s="11">
        <v>26</v>
      </c>
      <c r="N998" s="11">
        <v>132</v>
      </c>
      <c r="P998" s="11">
        <v>55.222</v>
      </c>
      <c r="T998" s="15">
        <v>-0.399</v>
      </c>
      <c r="U998" s="84"/>
      <c r="V998" s="17">
        <f>SUM(I998:U998)</f>
        <v>212.823</v>
      </c>
      <c r="X998" s="19">
        <v>212823</v>
      </c>
      <c r="Y998" s="267">
        <f>SUM(X998/V998/1000)</f>
        <v>1</v>
      </c>
    </row>
    <row r="999" spans="1:21" ht="12.75">
      <c r="A999" s="114"/>
      <c r="H999" s="275"/>
      <c r="I999" s="15"/>
      <c r="P999" s="11"/>
      <c r="U999" s="84"/>
    </row>
    <row r="1000" spans="1:25" ht="12.75">
      <c r="A1000" s="52">
        <v>37</v>
      </c>
      <c r="B1000" s="247"/>
      <c r="C1000" s="247"/>
      <c r="D1000" s="53" t="s">
        <v>357</v>
      </c>
      <c r="E1000" s="53"/>
      <c r="F1000" s="104"/>
      <c r="G1000" s="104"/>
      <c r="H1000" s="345"/>
      <c r="I1000" s="61">
        <f>SUM(I1001:I1007)</f>
        <v>0</v>
      </c>
      <c r="J1000" s="106">
        <v>1950</v>
      </c>
      <c r="K1000" s="61">
        <f>SUM(K1001:K1012)</f>
        <v>0</v>
      </c>
      <c r="L1000" s="278">
        <v>0</v>
      </c>
      <c r="M1000" s="61">
        <f>SUM(M1001:M1007)</f>
        <v>0</v>
      </c>
      <c r="N1000" s="61">
        <f>SUM(N1001:N1007)</f>
        <v>113.7</v>
      </c>
      <c r="O1000" s="278">
        <v>50</v>
      </c>
      <c r="P1000" s="59">
        <f>SUM(P1001:P1007)</f>
        <v>0</v>
      </c>
      <c r="Q1000" s="278">
        <v>2000</v>
      </c>
      <c r="R1000" s="59">
        <f>SUM(R1001:R1007)</f>
        <v>0</v>
      </c>
      <c r="S1000" s="61">
        <f>SUM(S1001:S1007)</f>
        <v>0</v>
      </c>
      <c r="T1000" s="59">
        <f>SUM(T1001:T1007)</f>
        <v>-75.7</v>
      </c>
      <c r="U1000" s="279">
        <v>1967998</v>
      </c>
      <c r="V1000" s="61">
        <f>SUM(V1001:V1007)</f>
        <v>38</v>
      </c>
      <c r="W1000" s="107"/>
      <c r="X1000" s="61">
        <f>SUM(X1001:X1007)</f>
        <v>38000</v>
      </c>
      <c r="Y1000" s="267">
        <f>SUM(X1000/V1000/1000)</f>
        <v>1</v>
      </c>
    </row>
    <row r="1001" spans="1:25" ht="12.75">
      <c r="A1001" s="108" t="s">
        <v>510</v>
      </c>
      <c r="D1001" t="s">
        <v>511</v>
      </c>
      <c r="H1001" s="275"/>
      <c r="I1001" s="40"/>
      <c r="N1001" s="11">
        <v>18</v>
      </c>
      <c r="P1001" s="11"/>
      <c r="U1001" s="84"/>
      <c r="V1001" s="17">
        <f>SUM(I1001:U1001)</f>
        <v>18</v>
      </c>
      <c r="X1001" s="19">
        <v>18000</v>
      </c>
      <c r="Y1001" s="267">
        <f>SUM(X1001/V1001/1000)</f>
        <v>1</v>
      </c>
    </row>
    <row r="1002" spans="1:25" ht="12.75">
      <c r="A1002" s="108"/>
      <c r="D1002" t="s">
        <v>512</v>
      </c>
      <c r="H1002" s="275"/>
      <c r="I1002" s="40"/>
      <c r="N1002" s="11">
        <v>30</v>
      </c>
      <c r="P1002" s="11"/>
      <c r="T1002" s="15">
        <v>-10</v>
      </c>
      <c r="U1002" s="84"/>
      <c r="V1002" s="17">
        <f>SUM(I1002:U1002)</f>
        <v>20</v>
      </c>
      <c r="X1002" s="19">
        <v>20000</v>
      </c>
      <c r="Y1002" s="267">
        <f>SUM(X1002/V1002/1000)</f>
        <v>1</v>
      </c>
    </row>
    <row r="1003" spans="1:24" ht="12.75">
      <c r="A1003" s="108"/>
      <c r="D1003" t="s">
        <v>513</v>
      </c>
      <c r="H1003" s="275"/>
      <c r="I1003" s="40"/>
      <c r="N1003" s="11">
        <v>30</v>
      </c>
      <c r="P1003" s="11"/>
      <c r="T1003" s="15">
        <v>-30</v>
      </c>
      <c r="U1003" s="84"/>
      <c r="V1003" s="17">
        <f>SUM(I1003:U1003)</f>
        <v>0</v>
      </c>
      <c r="X1003" s="19">
        <v>0</v>
      </c>
    </row>
    <row r="1004" spans="1:25" ht="12.75">
      <c r="A1004" s="114"/>
      <c r="H1004" s="275"/>
      <c r="I1004" s="15"/>
      <c r="P1004" s="11"/>
      <c r="U1004" s="84"/>
      <c r="Y1004" s="267"/>
    </row>
    <row r="1005" spans="1:21" ht="12.75">
      <c r="A1005" s="108" t="s">
        <v>370</v>
      </c>
      <c r="H1005" s="275"/>
      <c r="I1005" s="15"/>
      <c r="P1005" s="11"/>
      <c r="U1005" s="84"/>
    </row>
    <row r="1006" spans="1:24" ht="12.75">
      <c r="A1006" s="108"/>
      <c r="D1006" t="s">
        <v>514</v>
      </c>
      <c r="H1006" s="275"/>
      <c r="I1006" s="15"/>
      <c r="N1006" s="11">
        <v>35.7</v>
      </c>
      <c r="P1006" s="11"/>
      <c r="T1006" s="15">
        <v>-35.7</v>
      </c>
      <c r="U1006" s="84"/>
      <c r="V1006" s="17">
        <f>SUM(I1006:U1006)</f>
        <v>0</v>
      </c>
      <c r="X1006" s="19">
        <v>0</v>
      </c>
    </row>
    <row r="1007" spans="1:21" ht="12.75">
      <c r="A1007" s="114"/>
      <c r="H1007" s="275"/>
      <c r="I1007" s="15"/>
      <c r="P1007" s="11"/>
      <c r="U1007" s="84"/>
    </row>
    <row r="1008" spans="1:25" ht="12.75">
      <c r="A1008" s="52">
        <v>55</v>
      </c>
      <c r="B1008" s="247"/>
      <c r="C1008" s="247"/>
      <c r="D1008" s="53" t="s">
        <v>515</v>
      </c>
      <c r="E1008" s="247"/>
      <c r="F1008" s="247"/>
      <c r="G1008" s="247"/>
      <c r="H1008" s="347"/>
      <c r="I1008" s="61">
        <f>SUM(I1009:I1015)</f>
        <v>0</v>
      </c>
      <c r="J1008" s="106"/>
      <c r="K1008" s="59">
        <v>0</v>
      </c>
      <c r="L1008" s="352"/>
      <c r="M1008" s="61">
        <v>0</v>
      </c>
      <c r="N1008" s="59">
        <f>SUM(N1009:N1014)</f>
        <v>20</v>
      </c>
      <c r="O1008" s="352"/>
      <c r="P1008" s="59">
        <f>SUM(P1009:P1012)</f>
        <v>0</v>
      </c>
      <c r="Q1008" s="352"/>
      <c r="R1008" s="59">
        <f>SUM(R1009:R1012)</f>
        <v>0</v>
      </c>
      <c r="S1008" s="61">
        <f>SUM(S1009:S1012)</f>
        <v>0</v>
      </c>
      <c r="T1008" s="61">
        <f>SUM(T1010+T1011)</f>
        <v>40.357</v>
      </c>
      <c r="U1008" s="353"/>
      <c r="V1008" s="63">
        <f>SUM(V1010:V1012)</f>
        <v>60.357</v>
      </c>
      <c r="W1008" s="354"/>
      <c r="X1008" s="65">
        <f>SUM(X1009:X1012)</f>
        <v>60356.8</v>
      </c>
      <c r="Y1008" s="267">
        <f>SUM(X1008/V1008/1000)</f>
        <v>0.9999966863826898</v>
      </c>
    </row>
    <row r="1009" spans="1:21" ht="13.5" customHeight="1">
      <c r="A1009" s="114"/>
      <c r="H1009" s="275"/>
      <c r="I1009" s="15"/>
      <c r="P1009" s="11"/>
      <c r="U1009" s="84"/>
    </row>
    <row r="1010" spans="1:24" ht="13.5" customHeight="1">
      <c r="A1010" s="114"/>
      <c r="D1010" t="s">
        <v>516</v>
      </c>
      <c r="H1010" s="275"/>
      <c r="I1010" s="15"/>
      <c r="N1010" s="11">
        <v>20</v>
      </c>
      <c r="P1010" s="11"/>
      <c r="T1010" s="15">
        <v>-20</v>
      </c>
      <c r="U1010" s="84"/>
      <c r="V1010" s="17">
        <f>SUM(I1010:U1010)</f>
        <v>0</v>
      </c>
      <c r="X1010" s="19">
        <v>0</v>
      </c>
    </row>
    <row r="1011" spans="1:25" ht="13.5" customHeight="1">
      <c r="A1011" s="114"/>
      <c r="D1011" t="s">
        <v>517</v>
      </c>
      <c r="H1011" s="275"/>
      <c r="I1011" s="15"/>
      <c r="P1011" s="11"/>
      <c r="T1011" s="15">
        <v>60.357</v>
      </c>
      <c r="U1011" s="84"/>
      <c r="V1011" s="17">
        <f>SUM(I1011:U1011)</f>
        <v>60.357</v>
      </c>
      <c r="X1011" s="19">
        <v>60356.8</v>
      </c>
      <c r="Y1011" s="267">
        <f>SUM(X1011/V1011/1000)</f>
        <v>0.9999966863826898</v>
      </c>
    </row>
    <row r="1012" spans="8:21" ht="12.75">
      <c r="H1012" s="275"/>
      <c r="I1012" s="15"/>
      <c r="P1012" s="11"/>
      <c r="U1012" s="84"/>
    </row>
    <row r="1013" spans="1:25" ht="12.75">
      <c r="A1013" s="52">
        <v>61</v>
      </c>
      <c r="B1013" s="247"/>
      <c r="C1013" s="247"/>
      <c r="D1013" s="53" t="s">
        <v>518</v>
      </c>
      <c r="E1013" s="247"/>
      <c r="F1013" s="247"/>
      <c r="G1013" s="247"/>
      <c r="H1013" s="347"/>
      <c r="I1013" s="61">
        <f>SUM(I1014:I1018)</f>
        <v>0</v>
      </c>
      <c r="J1013" s="106"/>
      <c r="K1013" s="59">
        <f>SUM(K1014:K1017)</f>
        <v>0</v>
      </c>
      <c r="L1013" s="352"/>
      <c r="M1013" s="59">
        <f>SUM(M1014:M1017)</f>
        <v>0</v>
      </c>
      <c r="N1013" s="59">
        <f>SUM(N1014+N1017)</f>
        <v>0</v>
      </c>
      <c r="O1013" s="352"/>
      <c r="P1013" s="59">
        <f>SUM(P1015:P1018)</f>
        <v>0</v>
      </c>
      <c r="Q1013" s="352"/>
      <c r="R1013" s="59">
        <f>SUM(R1014:R1015)</f>
        <v>0</v>
      </c>
      <c r="S1013" s="61">
        <f>SUM(S1014:S1015)</f>
        <v>0</v>
      </c>
      <c r="T1013" s="61">
        <f>SUM(T1015:T1018)</f>
        <v>0</v>
      </c>
      <c r="U1013" s="353"/>
      <c r="V1013" s="61">
        <f>SUM(V1014:V1017)</f>
        <v>0</v>
      </c>
      <c r="W1013" s="354"/>
      <c r="X1013" s="65">
        <f>SUM(X1014:X1018)</f>
        <v>0</v>
      </c>
      <c r="Y1013" s="267"/>
    </row>
    <row r="1014" spans="8:22" ht="12.75">
      <c r="H1014" s="275"/>
      <c r="I1014" s="15"/>
      <c r="P1014" s="11"/>
      <c r="U1014" s="84"/>
      <c r="V1014" s="74"/>
    </row>
    <row r="1015" spans="4:25" ht="12.75">
      <c r="D1015" s="109"/>
      <c r="E1015" s="109"/>
      <c r="H1015" s="275"/>
      <c r="I1015" s="15"/>
      <c r="P1015" s="11"/>
      <c r="U1015" s="84"/>
      <c r="Y1015" s="267"/>
    </row>
    <row r="1016" spans="1:25" ht="12.75">
      <c r="A1016" s="114"/>
      <c r="F1016" s="20"/>
      <c r="H1016" s="275"/>
      <c r="I1016" s="15"/>
      <c r="P1016" s="11"/>
      <c r="U1016" s="84"/>
      <c r="Y1016" s="267"/>
    </row>
    <row r="1017" spans="1:25" ht="12.75">
      <c r="A1017" s="114"/>
      <c r="H1017" s="275"/>
      <c r="I1017" s="15"/>
      <c r="P1017" s="11"/>
      <c r="U1017" s="84"/>
      <c r="V1017" s="205"/>
      <c r="Y1017" s="267"/>
    </row>
    <row r="1018" spans="1:22" ht="12.75">
      <c r="A1018" s="114"/>
      <c r="F1018" s="20"/>
      <c r="H1018" s="275"/>
      <c r="I1018" s="15"/>
      <c r="P1018" s="11"/>
      <c r="U1018" s="84"/>
      <c r="V1018" s="355"/>
    </row>
    <row r="1019" spans="1:25" ht="12.75">
      <c r="A1019" s="274">
        <v>64</v>
      </c>
      <c r="B1019" s="247"/>
      <c r="C1019" s="247"/>
      <c r="D1019" s="247" t="s">
        <v>519</v>
      </c>
      <c r="E1019" s="247"/>
      <c r="F1019" s="356"/>
      <c r="G1019" s="104"/>
      <c r="H1019" s="345"/>
      <c r="I1019" s="59">
        <f aca="true" t="shared" si="59" ref="I1019:O1019">SUM(I1021:I1023)</f>
        <v>0</v>
      </c>
      <c r="J1019" s="59">
        <f t="shared" si="59"/>
        <v>0</v>
      </c>
      <c r="K1019" s="59">
        <f t="shared" si="59"/>
        <v>0</v>
      </c>
      <c r="L1019" s="59">
        <f t="shared" si="59"/>
        <v>0</v>
      </c>
      <c r="M1019" s="59">
        <f t="shared" si="59"/>
        <v>0</v>
      </c>
      <c r="N1019" s="59">
        <f t="shared" si="59"/>
        <v>0</v>
      </c>
      <c r="O1019" s="59">
        <f t="shared" si="59"/>
        <v>0</v>
      </c>
      <c r="P1019" s="59">
        <f>SUM(P1021:P1023)</f>
        <v>0</v>
      </c>
      <c r="Q1019" s="278"/>
      <c r="R1019" s="59">
        <f>SUM(R1021:R1023)</f>
        <v>0</v>
      </c>
      <c r="S1019" s="61">
        <f>SUM(S1021:S1023)</f>
        <v>0</v>
      </c>
      <c r="T1019" s="61">
        <f>SUM(T1021:T1023)</f>
        <v>0</v>
      </c>
      <c r="U1019" s="279"/>
      <c r="V1019" s="61">
        <f>SUM(V1021:V1023)</f>
        <v>0</v>
      </c>
      <c r="W1019" s="107"/>
      <c r="X1019" s="65">
        <f>SUM(X1020:X1022)</f>
        <v>0</v>
      </c>
      <c r="Y1019" s="267"/>
    </row>
    <row r="1020" spans="1:22" ht="12.75">
      <c r="A1020" s="114"/>
      <c r="F1020" s="20"/>
      <c r="H1020" s="275"/>
      <c r="I1020" s="15"/>
      <c r="P1020" s="11"/>
      <c r="U1020" s="84"/>
      <c r="V1020" s="355"/>
    </row>
    <row r="1021" spans="4:25" ht="12.75">
      <c r="D1021" t="s">
        <v>520</v>
      </c>
      <c r="H1021" s="275"/>
      <c r="I1021" s="40"/>
      <c r="P1021" s="11"/>
      <c r="U1021" s="84"/>
      <c r="V1021" s="17">
        <f>SUM(I1021:U1021)</f>
        <v>0</v>
      </c>
      <c r="Y1021" s="267"/>
    </row>
    <row r="1022" spans="4:22" ht="12.75">
      <c r="D1022" t="s">
        <v>521</v>
      </c>
      <c r="H1022" s="275"/>
      <c r="I1022" s="15"/>
      <c r="P1022" s="11"/>
      <c r="U1022" s="84"/>
      <c r="V1022" s="17">
        <f>SUM(I1022:U1022)</f>
        <v>0</v>
      </c>
    </row>
    <row r="1023" spans="8:21" ht="12.75">
      <c r="H1023" s="275"/>
      <c r="I1023" s="15"/>
      <c r="P1023" s="352"/>
      <c r="Q1023" s="278"/>
      <c r="R1023" s="352"/>
      <c r="S1023" s="357"/>
      <c r="T1023" s="357"/>
      <c r="U1023" s="84"/>
    </row>
    <row r="1024" spans="1:25" ht="26.25" customHeight="1">
      <c r="A1024" s="358" t="s">
        <v>522</v>
      </c>
      <c r="B1024" s="192"/>
      <c r="C1024" s="192"/>
      <c r="D1024" s="151"/>
      <c r="E1024" s="192"/>
      <c r="F1024" s="192"/>
      <c r="G1024" s="192"/>
      <c r="H1024" s="359"/>
      <c r="I1024" s="174">
        <f>SUM(I927++I931+I939+I949+I964+I970+I974+I981+I1000+I1013+I1019)</f>
        <v>7875.676</v>
      </c>
      <c r="J1024" s="190"/>
      <c r="K1024" s="174">
        <f>SUM(K927++K931+K939+K949+K964+K970+K974+K981+K1000+K1013+K1019)</f>
        <v>0</v>
      </c>
      <c r="L1024" s="174"/>
      <c r="M1024" s="174">
        <f>SUM(M927++M931+M939+M949+M964+M970+M974+M981+M1000+M1013+M1008)</f>
        <v>-88.58000000000001</v>
      </c>
      <c r="N1024" s="174">
        <f>SUM(N927++N931+N939+N949+N964+N970+N974+N981+N1000+N1008+N1013+N1019)</f>
        <v>1276.27</v>
      </c>
      <c r="O1024" s="174"/>
      <c r="P1024" s="59">
        <f>P927+P931+P939+P949+P964+P970+P974+P981+P1000+P1008+P1013+P1019</f>
        <v>996.473</v>
      </c>
      <c r="Q1024" s="59"/>
      <c r="R1024" s="59">
        <f>R927+R931+R939+R949+R964+R970+R974+R981+R1000+R1008+R1013+R1019</f>
        <v>-456.4</v>
      </c>
      <c r="S1024" s="61">
        <f>S927+S931+S939+S949+S964+S970+S974+S981+S1000+S1008+S1013+S1019</f>
        <v>2118.152</v>
      </c>
      <c r="T1024" s="61">
        <f>T927+T931+T939+T949+T964+T970+T974+T981+T1000+T1008+T1013+T1019</f>
        <v>-4765.0160000000005</v>
      </c>
      <c r="U1024" s="360"/>
      <c r="V1024" s="174">
        <f>SUM(V927++V931+V939+V949+V964+V970+V974+V981+V1000+V1008+V1013+V1019)</f>
        <v>6956.574999999999</v>
      </c>
      <c r="W1024" s="197"/>
      <c r="X1024" s="360">
        <f>SUM(X927+X931+X939+X949+X964+X970+X974+X981+X1000+X1008+X1013+X1019)</f>
        <v>6953064.46</v>
      </c>
      <c r="Y1024" s="267">
        <f>SUM(X1024/V1024/1000)</f>
        <v>0.9994953637386216</v>
      </c>
    </row>
    <row r="1025" spans="1:25" ht="26.25" customHeight="1">
      <c r="A1025" s="198"/>
      <c r="B1025" s="199"/>
      <c r="C1025" s="199"/>
      <c r="D1025" s="161"/>
      <c r="E1025" s="199"/>
      <c r="F1025" s="199"/>
      <c r="G1025" s="199"/>
      <c r="H1025" s="361"/>
      <c r="I1025" s="103"/>
      <c r="J1025" s="204"/>
      <c r="K1025" s="103"/>
      <c r="L1025" s="103"/>
      <c r="M1025" s="103"/>
      <c r="N1025" s="103"/>
      <c r="O1025" s="103"/>
      <c r="P1025" s="103"/>
      <c r="Q1025" s="103"/>
      <c r="R1025" s="103"/>
      <c r="S1025" s="205"/>
      <c r="T1025" s="205"/>
      <c r="U1025" s="214"/>
      <c r="V1025" s="103"/>
      <c r="W1025" s="208"/>
      <c r="X1025" s="214"/>
      <c r="Y1025" s="267"/>
    </row>
    <row r="1026" spans="1:25" ht="26.25" customHeight="1">
      <c r="A1026" s="198"/>
      <c r="B1026" s="199"/>
      <c r="C1026" s="199"/>
      <c r="D1026" s="161"/>
      <c r="E1026" s="199"/>
      <c r="F1026" s="199"/>
      <c r="G1026" s="199"/>
      <c r="H1026" s="361"/>
      <c r="I1026" s="103"/>
      <c r="J1026" s="204"/>
      <c r="K1026" s="103"/>
      <c r="L1026" s="103"/>
      <c r="M1026" s="103"/>
      <c r="N1026" s="103"/>
      <c r="O1026" s="103"/>
      <c r="P1026" s="103"/>
      <c r="Q1026" s="103"/>
      <c r="R1026" s="103"/>
      <c r="S1026" s="205"/>
      <c r="T1026" s="205"/>
      <c r="U1026" s="214"/>
      <c r="V1026" s="103"/>
      <c r="W1026" s="208"/>
      <c r="X1026" s="214"/>
      <c r="Y1026" s="267"/>
    </row>
    <row r="1027" spans="1:25" ht="26.25" customHeight="1">
      <c r="A1027" s="198"/>
      <c r="B1027" s="199"/>
      <c r="C1027" s="199"/>
      <c r="D1027" s="161"/>
      <c r="E1027" s="199"/>
      <c r="F1027" s="199"/>
      <c r="G1027" s="199"/>
      <c r="H1027" s="361"/>
      <c r="I1027" s="103"/>
      <c r="J1027" s="204"/>
      <c r="K1027" s="103"/>
      <c r="L1027" s="103"/>
      <c r="M1027" s="103"/>
      <c r="N1027" s="103"/>
      <c r="O1027" s="103"/>
      <c r="P1027" s="103"/>
      <c r="Q1027" s="103"/>
      <c r="R1027" s="103"/>
      <c r="S1027" s="205"/>
      <c r="T1027" s="205"/>
      <c r="U1027" s="214"/>
      <c r="V1027" s="103"/>
      <c r="W1027" s="208"/>
      <c r="X1027" s="214"/>
      <c r="Y1027" s="267"/>
    </row>
    <row r="1028" spans="1:25" ht="26.25" customHeight="1">
      <c r="A1028" s="198"/>
      <c r="B1028" s="199"/>
      <c r="C1028" s="199"/>
      <c r="D1028" s="161"/>
      <c r="E1028" s="199"/>
      <c r="F1028" s="199"/>
      <c r="G1028" s="199"/>
      <c r="H1028" s="361"/>
      <c r="I1028" s="103"/>
      <c r="J1028" s="204"/>
      <c r="K1028" s="103"/>
      <c r="L1028" s="103"/>
      <c r="M1028" s="103"/>
      <c r="N1028" s="103"/>
      <c r="O1028" s="103"/>
      <c r="P1028" s="103"/>
      <c r="Q1028" s="103"/>
      <c r="R1028" s="103"/>
      <c r="S1028" s="205"/>
      <c r="T1028" s="205"/>
      <c r="U1028" s="214"/>
      <c r="V1028" s="103"/>
      <c r="W1028" s="208"/>
      <c r="X1028" s="214"/>
      <c r="Y1028" s="267"/>
    </row>
    <row r="1029" spans="4:21" ht="12.75">
      <c r="D1029" s="67"/>
      <c r="H1029" s="275"/>
      <c r="I1029" s="15"/>
      <c r="P1029" s="11"/>
      <c r="U1029" s="84"/>
    </row>
    <row r="1030" spans="4:21" ht="12.75" hidden="1">
      <c r="D1030" s="114"/>
      <c r="H1030" s="275"/>
      <c r="I1030" s="15"/>
      <c r="P1030" s="11"/>
      <c r="U1030" s="84"/>
    </row>
    <row r="1031" spans="8:24" ht="12.75" hidden="1">
      <c r="H1031" s="275"/>
      <c r="I1031" s="15"/>
      <c r="K1031" s="103"/>
      <c r="N1031" s="33"/>
      <c r="P1031" s="39"/>
      <c r="Q1031" s="129"/>
      <c r="R1031" s="77"/>
      <c r="S1031" s="40"/>
      <c r="U1031" s="84"/>
      <c r="V1031" s="362"/>
      <c r="W1031" s="322"/>
      <c r="X1031" s="363"/>
    </row>
    <row r="1032" spans="8:21" ht="12.75" hidden="1">
      <c r="H1032" s="275"/>
      <c r="I1032" s="15"/>
      <c r="P1032" s="11"/>
      <c r="T1032" s="271"/>
      <c r="U1032" s="84"/>
    </row>
    <row r="1033" spans="8:24" ht="12.75" hidden="1">
      <c r="H1033" s="275"/>
      <c r="I1033" s="15"/>
      <c r="P1033" s="11"/>
      <c r="T1033" s="205"/>
      <c r="U1033" s="84"/>
      <c r="V1033" s="362"/>
      <c r="W1033" s="322"/>
      <c r="X1033" s="363"/>
    </row>
    <row r="1034" spans="1:21" ht="12.75">
      <c r="A1034" s="323" t="s">
        <v>523</v>
      </c>
      <c r="H1034" s="275"/>
      <c r="I1034" s="15"/>
      <c r="P1034" s="11"/>
      <c r="U1034" s="84"/>
    </row>
    <row r="1035" spans="4:21" ht="12.75">
      <c r="D1035" s="20"/>
      <c r="H1035" s="275"/>
      <c r="I1035" s="15"/>
      <c r="P1035" s="11"/>
      <c r="U1035" s="84"/>
    </row>
    <row r="1036" spans="1:25" ht="12.75">
      <c r="A1036" s="10" t="s">
        <v>472</v>
      </c>
      <c r="D1036" s="20"/>
      <c r="H1036" s="275"/>
      <c r="I1036" s="40">
        <f>SUM(I916)</f>
        <v>26808.235</v>
      </c>
      <c r="K1036" s="11">
        <f>SUM(K916+0)</f>
        <v>17159.673</v>
      </c>
      <c r="M1036" s="11">
        <f>SUM(M916+0)</f>
        <v>3039.977</v>
      </c>
      <c r="N1036" s="11">
        <f>SUM(N916)</f>
        <v>408.746</v>
      </c>
      <c r="P1036" s="11">
        <f>SUM(P916)</f>
        <v>1255.325</v>
      </c>
      <c r="R1036" s="11">
        <f>SUM(R916)</f>
        <v>-9712.466</v>
      </c>
      <c r="S1036" s="15">
        <f>SUM(S916)</f>
        <v>-369.59499999999997</v>
      </c>
      <c r="T1036" s="15">
        <f>SUM(T916)</f>
        <v>-2667.565</v>
      </c>
      <c r="U1036" s="84"/>
      <c r="V1036" s="17">
        <f>SUM(I1036:U1036)</f>
        <v>35922.33</v>
      </c>
      <c r="X1036" s="19">
        <f>SUM(X916)</f>
        <v>35175448.06999999</v>
      </c>
      <c r="Y1036" s="267">
        <f>SUM(X1036/V1036/1000)</f>
        <v>0.9792084218924549</v>
      </c>
    </row>
    <row r="1037" spans="1:25" ht="12.75">
      <c r="A1037" s="10" t="s">
        <v>524</v>
      </c>
      <c r="D1037" s="67"/>
      <c r="G1037" s="67"/>
      <c r="H1037" s="275"/>
      <c r="I1037" s="40">
        <f>SUM(I1024)</f>
        <v>7875.676</v>
      </c>
      <c r="K1037" s="11">
        <f>SUM(K1024+0)</f>
        <v>0</v>
      </c>
      <c r="M1037" s="11">
        <f>SUM(M1024+0)</f>
        <v>-88.58000000000001</v>
      </c>
      <c r="N1037" s="11">
        <f>SUM(N1024)</f>
        <v>1276.27</v>
      </c>
      <c r="P1037" s="11">
        <f>SUM(P1024)</f>
        <v>996.473</v>
      </c>
      <c r="R1037" s="11">
        <f>SUM(R1024)</f>
        <v>-456.4</v>
      </c>
      <c r="S1037" s="15">
        <f>SUM(S1024)</f>
        <v>2118.152</v>
      </c>
      <c r="T1037" s="15">
        <f>SUM(T1024)</f>
        <v>-4765.0160000000005</v>
      </c>
      <c r="U1037" s="84"/>
      <c r="V1037" s="17">
        <f>SUM(I1037:T1037)</f>
        <v>6956.575</v>
      </c>
      <c r="X1037" s="19">
        <f>SUM(X1024)</f>
        <v>6953064.46</v>
      </c>
      <c r="Y1037" s="267">
        <f>SUM(X1037/V1037/1000)</f>
        <v>0.9994953637386215</v>
      </c>
    </row>
    <row r="1038" spans="7:24" ht="11.25" customHeight="1">
      <c r="G1038" s="130"/>
      <c r="H1038" s="275"/>
      <c r="I1038" s="15"/>
      <c r="P1038" s="11"/>
      <c r="U1038" s="84"/>
      <c r="V1038" s="11"/>
      <c r="X1038" s="99"/>
    </row>
    <row r="1039" spans="7:24" ht="12.75" hidden="1">
      <c r="G1039" s="84"/>
      <c r="H1039" s="275"/>
      <c r="I1039" s="15"/>
      <c r="P1039" s="11"/>
      <c r="U1039" s="84"/>
      <c r="V1039" s="11"/>
      <c r="X1039" s="99"/>
    </row>
    <row r="1040" spans="7:22" ht="12.75">
      <c r="G1040" s="84"/>
      <c r="H1040" s="275"/>
      <c r="I1040" s="15"/>
      <c r="K1040" s="103"/>
      <c r="P1040" s="77"/>
      <c r="U1040" s="84"/>
      <c r="V1040" s="146"/>
    </row>
    <row r="1041" spans="1:25" ht="22.5" customHeight="1">
      <c r="A1041" s="148" t="s">
        <v>525</v>
      </c>
      <c r="B1041" s="364"/>
      <c r="C1041" s="364"/>
      <c r="D1041" s="364"/>
      <c r="E1041" s="364"/>
      <c r="F1041" s="364"/>
      <c r="G1041" s="365"/>
      <c r="H1041" s="366"/>
      <c r="I1041" s="336">
        <f>SUM(I1036:I1040)</f>
        <v>34683.911</v>
      </c>
      <c r="J1041" s="367"/>
      <c r="K1041" s="368">
        <f>SUM(K1036:K1040)</f>
        <v>17159.673</v>
      </c>
      <c r="L1041" s="367"/>
      <c r="M1041" s="175">
        <f>SUM(M1036:M1040)</f>
        <v>2951.397</v>
      </c>
      <c r="N1041" s="175">
        <f>SUM(N1036:N1040)</f>
        <v>1685.016</v>
      </c>
      <c r="O1041" s="367"/>
      <c r="P1041" s="175">
        <f>SUM(P1036:P1040)</f>
        <v>2251.798</v>
      </c>
      <c r="Q1041" s="367"/>
      <c r="R1041" s="175">
        <f>SUM(R1036:R1040)</f>
        <v>-10168.866</v>
      </c>
      <c r="S1041" s="336">
        <f>SUM(S1036:S1040)</f>
        <v>1748.557</v>
      </c>
      <c r="T1041" s="336">
        <f>SUM(T1036:T1040)</f>
        <v>-7432.581</v>
      </c>
      <c r="U1041" s="369"/>
      <c r="V1041" s="175">
        <f>SUM(V1036:V1040)</f>
        <v>42878.905</v>
      </c>
      <c r="W1041" s="370"/>
      <c r="X1041" s="179">
        <f>SUM(X1036:X1040)</f>
        <v>42128512.529999994</v>
      </c>
      <c r="Y1041" s="267">
        <f>SUM(X1041/V1041/1000)</f>
        <v>0.9824997287127549</v>
      </c>
    </row>
    <row r="1042" spans="7:21" ht="12.75">
      <c r="G1042" s="20"/>
      <c r="H1042" s="275"/>
      <c r="I1042" s="15"/>
      <c r="P1042" s="11"/>
      <c r="U1042" s="84"/>
    </row>
    <row r="1043" spans="8:21" ht="12.75">
      <c r="H1043" s="275"/>
      <c r="I1043" s="15"/>
      <c r="P1043" s="11"/>
      <c r="U1043" s="84"/>
    </row>
    <row r="1044" spans="1:24" ht="12.75">
      <c r="A1044" s="35" t="s">
        <v>192</v>
      </c>
      <c r="B1044" s="23"/>
      <c r="C1044" s="23"/>
      <c r="D1044" s="23"/>
      <c r="H1044" s="275"/>
      <c r="I1044" s="39" t="s">
        <v>14</v>
      </c>
      <c r="K1044" s="40" t="s">
        <v>181</v>
      </c>
      <c r="L1044" s="41"/>
      <c r="M1044" s="40" t="s">
        <v>181</v>
      </c>
      <c r="N1044" s="40" t="s">
        <v>181</v>
      </c>
      <c r="O1044" s="41"/>
      <c r="P1044" s="40" t="s">
        <v>181</v>
      </c>
      <c r="Q1044" s="41"/>
      <c r="R1044" s="40" t="s">
        <v>181</v>
      </c>
      <c r="S1044" s="40" t="s">
        <v>181</v>
      </c>
      <c r="T1044" s="40" t="s">
        <v>181</v>
      </c>
      <c r="U1044" s="32"/>
      <c r="V1044" s="40" t="s">
        <v>22</v>
      </c>
      <c r="W1044" s="122"/>
      <c r="X1044" s="42" t="s">
        <v>23</v>
      </c>
    </row>
    <row r="1045" spans="1:24" ht="12.75">
      <c r="A1045" s="114"/>
      <c r="H1045" s="275"/>
      <c r="I1045" s="49" t="s">
        <v>24</v>
      </c>
      <c r="K1045" s="40" t="s">
        <v>200</v>
      </c>
      <c r="L1045" s="41"/>
      <c r="M1045" s="40" t="s">
        <v>26</v>
      </c>
      <c r="N1045" s="40" t="s">
        <v>27</v>
      </c>
      <c r="O1045" s="41"/>
      <c r="P1045" s="40" t="s">
        <v>28</v>
      </c>
      <c r="Q1045" s="41"/>
      <c r="R1045" s="40" t="s">
        <v>29</v>
      </c>
      <c r="S1045" s="40" t="s">
        <v>30</v>
      </c>
      <c r="T1045" s="40" t="s">
        <v>31</v>
      </c>
      <c r="U1045" s="32"/>
      <c r="V1045" s="40" t="s">
        <v>32</v>
      </c>
      <c r="X1045" s="42" t="s">
        <v>33</v>
      </c>
    </row>
    <row r="1046" spans="1:24" ht="12.75">
      <c r="A1046" s="114"/>
      <c r="H1046" s="275"/>
      <c r="I1046" s="15"/>
      <c r="P1046" s="11"/>
      <c r="U1046" s="84"/>
      <c r="V1046" s="142"/>
      <c r="W1046" s="122"/>
      <c r="X1046" s="131"/>
    </row>
    <row r="1047" spans="1:25" ht="12.75">
      <c r="A1047" s="114"/>
      <c r="D1047" t="s">
        <v>526</v>
      </c>
      <c r="H1047" s="275"/>
      <c r="I1047" s="40">
        <v>1739</v>
      </c>
      <c r="P1047" s="11"/>
      <c r="U1047" s="84"/>
      <c r="V1047" s="17">
        <f>SUM(I1047:U1047)</f>
        <v>1739</v>
      </c>
      <c r="X1047" s="19">
        <v>1739000</v>
      </c>
      <c r="Y1047" s="267">
        <f>SUM(X1047/V1047/1000)</f>
        <v>1</v>
      </c>
    </row>
    <row r="1048" spans="1:25" ht="12.75">
      <c r="A1048" s="114"/>
      <c r="D1048" t="s">
        <v>527</v>
      </c>
      <c r="H1048" s="275"/>
      <c r="I1048" s="40">
        <v>421</v>
      </c>
      <c r="P1048" s="11">
        <v>23</v>
      </c>
      <c r="U1048" s="84"/>
      <c r="V1048" s="17">
        <f>SUM(I1048:U1048)</f>
        <v>444</v>
      </c>
      <c r="X1048" s="19">
        <v>443739</v>
      </c>
      <c r="Y1048" s="267">
        <f>SUM(X1048/V1048/1000)</f>
        <v>0.9994121621621622</v>
      </c>
    </row>
    <row r="1049" spans="1:25" ht="12.75">
      <c r="A1049" s="114"/>
      <c r="D1049" t="s">
        <v>528</v>
      </c>
      <c r="H1049" s="275"/>
      <c r="I1049" s="40">
        <v>151.389</v>
      </c>
      <c r="P1049" s="11"/>
      <c r="U1049" s="84"/>
      <c r="V1049" s="17">
        <f>SUM(I1049:U1049)</f>
        <v>151.389</v>
      </c>
      <c r="X1049" s="19">
        <v>151389</v>
      </c>
      <c r="Y1049" s="267">
        <f>SUM(X1049/V1049/1000)</f>
        <v>0.9999999999999999</v>
      </c>
    </row>
    <row r="1050" spans="1:25" ht="12.75">
      <c r="A1050" s="114"/>
      <c r="D1050" t="s">
        <v>529</v>
      </c>
      <c r="H1050" s="275"/>
      <c r="I1050" s="40">
        <v>480</v>
      </c>
      <c r="P1050" s="11"/>
      <c r="U1050" s="84"/>
      <c r="V1050" s="17">
        <f>SUM(I1050:U1050)</f>
        <v>480</v>
      </c>
      <c r="X1050" s="19">
        <v>480000</v>
      </c>
      <c r="Y1050" s="267">
        <f>SUM(X1050/V1050/1000)</f>
        <v>1</v>
      </c>
    </row>
    <row r="1051" spans="1:25" ht="12.75">
      <c r="A1051" s="114"/>
      <c r="D1051" t="s">
        <v>530</v>
      </c>
      <c r="H1051" s="275"/>
      <c r="I1051" s="40">
        <v>280</v>
      </c>
      <c r="P1051" s="11"/>
      <c r="U1051" s="84"/>
      <c r="V1051" s="17">
        <f>SUM(I1051:U1051)</f>
        <v>280</v>
      </c>
      <c r="X1051" s="19">
        <v>280000</v>
      </c>
      <c r="Y1051" s="267">
        <f>SUM(X1051/V1051/1000)</f>
        <v>1</v>
      </c>
    </row>
    <row r="1052" spans="8:21" ht="12.75">
      <c r="H1052" s="275"/>
      <c r="I1052" s="40"/>
      <c r="P1052" s="11"/>
      <c r="U1052" s="84"/>
    </row>
    <row r="1053" spans="1:25" ht="21.75" customHeight="1">
      <c r="A1053" s="148" t="s">
        <v>196</v>
      </c>
      <c r="B1053" s="364"/>
      <c r="C1053" s="364"/>
      <c r="D1053" s="364"/>
      <c r="E1053" s="364"/>
      <c r="F1053" s="364"/>
      <c r="G1053" s="364"/>
      <c r="H1053" s="366"/>
      <c r="I1053" s="176">
        <f>SUM(I1047:I1052)</f>
        <v>3071.389</v>
      </c>
      <c r="J1053" s="371"/>
      <c r="K1053" s="372">
        <f>SUM(K1047:K1052)</f>
        <v>0</v>
      </c>
      <c r="L1053" s="373"/>
      <c r="M1053" s="372">
        <f>SUM(M1047:M1052)</f>
        <v>0</v>
      </c>
      <c r="N1053" s="372">
        <f>SUM(N1047:N1052)</f>
        <v>0</v>
      </c>
      <c r="O1053" s="373"/>
      <c r="P1053" s="372">
        <f>SUM(P1047:P1052)</f>
        <v>23</v>
      </c>
      <c r="Q1053" s="373"/>
      <c r="R1053" s="372">
        <f>SUM(R1047:R1052)</f>
        <v>0</v>
      </c>
      <c r="S1053" s="374">
        <f>SUM(S1047:S1052)</f>
        <v>0</v>
      </c>
      <c r="T1053" s="374">
        <f>SUM(T1047:T1052)</f>
        <v>0</v>
      </c>
      <c r="U1053" s="375"/>
      <c r="V1053" s="376">
        <f>SUM(V1047:V1052)</f>
        <v>3094.389</v>
      </c>
      <c r="W1053" s="377"/>
      <c r="X1053" s="378">
        <f>SUM(X1047:X1052)</f>
        <v>3094128</v>
      </c>
      <c r="Y1053" s="267">
        <f>SUM(X1053/V1053/1000)</f>
        <v>0.9999156537849636</v>
      </c>
    </row>
    <row r="1054" spans="8:21" ht="12.75">
      <c r="H1054" s="275"/>
      <c r="I1054" s="15"/>
      <c r="P1054" s="11"/>
      <c r="U1054" s="84"/>
    </row>
    <row r="1055" spans="1:21" ht="13.5" customHeight="1">
      <c r="A1055" s="221"/>
      <c r="H1055" s="275"/>
      <c r="I1055" s="15"/>
      <c r="P1055" s="11"/>
      <c r="U1055" s="84"/>
    </row>
    <row r="1056" spans="4:21" ht="12.75" hidden="1">
      <c r="D1056" s="67"/>
      <c r="H1056" s="275"/>
      <c r="I1056" s="15"/>
      <c r="P1056" s="11"/>
      <c r="U1056" s="84"/>
    </row>
    <row r="1057" spans="4:21" ht="12.75" hidden="1">
      <c r="D1057" s="114"/>
      <c r="H1057" s="275"/>
      <c r="I1057" s="15"/>
      <c r="P1057" s="11"/>
      <c r="U1057" s="84"/>
    </row>
    <row r="1058" spans="8:24" ht="12.75" hidden="1">
      <c r="H1058" s="275"/>
      <c r="I1058" s="15"/>
      <c r="K1058" s="103"/>
      <c r="N1058" s="33"/>
      <c r="P1058" s="39"/>
      <c r="Q1058" s="129"/>
      <c r="R1058" s="77"/>
      <c r="S1058" s="40"/>
      <c r="U1058" s="84"/>
      <c r="V1058" s="362"/>
      <c r="W1058" s="322"/>
      <c r="X1058" s="363"/>
    </row>
    <row r="1059" spans="8:21" ht="12.75" hidden="1">
      <c r="H1059" s="275"/>
      <c r="I1059" s="15"/>
      <c r="P1059" s="11"/>
      <c r="T1059" s="271"/>
      <c r="U1059" s="84"/>
    </row>
    <row r="1060" spans="8:24" ht="12.75" hidden="1">
      <c r="H1060" s="275"/>
      <c r="I1060" s="15"/>
      <c r="P1060" s="11"/>
      <c r="T1060" s="205"/>
      <c r="U1060" s="84"/>
      <c r="V1060" s="362"/>
      <c r="W1060" s="322"/>
      <c r="X1060" s="363"/>
    </row>
    <row r="1061" spans="8:21" ht="12.75" hidden="1">
      <c r="H1061" s="275"/>
      <c r="I1061" s="15"/>
      <c r="P1061" s="11"/>
      <c r="U1061" s="84"/>
    </row>
    <row r="1062" spans="4:21" ht="12.75" hidden="1">
      <c r="D1062" s="20"/>
      <c r="H1062" s="275"/>
      <c r="I1062" s="15"/>
      <c r="P1062" s="11"/>
      <c r="U1062" s="84"/>
    </row>
    <row r="1063" spans="4:21" ht="12.75" hidden="1">
      <c r="D1063" s="20"/>
      <c r="H1063" s="275"/>
      <c r="I1063" s="15"/>
      <c r="P1063" s="11"/>
      <c r="U1063" s="84"/>
    </row>
    <row r="1064" spans="4:22" ht="12.75" hidden="1">
      <c r="D1064" s="67"/>
      <c r="G1064" s="67"/>
      <c r="H1064" s="275"/>
      <c r="I1064" s="15"/>
      <c r="P1064" s="11"/>
      <c r="U1064" s="84"/>
      <c r="V1064" s="11"/>
    </row>
    <row r="1065" spans="7:24" ht="12.75" hidden="1">
      <c r="G1065" s="130"/>
      <c r="H1065" s="275"/>
      <c r="I1065" s="15"/>
      <c r="P1065" s="11"/>
      <c r="U1065" s="84"/>
      <c r="V1065" s="11"/>
      <c r="X1065" s="99"/>
    </row>
    <row r="1066" spans="7:24" ht="12.75" hidden="1">
      <c r="G1066" s="84"/>
      <c r="H1066" s="275"/>
      <c r="I1066" s="15"/>
      <c r="P1066" s="11"/>
      <c r="U1066" s="84"/>
      <c r="V1066" s="11"/>
      <c r="X1066" s="99"/>
    </row>
    <row r="1067" spans="7:22" ht="12.75" hidden="1">
      <c r="G1067" s="84"/>
      <c r="H1067" s="275"/>
      <c r="I1067" s="15"/>
      <c r="K1067" s="103"/>
      <c r="P1067" s="77"/>
      <c r="U1067" s="84"/>
      <c r="V1067" s="146"/>
    </row>
    <row r="1068" spans="7:21" ht="12.75" hidden="1">
      <c r="G1068" s="20"/>
      <c r="H1068" s="275"/>
      <c r="I1068" s="15"/>
      <c r="P1068" s="11"/>
      <c r="U1068" s="84"/>
    </row>
    <row r="1069" spans="7:21" ht="12.75" hidden="1">
      <c r="G1069" s="20"/>
      <c r="H1069" s="275"/>
      <c r="I1069" s="15"/>
      <c r="P1069" s="11"/>
      <c r="U1069" s="84"/>
    </row>
    <row r="1070" spans="8:21" ht="12.75" hidden="1">
      <c r="H1070" s="275"/>
      <c r="I1070" s="15"/>
      <c r="P1070" s="11"/>
      <c r="U1070" s="84"/>
    </row>
    <row r="1071" spans="1:28" ht="25.5" customHeight="1">
      <c r="A1071" s="191" t="s">
        <v>531</v>
      </c>
      <c r="B1071" s="192"/>
      <c r="C1071" s="192"/>
      <c r="D1071" s="151"/>
      <c r="E1071" s="192"/>
      <c r="F1071" s="192"/>
      <c r="G1071" s="192"/>
      <c r="H1071" s="359"/>
      <c r="I1071" s="176">
        <f>SUM(I1041+I1053)</f>
        <v>37755.3</v>
      </c>
      <c r="J1071" s="190"/>
      <c r="K1071" s="174">
        <f>SUM(K1041+K1053)</f>
        <v>17159.673</v>
      </c>
      <c r="L1071" s="174"/>
      <c r="M1071" s="174">
        <f>SUM(M1041+M1053)</f>
        <v>2951.397</v>
      </c>
      <c r="N1071" s="174">
        <f>SUM(N1041+N1053)</f>
        <v>1685.016</v>
      </c>
      <c r="O1071" s="174"/>
      <c r="P1071" s="174">
        <f>SUM(P1041+P1053)</f>
        <v>2274.798</v>
      </c>
      <c r="Q1071" s="174"/>
      <c r="R1071" s="174">
        <f>SUM(R1041+R1053)</f>
        <v>-10168.866</v>
      </c>
      <c r="S1071" s="176">
        <f>SUM(S1041+S1053)</f>
        <v>1748.557</v>
      </c>
      <c r="T1071" s="176">
        <f>SUM(T1041+T1053)</f>
        <v>-7432.581</v>
      </c>
      <c r="U1071" s="174"/>
      <c r="V1071" s="175">
        <f>K1071+N1071+I1071+P1071+M1071+T1071+R1071+S1071</f>
        <v>45973.294</v>
      </c>
      <c r="W1071" s="379"/>
      <c r="X1071" s="380">
        <f>SUM(X1041+X1053)</f>
        <v>45222640.529999994</v>
      </c>
      <c r="Y1071" s="267">
        <f>SUM(X1071/V1071/1000)</f>
        <v>0.9836719668162127</v>
      </c>
      <c r="Z1071" s="227"/>
      <c r="AA1071" s="227"/>
      <c r="AB1071" s="46"/>
    </row>
    <row r="1072" spans="8:21" ht="12.75">
      <c r="H1072" s="275"/>
      <c r="I1072" s="15"/>
      <c r="P1072" s="11"/>
      <c r="U1072" s="84"/>
    </row>
    <row r="1073" spans="8:21" ht="12.75">
      <c r="H1073" s="275"/>
      <c r="I1073" s="15"/>
      <c r="P1073" s="11"/>
      <c r="U1073" s="84"/>
    </row>
    <row r="1074" spans="8:21" ht="12.75">
      <c r="H1074" s="275"/>
      <c r="I1074" s="15"/>
      <c r="P1074" s="11"/>
      <c r="U1074" s="84"/>
    </row>
    <row r="1075" spans="8:21" ht="12.75">
      <c r="H1075" s="275"/>
      <c r="I1075" s="15"/>
      <c r="P1075" s="11"/>
      <c r="U1075" s="84"/>
    </row>
    <row r="1076" spans="1:27" s="30" customFormat="1" ht="12.75">
      <c r="A1076" s="323"/>
      <c r="H1076" s="381"/>
      <c r="I1076" s="15"/>
      <c r="J1076" s="382"/>
      <c r="K1076" s="11"/>
      <c r="L1076" s="13"/>
      <c r="M1076" s="11"/>
      <c r="N1076" s="11"/>
      <c r="O1076" s="13"/>
      <c r="P1076" s="11"/>
      <c r="Q1076" s="13"/>
      <c r="R1076" s="11"/>
      <c r="S1076" s="15"/>
      <c r="T1076" s="15"/>
      <c r="U1076" s="84"/>
      <c r="V1076" s="383"/>
      <c r="W1076" s="18"/>
      <c r="X1076" s="384"/>
      <c r="Y1076" s="20"/>
      <c r="Z1076" s="20"/>
      <c r="AA1076" s="20"/>
    </row>
    <row r="1077" spans="1:27" s="30" customFormat="1" ht="12.75">
      <c r="A1077" s="323"/>
      <c r="H1077" s="381"/>
      <c r="I1077" s="15"/>
      <c r="J1077" s="382"/>
      <c r="K1077" s="11"/>
      <c r="L1077" s="13"/>
      <c r="M1077" s="11"/>
      <c r="N1077" s="11"/>
      <c r="O1077" s="13"/>
      <c r="P1077" s="11"/>
      <c r="Q1077" s="13"/>
      <c r="R1077" s="11"/>
      <c r="S1077" s="15"/>
      <c r="T1077" s="15"/>
      <c r="U1077" s="84"/>
      <c r="V1077" s="383"/>
      <c r="W1077" s="18"/>
      <c r="X1077" s="384"/>
      <c r="Y1077" s="20"/>
      <c r="Z1077" s="20"/>
      <c r="AA1077" s="20"/>
    </row>
    <row r="1078" spans="1:27" s="30" customFormat="1" ht="12.75">
      <c r="A1078" s="323"/>
      <c r="E1078" s="7"/>
      <c r="F1078" s="7"/>
      <c r="G1078" s="7"/>
      <c r="H1078" s="385"/>
      <c r="I1078" s="40"/>
      <c r="J1078" s="386"/>
      <c r="K1078" s="77"/>
      <c r="L1078" s="129"/>
      <c r="M1078" s="77"/>
      <c r="N1078" s="77"/>
      <c r="O1078" s="129"/>
      <c r="P1078" s="77"/>
      <c r="Q1078" s="129"/>
      <c r="R1078" s="77"/>
      <c r="S1078" s="40"/>
      <c r="T1078" s="40"/>
      <c r="U1078" s="130"/>
      <c r="V1078" s="77"/>
      <c r="W1078" s="18"/>
      <c r="X1078" s="384"/>
      <c r="Y1078" s="20"/>
      <c r="Z1078" s="20"/>
      <c r="AA1078" s="20"/>
    </row>
    <row r="1079" spans="1:22" ht="12.75">
      <c r="A1079" s="323"/>
      <c r="E1079" s="7"/>
      <c r="F1079" s="7"/>
      <c r="G1079" s="7"/>
      <c r="H1079" s="385"/>
      <c r="I1079" s="40"/>
      <c r="J1079" s="128"/>
      <c r="K1079" s="77"/>
      <c r="L1079" s="129"/>
      <c r="M1079" s="77"/>
      <c r="N1079" s="77"/>
      <c r="O1079" s="129"/>
      <c r="P1079" s="77"/>
      <c r="Q1079" s="129"/>
      <c r="R1079" s="77"/>
      <c r="S1079" s="40"/>
      <c r="T1079" s="40"/>
      <c r="U1079" s="130"/>
      <c r="V1079" s="103"/>
    </row>
    <row r="1080" spans="8:22" ht="12.75">
      <c r="H1080" s="275"/>
      <c r="I1080" s="15"/>
      <c r="P1080" s="11"/>
      <c r="U1080" s="84"/>
      <c r="V1080" s="11"/>
    </row>
    <row r="1081" spans="8:21" ht="12.75">
      <c r="H1081" s="275"/>
      <c r="I1081" s="15"/>
      <c r="P1081" s="11"/>
      <c r="U1081" s="84"/>
    </row>
    <row r="1082" spans="8:21" ht="12.75">
      <c r="H1082" s="275"/>
      <c r="I1082" s="15"/>
      <c r="P1082" s="11"/>
      <c r="U1082" s="84"/>
    </row>
    <row r="1083" spans="8:21" ht="12.75">
      <c r="H1083" s="275"/>
      <c r="I1083" s="15"/>
      <c r="P1083" s="11"/>
      <c r="U1083" s="84"/>
    </row>
    <row r="1084" spans="8:21" ht="12.75">
      <c r="H1084" s="275"/>
      <c r="I1084" s="15"/>
      <c r="P1084" s="11"/>
      <c r="U1084" s="84"/>
    </row>
    <row r="1085" spans="8:21" ht="12.75">
      <c r="H1085" s="275"/>
      <c r="I1085" s="15"/>
      <c r="P1085" s="11"/>
      <c r="U1085" s="84"/>
    </row>
    <row r="1086" spans="8:21" ht="12.75">
      <c r="H1086" s="275"/>
      <c r="I1086" s="15"/>
      <c r="P1086" s="11"/>
      <c r="U1086" s="84"/>
    </row>
    <row r="1087" spans="1:21" ht="12.75">
      <c r="A1087" s="221"/>
      <c r="H1087" s="275"/>
      <c r="I1087" s="15"/>
      <c r="P1087" s="11"/>
      <c r="U1087" s="84"/>
    </row>
    <row r="1088" spans="8:21" ht="12.75">
      <c r="H1088" s="275"/>
      <c r="I1088" s="15"/>
      <c r="P1088" s="11"/>
      <c r="U1088" s="84"/>
    </row>
    <row r="1089" spans="1:21" ht="12.75">
      <c r="A1089" s="108"/>
      <c r="D1089" s="7"/>
      <c r="H1089" s="275"/>
      <c r="I1089" s="15"/>
      <c r="P1089" s="11"/>
      <c r="U1089" s="84"/>
    </row>
    <row r="1090" spans="4:21" ht="12.75">
      <c r="D1090" s="7"/>
      <c r="H1090" s="275"/>
      <c r="I1090" s="40"/>
      <c r="P1090" s="11"/>
      <c r="U1090" s="84"/>
    </row>
    <row r="1091" spans="8:21" ht="12.75">
      <c r="H1091" s="275"/>
      <c r="I1091" s="15"/>
      <c r="P1091" s="11"/>
      <c r="U1091" s="84"/>
    </row>
    <row r="1092" spans="4:21" ht="12.75">
      <c r="D1092" s="20"/>
      <c r="H1092" s="275"/>
      <c r="I1092" s="15"/>
      <c r="P1092" s="11"/>
      <c r="U1092" s="84"/>
    </row>
    <row r="1093" spans="8:21" ht="12.75">
      <c r="H1093" s="275"/>
      <c r="I1093" s="15"/>
      <c r="P1093" s="11"/>
      <c r="U1093" s="84"/>
    </row>
    <row r="1094" spans="8:21" ht="12.75">
      <c r="H1094" s="275"/>
      <c r="I1094" s="15"/>
      <c r="P1094" s="11"/>
      <c r="U1094" s="84"/>
    </row>
    <row r="1095" spans="8:21" ht="12.75">
      <c r="H1095" s="275"/>
      <c r="I1095" s="15"/>
      <c r="P1095" s="11"/>
      <c r="U1095" s="84"/>
    </row>
    <row r="1096" spans="8:21" ht="12.75">
      <c r="H1096" s="275"/>
      <c r="I1096" s="15"/>
      <c r="P1096" s="11"/>
      <c r="U1096" s="84"/>
    </row>
    <row r="1097" spans="8:21" ht="12.75">
      <c r="H1097" s="275"/>
      <c r="I1097" s="15"/>
      <c r="P1097" s="11"/>
      <c r="U1097" s="84"/>
    </row>
    <row r="1098" spans="8:21" ht="12.75">
      <c r="H1098" s="275"/>
      <c r="I1098" s="15"/>
      <c r="P1098" s="11"/>
      <c r="U1098" s="84"/>
    </row>
    <row r="1099" spans="8:21" ht="12.75">
      <c r="H1099" s="275"/>
      <c r="I1099" s="205"/>
      <c r="P1099" s="11"/>
      <c r="U1099" s="84"/>
    </row>
    <row r="1100" spans="8:21" ht="12.75">
      <c r="H1100" s="275"/>
      <c r="I1100" s="15"/>
      <c r="P1100" s="11"/>
      <c r="U1100" s="84"/>
    </row>
    <row r="1101" spans="8:21" ht="12.75">
      <c r="H1101" s="275"/>
      <c r="I1101" s="15"/>
      <c r="P1101" s="11"/>
      <c r="U1101" s="84"/>
    </row>
    <row r="1102" spans="1:21" ht="12.75">
      <c r="A1102" s="108"/>
      <c r="D1102" s="7"/>
      <c r="H1102" s="275"/>
      <c r="I1102" s="15"/>
      <c r="P1102" s="11"/>
      <c r="U1102" s="84"/>
    </row>
    <row r="1103" spans="8:21" ht="12.75">
      <c r="H1103" s="275"/>
      <c r="I1103" s="15"/>
      <c r="P1103" s="11"/>
      <c r="U1103" s="84"/>
    </row>
    <row r="1104" spans="8:21" ht="12.75">
      <c r="H1104" s="275"/>
      <c r="I1104" s="15"/>
      <c r="P1104" s="11"/>
      <c r="U1104" s="84"/>
    </row>
    <row r="1105" spans="8:21" ht="12.75">
      <c r="H1105" s="275"/>
      <c r="I1105" s="15"/>
      <c r="P1105" s="11"/>
      <c r="U1105" s="84"/>
    </row>
    <row r="1106" spans="4:21" ht="12.75">
      <c r="D1106" s="20"/>
      <c r="H1106" s="275"/>
      <c r="I1106" s="15"/>
      <c r="P1106" s="11"/>
      <c r="U1106" s="84"/>
    </row>
    <row r="1107" spans="4:21" ht="12.75">
      <c r="D1107" s="20"/>
      <c r="H1107" s="275"/>
      <c r="I1107" s="15"/>
      <c r="P1107" s="11"/>
      <c r="U1107" s="84"/>
    </row>
    <row r="1108" spans="8:21" ht="12.75">
      <c r="H1108" s="275"/>
      <c r="I1108" s="15"/>
      <c r="P1108" s="11"/>
      <c r="U1108" s="84"/>
    </row>
  </sheetData>
  <sheetProtection selectLockedCells="1" selectUnlockedCells="1"/>
  <printOptions/>
  <pageMargins left="0.19652777777777777" right="0.2361111111111111" top="0.7479166666666667" bottom="0.8263888888888888" header="0.5118055555555555" footer="0.3541666666666667"/>
  <pageSetup horizontalDpi="300" verticalDpi="300" orientation="landscape" paperSize="9" scale="80"/>
  <headerFooter alignWithMargins="0">
    <oddFooter>&amp;CStránka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J10" sqref="J10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8.7109375" style="0" customWidth="1"/>
    <col min="5" max="5" width="10.00390625" style="0" customWidth="1"/>
    <col min="6" max="6" width="10.7109375" style="0" customWidth="1"/>
    <col min="8" max="8" width="11.8515625" style="0" customWidth="1"/>
    <col min="9" max="9" width="10.7109375" style="211" customWidth="1"/>
    <col min="10" max="10" width="13.28125" style="0" customWidth="1"/>
  </cols>
  <sheetData>
    <row r="1" spans="1:12" ht="12.75">
      <c r="A1" s="68">
        <v>3</v>
      </c>
      <c r="B1" s="68" t="s">
        <v>6</v>
      </c>
      <c r="C1" s="68"/>
      <c r="D1" s="3"/>
      <c r="E1" s="3"/>
      <c r="F1" s="3"/>
      <c r="G1" s="610"/>
      <c r="H1" s="20"/>
      <c r="I1" s="611"/>
      <c r="J1" s="20"/>
      <c r="K1" s="612"/>
      <c r="L1" s="3"/>
    </row>
    <row r="2" spans="1:12" ht="12.75">
      <c r="A2" s="20"/>
      <c r="B2" s="84"/>
      <c r="C2" s="84"/>
      <c r="D2" s="84"/>
      <c r="E2" s="84"/>
      <c r="F2" s="84"/>
      <c r="G2" s="130"/>
      <c r="H2" s="84"/>
      <c r="I2" s="99"/>
      <c r="J2" s="84"/>
      <c r="K2" s="130"/>
      <c r="L2" s="20"/>
    </row>
    <row r="3" spans="1:12" ht="12.75">
      <c r="A3" s="7" t="s">
        <v>1354</v>
      </c>
      <c r="B3" s="84"/>
      <c r="C3" s="84"/>
      <c r="D3" s="84"/>
      <c r="E3" s="84"/>
      <c r="F3" s="84" t="s">
        <v>1355</v>
      </c>
      <c r="G3" s="130"/>
      <c r="H3" s="84"/>
      <c r="I3" s="99"/>
      <c r="J3" s="84"/>
      <c r="K3" s="130" t="s">
        <v>474</v>
      </c>
      <c r="L3" s="20"/>
    </row>
    <row r="4" spans="1:12" ht="12.75">
      <c r="A4" s="20"/>
      <c r="B4" s="84"/>
      <c r="C4" s="84"/>
      <c r="D4" s="84"/>
      <c r="E4" s="84"/>
      <c r="F4" s="84"/>
      <c r="G4" s="130"/>
      <c r="H4" s="84"/>
      <c r="I4" s="99"/>
      <c r="J4" s="84"/>
      <c r="K4" s="130"/>
      <c r="L4" s="20"/>
    </row>
    <row r="5" spans="1:12" ht="12.75">
      <c r="A5" s="466"/>
      <c r="B5" s="467"/>
      <c r="C5" s="467"/>
      <c r="D5" s="467" t="s">
        <v>634</v>
      </c>
      <c r="E5" s="467"/>
      <c r="F5" s="467"/>
      <c r="G5" s="468"/>
      <c r="H5" s="467"/>
      <c r="I5" s="613" t="s">
        <v>635</v>
      </c>
      <c r="J5" s="467"/>
      <c r="K5" s="468"/>
      <c r="L5" s="18"/>
    </row>
    <row r="6" spans="1:12" ht="12.75">
      <c r="A6" s="469" t="s">
        <v>636</v>
      </c>
      <c r="B6" s="470" t="s">
        <v>637</v>
      </c>
      <c r="C6" s="470" t="s">
        <v>638</v>
      </c>
      <c r="D6" s="470" t="s">
        <v>639</v>
      </c>
      <c r="E6" s="470" t="s">
        <v>1356</v>
      </c>
      <c r="F6" s="470" t="s">
        <v>1357</v>
      </c>
      <c r="G6" s="473" t="s">
        <v>641</v>
      </c>
      <c r="H6" s="470" t="s">
        <v>642</v>
      </c>
      <c r="I6" s="614" t="s">
        <v>1358</v>
      </c>
      <c r="J6" s="470" t="s">
        <v>644</v>
      </c>
      <c r="K6" s="473" t="s">
        <v>645</v>
      </c>
      <c r="L6" s="18"/>
    </row>
    <row r="7" spans="1:12" ht="12.75">
      <c r="A7" s="475"/>
      <c r="B7" s="476" t="s">
        <v>1359</v>
      </c>
      <c r="C7" s="476"/>
      <c r="D7" s="476"/>
      <c r="E7" s="476"/>
      <c r="F7" s="476"/>
      <c r="G7" s="478" t="s">
        <v>648</v>
      </c>
      <c r="H7" s="476" t="s">
        <v>649</v>
      </c>
      <c r="I7" s="615"/>
      <c r="J7" s="476" t="s">
        <v>1360</v>
      </c>
      <c r="K7" s="478" t="s">
        <v>648</v>
      </c>
      <c r="L7" s="18"/>
    </row>
    <row r="8" spans="1:12" ht="12.75">
      <c r="A8" s="616"/>
      <c r="B8" s="617"/>
      <c r="C8" s="617"/>
      <c r="D8" s="617"/>
      <c r="E8" s="617"/>
      <c r="F8" s="617"/>
      <c r="G8" s="618"/>
      <c r="H8" s="617"/>
      <c r="I8" s="619"/>
      <c r="J8" s="617"/>
      <c r="K8" s="618"/>
      <c r="L8" s="20"/>
    </row>
    <row r="9" spans="1:12" ht="12.75">
      <c r="A9" s="620" t="s">
        <v>1361</v>
      </c>
      <c r="B9" s="481">
        <v>3410.76</v>
      </c>
      <c r="C9" s="481">
        <v>47.9</v>
      </c>
      <c r="D9" s="481">
        <v>214.73</v>
      </c>
      <c r="E9" s="481">
        <v>758.18</v>
      </c>
      <c r="F9" s="481">
        <v>3.66</v>
      </c>
      <c r="G9" s="484">
        <f>SUM(B9:F9)</f>
        <v>4435.2300000000005</v>
      </c>
      <c r="H9" s="481">
        <v>3656.43</v>
      </c>
      <c r="I9" s="621">
        <v>0.02</v>
      </c>
      <c r="J9" s="481">
        <v>778.8</v>
      </c>
      <c r="K9" s="484">
        <f>SUM(H9+J9)</f>
        <v>4435.23</v>
      </c>
      <c r="L9" s="20"/>
    </row>
    <row r="10" spans="1:12" ht="12.75">
      <c r="A10" s="622"/>
      <c r="B10" s="481"/>
      <c r="C10" s="481"/>
      <c r="D10" s="481"/>
      <c r="E10" s="481"/>
      <c r="F10" s="481"/>
      <c r="G10" s="484"/>
      <c r="H10" s="481"/>
      <c r="I10" s="621"/>
      <c r="J10" s="481"/>
      <c r="K10" s="484"/>
      <c r="L10" s="20"/>
    </row>
    <row r="11" spans="1:12" ht="12.75">
      <c r="A11" s="620" t="s">
        <v>245</v>
      </c>
      <c r="B11" s="481">
        <v>35465.22</v>
      </c>
      <c r="C11" s="481">
        <v>115.7</v>
      </c>
      <c r="D11" s="481">
        <v>432.54</v>
      </c>
      <c r="E11" s="481">
        <v>2384.57</v>
      </c>
      <c r="F11" s="481">
        <v>0</v>
      </c>
      <c r="G11" s="484">
        <f>SUM(B11:F11)</f>
        <v>38398.03</v>
      </c>
      <c r="H11" s="481">
        <v>36646.96</v>
      </c>
      <c r="I11" s="621">
        <v>288.63</v>
      </c>
      <c r="J11" s="481">
        <v>1751.07</v>
      </c>
      <c r="K11" s="484">
        <f>SUM(H11+J11)</f>
        <v>38398.03</v>
      </c>
      <c r="L11" s="20"/>
    </row>
    <row r="12" spans="1:12" ht="12.75">
      <c r="A12" s="620"/>
      <c r="B12" s="481"/>
      <c r="C12" s="481"/>
      <c r="D12" s="481"/>
      <c r="E12" s="481"/>
      <c r="F12" s="481"/>
      <c r="G12" s="484"/>
      <c r="H12" s="481"/>
      <c r="I12" s="621"/>
      <c r="J12" s="481"/>
      <c r="K12" s="484"/>
      <c r="L12" s="20"/>
    </row>
    <row r="13" spans="1:12" ht="12.75">
      <c r="A13" s="623"/>
      <c r="B13" s="624"/>
      <c r="C13" s="624"/>
      <c r="D13" s="624"/>
      <c r="E13" s="624"/>
      <c r="F13" s="624"/>
      <c r="G13" s="625"/>
      <c r="H13" s="624"/>
      <c r="I13" s="626"/>
      <c r="J13" s="624"/>
      <c r="K13" s="625"/>
      <c r="L13" s="20"/>
    </row>
    <row r="14" spans="1:12" ht="12.75">
      <c r="A14" s="627"/>
      <c r="B14" s="481"/>
      <c r="C14" s="481"/>
      <c r="D14" s="481"/>
      <c r="E14" s="481"/>
      <c r="F14" s="481"/>
      <c r="G14" s="628"/>
      <c r="H14" s="481"/>
      <c r="I14" s="621"/>
      <c r="J14" s="481"/>
      <c r="K14" s="628"/>
      <c r="L14" s="20"/>
    </row>
    <row r="15" spans="1:12" ht="12.75">
      <c r="A15" s="227"/>
      <c r="B15" s="458"/>
      <c r="C15" s="458"/>
      <c r="D15" s="458"/>
      <c r="E15" s="458"/>
      <c r="F15" s="458"/>
      <c r="G15" s="422"/>
      <c r="H15" s="458"/>
      <c r="I15" s="214"/>
      <c r="J15" s="458"/>
      <c r="K15" s="422"/>
      <c r="L15" s="20"/>
    </row>
    <row r="16" spans="1:12" ht="12.75">
      <c r="A16" s="227"/>
      <c r="B16" s="458"/>
      <c r="C16" s="458"/>
      <c r="D16" s="458"/>
      <c r="E16" s="458"/>
      <c r="F16" s="458"/>
      <c r="G16" s="422"/>
      <c r="H16" s="458"/>
      <c r="I16" s="214"/>
      <c r="J16" s="458"/>
      <c r="K16" s="422"/>
      <c r="L16" s="20"/>
    </row>
    <row r="17" spans="1:12" ht="12.75">
      <c r="A17" s="227"/>
      <c r="B17" s="458"/>
      <c r="C17" s="458"/>
      <c r="D17" s="458"/>
      <c r="E17" s="458"/>
      <c r="F17" s="458"/>
      <c r="G17" s="422"/>
      <c r="H17" s="458"/>
      <c r="I17" s="214"/>
      <c r="J17" s="458"/>
      <c r="K17" s="422"/>
      <c r="L17" s="20"/>
    </row>
    <row r="18" spans="1:12" ht="12.75">
      <c r="A18" s="227"/>
      <c r="B18" s="458"/>
      <c r="C18" s="458"/>
      <c r="D18" s="458"/>
      <c r="E18" s="458"/>
      <c r="F18" s="458"/>
      <c r="G18" s="422"/>
      <c r="H18" s="458"/>
      <c r="I18" s="214"/>
      <c r="J18" s="458"/>
      <c r="K18" s="422"/>
      <c r="L18" s="20"/>
    </row>
    <row r="19" spans="1:12" ht="12.75">
      <c r="A19" s="50"/>
      <c r="B19" s="458"/>
      <c r="C19" s="458"/>
      <c r="D19" s="458"/>
      <c r="E19" s="458"/>
      <c r="F19" s="458"/>
      <c r="G19" s="422"/>
      <c r="H19" s="458"/>
      <c r="I19" s="214"/>
      <c r="J19" s="458"/>
      <c r="K19" s="422"/>
      <c r="L19" s="20"/>
    </row>
    <row r="20" spans="1:12" ht="12.75">
      <c r="A20" s="227"/>
      <c r="B20" s="458"/>
      <c r="C20" s="458"/>
      <c r="D20" s="458"/>
      <c r="E20" s="458"/>
      <c r="F20" s="458"/>
      <c r="G20" s="422"/>
      <c r="H20" s="458"/>
      <c r="I20" s="214"/>
      <c r="J20" s="458"/>
      <c r="K20" s="422"/>
      <c r="L20" s="20"/>
    </row>
    <row r="21" spans="1:12" ht="12.75">
      <c r="A21" s="227"/>
      <c r="B21" s="458"/>
      <c r="C21" s="458"/>
      <c r="D21" s="458"/>
      <c r="E21" s="458"/>
      <c r="F21" s="458"/>
      <c r="G21" s="422"/>
      <c r="H21" s="458"/>
      <c r="I21" s="214"/>
      <c r="J21" s="458"/>
      <c r="K21" s="422"/>
      <c r="L21" s="20"/>
    </row>
    <row r="22" spans="1:12" ht="12.75">
      <c r="A22" s="227"/>
      <c r="B22" s="458"/>
      <c r="C22" s="458"/>
      <c r="D22" s="458"/>
      <c r="E22" s="458"/>
      <c r="F22" s="458"/>
      <c r="G22" s="422"/>
      <c r="H22" s="458"/>
      <c r="I22" s="214"/>
      <c r="J22" s="458"/>
      <c r="K22" s="422"/>
      <c r="L22" s="20"/>
    </row>
    <row r="23" spans="1:12" ht="12.75">
      <c r="A23" s="227"/>
      <c r="B23" s="458"/>
      <c r="C23" s="458"/>
      <c r="D23" s="458"/>
      <c r="E23" s="458"/>
      <c r="F23" s="458"/>
      <c r="G23" s="422"/>
      <c r="H23" s="458"/>
      <c r="I23" s="214"/>
      <c r="J23" s="458"/>
      <c r="K23" s="422"/>
      <c r="L23" s="20"/>
    </row>
    <row r="24" spans="1:12" ht="12.75">
      <c r="A24" s="227"/>
      <c r="B24" s="458"/>
      <c r="C24" s="458"/>
      <c r="D24" s="458"/>
      <c r="E24" s="458"/>
      <c r="F24" s="458"/>
      <c r="G24" s="422"/>
      <c r="H24" s="458"/>
      <c r="I24" s="214"/>
      <c r="J24" s="458"/>
      <c r="K24" s="422"/>
      <c r="L24" s="20"/>
    </row>
    <row r="25" spans="1:12" ht="12.75">
      <c r="A25" s="227"/>
      <c r="B25" s="458"/>
      <c r="C25" s="458"/>
      <c r="D25" s="458"/>
      <c r="E25" s="458"/>
      <c r="F25" s="458"/>
      <c r="G25" s="422"/>
      <c r="H25" s="458"/>
      <c r="I25" s="214"/>
      <c r="J25" s="458"/>
      <c r="K25" s="422"/>
      <c r="L25" s="20"/>
    </row>
    <row r="26" spans="1:12" ht="12.75">
      <c r="A26" s="227"/>
      <c r="B26" s="458"/>
      <c r="C26" s="458"/>
      <c r="D26" s="458"/>
      <c r="E26" s="458"/>
      <c r="F26" s="458"/>
      <c r="G26" s="422"/>
      <c r="H26" s="458"/>
      <c r="I26" s="214"/>
      <c r="J26" s="458"/>
      <c r="K26" s="422"/>
      <c r="L26" s="20"/>
    </row>
    <row r="27" spans="1:12" ht="12.75">
      <c r="A27" s="227"/>
      <c r="B27" s="458"/>
      <c r="C27" s="458"/>
      <c r="D27" s="458"/>
      <c r="E27" s="458"/>
      <c r="F27" s="458"/>
      <c r="G27" s="422"/>
      <c r="H27" s="458"/>
      <c r="I27" s="214"/>
      <c r="J27" s="458"/>
      <c r="K27" s="422"/>
      <c r="L27" s="20"/>
    </row>
    <row r="28" spans="1:12" ht="12.75">
      <c r="A28" s="50"/>
      <c r="B28" s="458"/>
      <c r="C28" s="458"/>
      <c r="D28" s="458"/>
      <c r="E28" s="458"/>
      <c r="F28" s="458"/>
      <c r="G28" s="422"/>
      <c r="H28" s="458"/>
      <c r="I28" s="214"/>
      <c r="J28" s="458"/>
      <c r="K28" s="422"/>
      <c r="L28" s="20"/>
    </row>
    <row r="29" spans="1:12" ht="12.75">
      <c r="A29" s="227"/>
      <c r="B29" s="458"/>
      <c r="C29" s="458"/>
      <c r="D29" s="458"/>
      <c r="E29" s="458"/>
      <c r="F29" s="458"/>
      <c r="G29" s="422"/>
      <c r="H29" s="458"/>
      <c r="I29" s="214"/>
      <c r="J29" s="458"/>
      <c r="K29" s="422"/>
      <c r="L29" s="20"/>
    </row>
    <row r="30" spans="1:12" ht="12.75">
      <c r="A30" s="227"/>
      <c r="B30" s="458"/>
      <c r="C30" s="458"/>
      <c r="D30" s="458"/>
      <c r="E30" s="458"/>
      <c r="F30" s="458"/>
      <c r="G30" s="422"/>
      <c r="H30" s="458"/>
      <c r="I30" s="214"/>
      <c r="J30" s="458"/>
      <c r="K30" s="422"/>
      <c r="L30" s="20"/>
    </row>
    <row r="31" spans="1:12" ht="12.75">
      <c r="A31" s="227"/>
      <c r="B31" s="458"/>
      <c r="C31" s="458"/>
      <c r="D31" s="458"/>
      <c r="E31" s="458"/>
      <c r="F31" s="458"/>
      <c r="G31" s="422"/>
      <c r="H31" s="458"/>
      <c r="I31" s="214"/>
      <c r="J31" s="458"/>
      <c r="K31" s="422"/>
      <c r="L31" s="20"/>
    </row>
    <row r="32" spans="1:12" ht="12.75">
      <c r="A32" s="227"/>
      <c r="B32" s="458"/>
      <c r="C32" s="458"/>
      <c r="D32" s="458"/>
      <c r="E32" s="458"/>
      <c r="F32" s="458"/>
      <c r="G32" s="422"/>
      <c r="H32" s="458"/>
      <c r="I32" s="214"/>
      <c r="J32" s="458"/>
      <c r="K32" s="422"/>
      <c r="L32" s="20"/>
    </row>
    <row r="33" spans="1:12" ht="12.75">
      <c r="A33" s="227"/>
      <c r="B33" s="458"/>
      <c r="C33" s="458"/>
      <c r="D33" s="458"/>
      <c r="E33" s="458"/>
      <c r="F33" s="458"/>
      <c r="G33" s="422"/>
      <c r="H33" s="458"/>
      <c r="I33" s="214"/>
      <c r="J33" s="458"/>
      <c r="K33" s="422"/>
      <c r="L33" s="20"/>
    </row>
    <row r="34" spans="1:12" ht="12.75">
      <c r="A34" s="227"/>
      <c r="B34" s="458"/>
      <c r="C34" s="458"/>
      <c r="D34" s="458"/>
      <c r="E34" s="458"/>
      <c r="F34" s="458"/>
      <c r="G34" s="422"/>
      <c r="H34" s="458"/>
      <c r="I34" s="223"/>
      <c r="J34" s="458"/>
      <c r="K34" s="422"/>
      <c r="L34" s="20"/>
    </row>
    <row r="35" spans="1:11" ht="12.75">
      <c r="A35" s="46"/>
      <c r="B35" s="46"/>
      <c r="C35" s="46"/>
      <c r="D35" s="46"/>
      <c r="E35" s="46"/>
      <c r="F35" s="46"/>
      <c r="G35" s="46"/>
      <c r="H35" s="46"/>
      <c r="I35" s="199"/>
      <c r="J35" s="46"/>
      <c r="K35" s="46"/>
    </row>
  </sheetData>
  <sheetProtection selectLockedCells="1" selectUnlockedCells="1"/>
  <printOptions/>
  <pageMargins left="0.75" right="0.75" top="0.5902777777777778" bottom="0.78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3:F91"/>
  <sheetViews>
    <sheetView workbookViewId="0" topLeftCell="A1">
      <selection activeCell="F2" sqref="F2"/>
    </sheetView>
  </sheetViews>
  <sheetFormatPr defaultColWidth="9.140625" defaultRowHeight="12.75"/>
  <cols>
    <col min="1" max="1" width="4.7109375" style="0" customWidth="1"/>
    <col min="2" max="2" width="28.421875" style="0" customWidth="1"/>
    <col min="3" max="3" width="13.28125" style="0" customWidth="1"/>
    <col min="4" max="4" width="11.140625" style="0" customWidth="1"/>
    <col min="5" max="6" width="14.28125" style="0" customWidth="1"/>
  </cols>
  <sheetData>
    <row r="3" spans="2:3" ht="12.75">
      <c r="B3" s="23" t="s">
        <v>1362</v>
      </c>
      <c r="C3" s="23"/>
    </row>
    <row r="4" spans="2:3" ht="12.75">
      <c r="B4" s="7" t="s">
        <v>1363</v>
      </c>
      <c r="C4" s="7"/>
    </row>
    <row r="6" spans="3:6" ht="12.75">
      <c r="C6" s="629" t="s">
        <v>245</v>
      </c>
      <c r="D6" s="630"/>
      <c r="E6" s="631"/>
      <c r="F6" s="575" t="s">
        <v>1361</v>
      </c>
    </row>
    <row r="7" spans="3:6" ht="12.75">
      <c r="C7" s="632" t="s">
        <v>1364</v>
      </c>
      <c r="D7" s="454" t="s">
        <v>1365</v>
      </c>
      <c r="E7" s="633" t="s">
        <v>32</v>
      </c>
      <c r="F7" s="576" t="s">
        <v>1364</v>
      </c>
    </row>
    <row r="8" ht="12.75">
      <c r="F8" s="132"/>
    </row>
    <row r="9" spans="2:6" ht="12.75">
      <c r="B9" s="291" t="s">
        <v>1153</v>
      </c>
      <c r="F9" s="132"/>
    </row>
    <row r="10" spans="2:6" ht="12.75">
      <c r="B10" s="500" t="s">
        <v>208</v>
      </c>
      <c r="C10" s="501">
        <v>2184.25</v>
      </c>
      <c r="D10" s="501">
        <v>416.82</v>
      </c>
      <c r="E10" s="501">
        <f aca="true" t="shared" si="0" ref="E10:E21">SUM(C10:D10)</f>
        <v>2601.07</v>
      </c>
      <c r="F10" s="501">
        <v>852.03</v>
      </c>
    </row>
    <row r="11" spans="2:6" ht="12.75">
      <c r="B11" s="500" t="s">
        <v>418</v>
      </c>
      <c r="C11" s="501">
        <v>1472.21</v>
      </c>
      <c r="D11" s="501">
        <v>93.39</v>
      </c>
      <c r="E11" s="501">
        <f t="shared" si="0"/>
        <v>1565.6000000000001</v>
      </c>
      <c r="F11" s="501">
        <v>510.81</v>
      </c>
    </row>
    <row r="12" spans="2:6" ht="12.75">
      <c r="B12" s="500" t="s">
        <v>210</v>
      </c>
      <c r="C12" s="501">
        <v>476.83</v>
      </c>
      <c r="D12" s="501"/>
      <c r="E12" s="501">
        <f t="shared" si="0"/>
        <v>476.83</v>
      </c>
      <c r="F12" s="501">
        <v>599.31</v>
      </c>
    </row>
    <row r="13" spans="2:6" ht="12.75">
      <c r="B13" s="500" t="s">
        <v>270</v>
      </c>
      <c r="C13" s="501">
        <v>33.37</v>
      </c>
      <c r="D13" s="501"/>
      <c r="E13" s="501">
        <f t="shared" si="0"/>
        <v>33.37</v>
      </c>
      <c r="F13" s="501">
        <v>2.71</v>
      </c>
    </row>
    <row r="14" spans="2:6" ht="12.75">
      <c r="B14" s="500" t="s">
        <v>1366</v>
      </c>
      <c r="C14" s="501">
        <v>3.63</v>
      </c>
      <c r="D14" s="501"/>
      <c r="E14" s="501">
        <f t="shared" si="0"/>
        <v>3.63</v>
      </c>
      <c r="F14" s="501">
        <v>0</v>
      </c>
    </row>
    <row r="15" spans="2:6" ht="12.75">
      <c r="B15" s="500" t="s">
        <v>1176</v>
      </c>
      <c r="C15" s="501">
        <v>368.18</v>
      </c>
      <c r="D15" s="501">
        <v>7.47</v>
      </c>
      <c r="E15" s="501">
        <f t="shared" si="0"/>
        <v>375.65000000000003</v>
      </c>
      <c r="F15" s="501">
        <v>226.9</v>
      </c>
    </row>
    <row r="16" spans="2:6" ht="12.75">
      <c r="B16" s="500" t="s">
        <v>259</v>
      </c>
      <c r="C16" s="501">
        <v>9638.17</v>
      </c>
      <c r="D16" s="501">
        <v>306.39</v>
      </c>
      <c r="E16" s="501">
        <f t="shared" si="0"/>
        <v>9944.56</v>
      </c>
      <c r="F16" s="501">
        <v>2414.53</v>
      </c>
    </row>
    <row r="17" spans="2:6" ht="12.75">
      <c r="B17" s="500" t="s">
        <v>1367</v>
      </c>
      <c r="C17" s="501">
        <v>3362.46</v>
      </c>
      <c r="D17" s="501">
        <v>107.25</v>
      </c>
      <c r="E17" s="501">
        <f t="shared" si="0"/>
        <v>3469.71</v>
      </c>
      <c r="F17" s="501">
        <v>839.67</v>
      </c>
    </row>
    <row r="18" spans="2:6" ht="12.75">
      <c r="B18" s="500" t="s">
        <v>1368</v>
      </c>
      <c r="C18" s="501">
        <v>0</v>
      </c>
      <c r="D18" s="501"/>
      <c r="E18" s="501">
        <f t="shared" si="0"/>
        <v>0</v>
      </c>
      <c r="F18" s="501">
        <v>10.08</v>
      </c>
    </row>
    <row r="19" spans="2:6" ht="12.75">
      <c r="B19" s="500" t="s">
        <v>1369</v>
      </c>
      <c r="C19" s="501">
        <v>190.56</v>
      </c>
      <c r="D19" s="501">
        <v>6.13</v>
      </c>
      <c r="E19" s="501">
        <f t="shared" si="0"/>
        <v>196.69</v>
      </c>
      <c r="F19" s="501">
        <v>47.98</v>
      </c>
    </row>
    <row r="20" spans="2:6" ht="12.75">
      <c r="B20" s="500" t="s">
        <v>1370</v>
      </c>
      <c r="C20" s="501">
        <v>10.63</v>
      </c>
      <c r="D20" s="501">
        <v>111.66</v>
      </c>
      <c r="E20" s="501">
        <f t="shared" si="0"/>
        <v>122.28999999999999</v>
      </c>
      <c r="F20" s="501">
        <v>11.38</v>
      </c>
    </row>
    <row r="21" spans="2:6" ht="12.75">
      <c r="B21" s="500" t="s">
        <v>1371</v>
      </c>
      <c r="C21" s="501">
        <v>885.08</v>
      </c>
      <c r="D21" s="501">
        <v>9.55</v>
      </c>
      <c r="E21" s="501">
        <f t="shared" si="0"/>
        <v>894.63</v>
      </c>
      <c r="F21" s="501">
        <v>141.84</v>
      </c>
    </row>
    <row r="22" spans="2:6" ht="12.75">
      <c r="B22" s="46"/>
      <c r="C22" s="446"/>
      <c r="D22" s="446"/>
      <c r="E22" s="446"/>
      <c r="F22" s="446"/>
    </row>
    <row r="23" spans="2:6" ht="12.75">
      <c r="B23" s="500" t="s">
        <v>1372</v>
      </c>
      <c r="C23" s="501">
        <f>SUM(C11:C21)</f>
        <v>16441.12</v>
      </c>
      <c r="D23" s="501">
        <f>SUM(D11:D21)</f>
        <v>641.8399999999999</v>
      </c>
      <c r="E23" s="501">
        <f>SUM(C23:D23)</f>
        <v>17082.96</v>
      </c>
      <c r="F23" s="501">
        <f>SUM(F10:F21)</f>
        <v>5657.24</v>
      </c>
    </row>
    <row r="24" spans="3:6" ht="12.75">
      <c r="C24" s="132"/>
      <c r="D24" s="132"/>
      <c r="E24" s="132"/>
      <c r="F24" s="132"/>
    </row>
    <row r="25" spans="3:6" ht="12.75">
      <c r="C25" s="132"/>
      <c r="D25" s="132"/>
      <c r="E25" s="132"/>
      <c r="F25" s="132"/>
    </row>
    <row r="26" spans="2:6" ht="12.75">
      <c r="B26" s="291" t="s">
        <v>1373</v>
      </c>
      <c r="C26" s="132"/>
      <c r="D26" s="132"/>
      <c r="E26" s="132"/>
      <c r="F26" s="132"/>
    </row>
    <row r="27" spans="2:6" ht="12.75">
      <c r="B27" s="500" t="s">
        <v>1374</v>
      </c>
      <c r="C27" s="501">
        <v>1008.84</v>
      </c>
      <c r="D27" s="501">
        <v>1238.59</v>
      </c>
      <c r="E27" s="501">
        <f aca="true" t="shared" si="1" ref="E27:E32">SUM(C27:D27)</f>
        <v>2247.43</v>
      </c>
      <c r="F27" s="501">
        <v>361.41</v>
      </c>
    </row>
    <row r="28" spans="2:6" ht="12.75">
      <c r="B28" s="500" t="s">
        <v>587</v>
      </c>
      <c r="C28" s="501">
        <v>15.95</v>
      </c>
      <c r="D28" s="501"/>
      <c r="E28" s="501">
        <f t="shared" si="1"/>
        <v>15.95</v>
      </c>
      <c r="F28" s="501">
        <v>7.09</v>
      </c>
    </row>
    <row r="29" spans="2:6" ht="12.75">
      <c r="B29" s="500" t="s">
        <v>1375</v>
      </c>
      <c r="C29" s="501">
        <v>373.15</v>
      </c>
      <c r="D29" s="501"/>
      <c r="E29" s="501">
        <f t="shared" si="1"/>
        <v>373.15</v>
      </c>
      <c r="F29" s="501">
        <v>0</v>
      </c>
    </row>
    <row r="30" spans="2:6" ht="12.75">
      <c r="B30" s="500" t="s">
        <v>1376</v>
      </c>
      <c r="C30" s="501">
        <v>39.76</v>
      </c>
      <c r="D30" s="501"/>
      <c r="E30" s="501">
        <f t="shared" si="1"/>
        <v>39.76</v>
      </c>
      <c r="F30" s="501">
        <v>124.76</v>
      </c>
    </row>
    <row r="31" spans="2:6" ht="12.75">
      <c r="B31" s="500" t="s">
        <v>1377</v>
      </c>
      <c r="C31" s="501">
        <v>0</v>
      </c>
      <c r="D31" s="501">
        <v>4.1</v>
      </c>
      <c r="E31" s="501">
        <f t="shared" si="1"/>
        <v>4.1</v>
      </c>
      <c r="F31" s="501"/>
    </row>
    <row r="32" spans="2:6" ht="12.75">
      <c r="B32" s="500" t="s">
        <v>1378</v>
      </c>
      <c r="C32" s="501">
        <v>17292.25</v>
      </c>
      <c r="D32" s="501"/>
      <c r="E32" s="501">
        <f t="shared" si="1"/>
        <v>17292.25</v>
      </c>
      <c r="F32" s="501">
        <v>5164</v>
      </c>
    </row>
    <row r="33" spans="2:6" ht="12.75">
      <c r="B33" s="46"/>
      <c r="C33" s="446"/>
      <c r="D33" s="446"/>
      <c r="E33" s="446"/>
      <c r="F33" s="446"/>
    </row>
    <row r="34" spans="2:6" ht="12.75">
      <c r="B34" s="500" t="s">
        <v>1379</v>
      </c>
      <c r="C34" s="501">
        <f>SUM(C27:C32)</f>
        <v>18729.95</v>
      </c>
      <c r="D34" s="501">
        <f>SUM(D27:D32)</f>
        <v>1242.6899999999998</v>
      </c>
      <c r="E34" s="501">
        <f>SUM(C34:D34)</f>
        <v>19972.64</v>
      </c>
      <c r="F34" s="501">
        <f>SUM(F27:F32)</f>
        <v>5657.26</v>
      </c>
    </row>
    <row r="35" spans="3:6" ht="12.75">
      <c r="C35" s="132"/>
      <c r="D35" s="132"/>
      <c r="E35" s="132"/>
      <c r="F35" s="132"/>
    </row>
    <row r="36" spans="2:6" ht="12.75">
      <c r="B36" s="500" t="s">
        <v>1380</v>
      </c>
      <c r="C36" s="501">
        <v>104.59</v>
      </c>
      <c r="D36" s="501">
        <v>184.04</v>
      </c>
      <c r="E36" s="501">
        <f>SUM(C36:D36)</f>
        <v>288.63</v>
      </c>
      <c r="F36" s="501">
        <v>0.02</v>
      </c>
    </row>
    <row r="37" spans="3:6" ht="12.75">
      <c r="C37" s="132"/>
      <c r="D37" s="132"/>
      <c r="E37" s="132"/>
      <c r="F37" s="132"/>
    </row>
    <row r="38" spans="3:6" ht="12.75">
      <c r="C38" s="132"/>
      <c r="D38" s="132"/>
      <c r="E38" s="132"/>
      <c r="F38" s="132"/>
    </row>
    <row r="39" spans="3:6" ht="12.75">
      <c r="C39" s="132"/>
      <c r="D39" s="132"/>
      <c r="E39" s="132"/>
      <c r="F39" s="132"/>
    </row>
    <row r="40" spans="3:6" ht="12.75">
      <c r="C40" s="132"/>
      <c r="D40" s="132"/>
      <c r="E40" s="132"/>
      <c r="F40" s="132"/>
    </row>
    <row r="41" spans="3:6" ht="12.75">
      <c r="C41" s="132"/>
      <c r="D41" s="132"/>
      <c r="E41" s="132"/>
      <c r="F41" s="132"/>
    </row>
    <row r="42" spans="3:6" ht="12.75">
      <c r="C42" s="132"/>
      <c r="D42" s="132"/>
      <c r="E42" s="132"/>
      <c r="F42" s="132"/>
    </row>
    <row r="43" spans="3:6" ht="12.75">
      <c r="C43" s="132"/>
      <c r="D43" s="132"/>
      <c r="E43" s="132"/>
      <c r="F43" s="132"/>
    </row>
    <row r="44" spans="3:6" ht="12.75">
      <c r="C44" s="132"/>
      <c r="D44" s="132"/>
      <c r="E44" s="132"/>
      <c r="F44" s="132"/>
    </row>
    <row r="45" spans="3:6" ht="12.75">
      <c r="C45" s="132"/>
      <c r="D45" s="132"/>
      <c r="E45" s="132"/>
      <c r="F45" s="132"/>
    </row>
    <row r="46" spans="3:6" ht="12.75">
      <c r="C46" s="132"/>
      <c r="D46" s="132"/>
      <c r="E46" s="132"/>
      <c r="F46" s="132"/>
    </row>
    <row r="47" spans="3:6" ht="12.75">
      <c r="C47" s="132"/>
      <c r="D47" s="132"/>
      <c r="E47" s="132"/>
      <c r="F47" s="132"/>
    </row>
    <row r="48" spans="3:6" ht="12.75">
      <c r="C48" s="132"/>
      <c r="D48" s="132"/>
      <c r="E48" s="132"/>
      <c r="F48" s="132"/>
    </row>
    <row r="49" spans="3:6" ht="12.75">
      <c r="C49" s="132"/>
      <c r="D49" s="132"/>
      <c r="E49" s="132"/>
      <c r="F49" s="132"/>
    </row>
    <row r="50" spans="3:6" ht="12.75">
      <c r="C50" s="132"/>
      <c r="D50" s="132"/>
      <c r="E50" s="132"/>
      <c r="F50" s="132"/>
    </row>
    <row r="51" spans="3:6" ht="12.75">
      <c r="C51" s="132"/>
      <c r="D51" s="132"/>
      <c r="E51" s="132"/>
      <c r="F51" s="132"/>
    </row>
    <row r="52" spans="3:6" ht="12.75">
      <c r="C52" s="132"/>
      <c r="D52" s="132"/>
      <c r="E52" s="132"/>
      <c r="F52" s="132"/>
    </row>
    <row r="53" spans="3:6" ht="12.75">
      <c r="C53" s="132"/>
      <c r="D53" s="132"/>
      <c r="E53" s="132"/>
      <c r="F53" s="132"/>
    </row>
    <row r="54" spans="3:6" ht="12.75">
      <c r="C54" s="132"/>
      <c r="D54" s="132"/>
      <c r="E54" s="132"/>
      <c r="F54" s="132"/>
    </row>
    <row r="55" spans="3:6" ht="12.75">
      <c r="C55" s="132"/>
      <c r="D55" s="132"/>
      <c r="E55" s="132"/>
      <c r="F55" s="132"/>
    </row>
    <row r="56" spans="3:6" ht="12.75">
      <c r="C56" s="132"/>
      <c r="D56" s="132"/>
      <c r="E56" s="132"/>
      <c r="F56" s="132"/>
    </row>
    <row r="57" spans="3:6" ht="12.75">
      <c r="C57" s="132"/>
      <c r="D57" s="132"/>
      <c r="E57" s="132"/>
      <c r="F57" s="132"/>
    </row>
    <row r="58" spans="3:6" ht="12.75">
      <c r="C58" s="132"/>
      <c r="D58" s="132"/>
      <c r="E58" s="132"/>
      <c r="F58" s="132"/>
    </row>
    <row r="59" spans="3:6" ht="12.75">
      <c r="C59" s="132"/>
      <c r="D59" s="132"/>
      <c r="E59" s="132"/>
      <c r="F59" s="132"/>
    </row>
    <row r="60" spans="3:6" ht="12.75">
      <c r="C60" s="132"/>
      <c r="D60" s="132"/>
      <c r="E60" s="132"/>
      <c r="F60" s="132"/>
    </row>
    <row r="61" spans="3:6" ht="12.75">
      <c r="C61" s="132"/>
      <c r="D61" s="132"/>
      <c r="E61" s="132"/>
      <c r="F61" s="132"/>
    </row>
    <row r="62" spans="3:6" ht="12.75">
      <c r="C62" s="132"/>
      <c r="D62" s="132"/>
      <c r="E62" s="132"/>
      <c r="F62" s="132"/>
    </row>
    <row r="63" spans="3:6" ht="12.75">
      <c r="C63" s="132"/>
      <c r="D63" s="132"/>
      <c r="E63" s="132"/>
      <c r="F63" s="132"/>
    </row>
    <row r="64" spans="3:6" ht="12.75">
      <c r="C64" s="132"/>
      <c r="D64" s="132"/>
      <c r="E64" s="132"/>
      <c r="F64" s="132"/>
    </row>
    <row r="65" spans="3:6" ht="12.75">
      <c r="C65" s="132"/>
      <c r="D65" s="132"/>
      <c r="E65" s="132"/>
      <c r="F65" s="132"/>
    </row>
    <row r="66" spans="3:6" ht="12.75">
      <c r="C66" s="132"/>
      <c r="D66" s="132"/>
      <c r="E66" s="132"/>
      <c r="F66" s="132"/>
    </row>
    <row r="67" spans="3:6" ht="12.75">
      <c r="C67" s="132"/>
      <c r="D67" s="132"/>
      <c r="E67" s="132"/>
      <c r="F67" s="132"/>
    </row>
    <row r="68" spans="3:6" ht="12.75">
      <c r="C68" s="132"/>
      <c r="D68" s="132"/>
      <c r="E68" s="132"/>
      <c r="F68" s="132"/>
    </row>
    <row r="69" spans="3:6" ht="12.75">
      <c r="C69" s="132"/>
      <c r="D69" s="132"/>
      <c r="E69" s="132"/>
      <c r="F69" s="132"/>
    </row>
    <row r="70" spans="3:6" ht="12.75">
      <c r="C70" s="132"/>
      <c r="D70" s="132"/>
      <c r="E70" s="132"/>
      <c r="F70" s="132"/>
    </row>
    <row r="71" spans="3:6" ht="12.75">
      <c r="C71" s="132"/>
      <c r="D71" s="132"/>
      <c r="E71" s="132"/>
      <c r="F71" s="132"/>
    </row>
    <row r="72" spans="3:6" ht="12.75">
      <c r="C72" s="132"/>
      <c r="D72" s="132"/>
      <c r="E72" s="132"/>
      <c r="F72" s="132"/>
    </row>
    <row r="73" spans="3:6" ht="12.75">
      <c r="C73" s="132"/>
      <c r="D73" s="132"/>
      <c r="E73" s="132"/>
      <c r="F73" s="132"/>
    </row>
    <row r="74" spans="3:6" ht="12.75">
      <c r="C74" s="132"/>
      <c r="D74" s="132"/>
      <c r="E74" s="132"/>
      <c r="F74" s="132"/>
    </row>
    <row r="75" spans="3:6" ht="12.75">
      <c r="C75" s="132"/>
      <c r="D75" s="132"/>
      <c r="E75" s="132"/>
      <c r="F75" s="132"/>
    </row>
    <row r="76" spans="3:6" ht="12.75">
      <c r="C76" s="132"/>
      <c r="D76" s="132"/>
      <c r="E76" s="132"/>
      <c r="F76" s="132"/>
    </row>
    <row r="77" spans="3:6" ht="12.75">
      <c r="C77" s="132"/>
      <c r="D77" s="132"/>
      <c r="E77" s="132"/>
      <c r="F77" s="132"/>
    </row>
    <row r="78" spans="3:6" ht="12.75">
      <c r="C78" s="132"/>
      <c r="D78" s="132"/>
      <c r="E78" s="132"/>
      <c r="F78" s="132"/>
    </row>
    <row r="79" spans="3:6" ht="12.75">
      <c r="C79" s="132"/>
      <c r="D79" s="132"/>
      <c r="E79" s="132"/>
      <c r="F79" s="132"/>
    </row>
    <row r="80" spans="3:6" ht="12.75">
      <c r="C80" s="132"/>
      <c r="D80" s="132"/>
      <c r="E80" s="132"/>
      <c r="F80" s="132"/>
    </row>
    <row r="81" spans="3:6" ht="12.75">
      <c r="C81" s="132"/>
      <c r="D81" s="132"/>
      <c r="E81" s="132"/>
      <c r="F81" s="132"/>
    </row>
    <row r="82" spans="3:6" ht="12.75">
      <c r="C82" s="132"/>
      <c r="D82" s="132"/>
      <c r="E82" s="132"/>
      <c r="F82" s="132"/>
    </row>
    <row r="83" spans="3:6" ht="12.75">
      <c r="C83" s="132"/>
      <c r="D83" s="132"/>
      <c r="E83" s="132"/>
      <c r="F83" s="132"/>
    </row>
    <row r="84" spans="3:6" ht="12.75">
      <c r="C84" s="132"/>
      <c r="D84" s="132"/>
      <c r="E84" s="132"/>
      <c r="F84" s="132"/>
    </row>
    <row r="85" spans="3:6" ht="12.75">
      <c r="C85" s="132"/>
      <c r="D85" s="132"/>
      <c r="E85" s="132"/>
      <c r="F85" s="132"/>
    </row>
    <row r="86" spans="3:6" ht="12.75">
      <c r="C86" s="132"/>
      <c r="D86" s="132"/>
      <c r="E86" s="132"/>
      <c r="F86" s="132"/>
    </row>
    <row r="87" spans="3:6" ht="12.75">
      <c r="C87" s="132"/>
      <c r="D87" s="132"/>
      <c r="E87" s="132"/>
      <c r="F87" s="132"/>
    </row>
    <row r="88" spans="3:6" ht="12.75">
      <c r="C88" s="132"/>
      <c r="D88" s="132"/>
      <c r="E88" s="132"/>
      <c r="F88" s="132"/>
    </row>
    <row r="89" spans="3:6" ht="12.75">
      <c r="C89" s="132"/>
      <c r="D89" s="132"/>
      <c r="E89" s="132"/>
      <c r="F89" s="132"/>
    </row>
    <row r="90" ht="12.75">
      <c r="F90" s="132"/>
    </row>
    <row r="91" ht="12.75">
      <c r="F91" s="1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22">
      <selection activeCell="C36" sqref="C36"/>
    </sheetView>
  </sheetViews>
  <sheetFormatPr defaultColWidth="9.140625" defaultRowHeight="12.75"/>
  <cols>
    <col min="4" max="4" width="19.57421875" style="0" customWidth="1"/>
    <col min="5" max="5" width="20.421875" style="0" customWidth="1"/>
    <col min="6" max="6" width="20.7109375" style="0" customWidth="1"/>
  </cols>
  <sheetData>
    <row r="1" spans="1:6" ht="12.75">
      <c r="A1" s="23" t="s">
        <v>1381</v>
      </c>
      <c r="B1" s="23"/>
      <c r="C1" s="23"/>
      <c r="D1" s="634"/>
      <c r="E1" s="634"/>
      <c r="F1" s="527"/>
    </row>
    <row r="2" spans="1:6" ht="12.75">
      <c r="A2" s="68"/>
      <c r="B2" s="68"/>
      <c r="C2" s="68"/>
      <c r="D2" s="527"/>
      <c r="E2" s="527"/>
      <c r="F2" s="527"/>
    </row>
    <row r="3" spans="1:6" ht="12.75">
      <c r="A3" s="7" t="s">
        <v>1382</v>
      </c>
      <c r="B3" s="7"/>
      <c r="C3" s="7"/>
      <c r="D3" s="450"/>
      <c r="E3" s="450"/>
      <c r="F3" s="450"/>
    </row>
    <row r="4" spans="1:6" ht="12.75">
      <c r="A4" s="7" t="s">
        <v>1383</v>
      </c>
      <c r="B4" s="7"/>
      <c r="C4" s="7"/>
      <c r="D4" s="450"/>
      <c r="E4" s="450"/>
      <c r="F4" s="450"/>
    </row>
    <row r="5" spans="1:6" ht="12.75">
      <c r="A5" s="7" t="s">
        <v>1384</v>
      </c>
      <c r="B5" s="7" t="s">
        <v>1385</v>
      </c>
      <c r="C5" s="7"/>
      <c r="D5" s="450"/>
      <c r="E5" s="450"/>
      <c r="F5" s="450"/>
    </row>
    <row r="6" spans="1:6" ht="12.75">
      <c r="A6" s="7"/>
      <c r="B6" s="7"/>
      <c r="C6" s="7"/>
      <c r="D6" s="450"/>
      <c r="E6" s="450"/>
      <c r="F6" s="450"/>
    </row>
    <row r="7" spans="1:6" ht="12.75">
      <c r="A7" s="7" t="s">
        <v>1386</v>
      </c>
      <c r="B7" s="7"/>
      <c r="C7" s="7"/>
      <c r="D7" s="450"/>
      <c r="E7" s="450"/>
      <c r="F7" s="450"/>
    </row>
    <row r="8" spans="1:6" ht="12.75">
      <c r="A8" s="7"/>
      <c r="B8" s="7"/>
      <c r="C8" s="7"/>
      <c r="D8" s="450"/>
      <c r="E8" s="450"/>
      <c r="F8" s="450"/>
    </row>
    <row r="9" spans="1:6" ht="12.75">
      <c r="A9" s="68"/>
      <c r="B9" s="68"/>
      <c r="C9" s="68"/>
      <c r="D9" s="527"/>
      <c r="E9" s="527"/>
      <c r="F9" s="527"/>
    </row>
    <row r="10" spans="1:6" ht="12.75">
      <c r="A10" s="37"/>
      <c r="B10" s="37"/>
      <c r="C10" s="37"/>
      <c r="D10" s="635" t="s">
        <v>1387</v>
      </c>
      <c r="E10" s="636" t="s">
        <v>1388</v>
      </c>
      <c r="F10" s="637" t="s">
        <v>1389</v>
      </c>
    </row>
    <row r="11" spans="1:6" ht="12.75">
      <c r="A11" s="68"/>
      <c r="B11" s="68"/>
      <c r="C11" s="68"/>
      <c r="D11" s="527"/>
      <c r="E11" s="527"/>
      <c r="F11" s="527"/>
    </row>
    <row r="12" spans="1:6" ht="12.75">
      <c r="A12" s="23" t="s">
        <v>245</v>
      </c>
      <c r="B12" s="23"/>
      <c r="C12" s="68"/>
      <c r="D12" s="527"/>
      <c r="E12" s="527"/>
      <c r="F12" s="527"/>
    </row>
    <row r="13" spans="1:6" ht="10.5" customHeight="1">
      <c r="A13" s="23"/>
      <c r="B13" s="23"/>
      <c r="C13" s="68"/>
      <c r="D13" s="527"/>
      <c r="E13" s="527"/>
      <c r="F13" s="527"/>
    </row>
    <row r="14" spans="1:6" ht="12.75">
      <c r="A14" s="7" t="s">
        <v>1390</v>
      </c>
      <c r="B14" s="7"/>
      <c r="C14" s="68"/>
      <c r="D14" s="527">
        <v>11.21</v>
      </c>
      <c r="E14" s="527">
        <v>147</v>
      </c>
      <c r="F14" s="527">
        <f>SUM(D14:E14)</f>
        <v>158.21</v>
      </c>
    </row>
    <row r="15" spans="1:7" ht="12.75">
      <c r="A15" s="7" t="s">
        <v>1391</v>
      </c>
      <c r="B15" s="7"/>
      <c r="C15" s="68"/>
      <c r="D15" s="527">
        <v>223.03</v>
      </c>
      <c r="E15" s="527">
        <v>0</v>
      </c>
      <c r="F15" s="527">
        <f>SUM(D15:E15)</f>
        <v>223.03</v>
      </c>
      <c r="G15" s="132"/>
    </row>
    <row r="16" spans="1:6" ht="12.75">
      <c r="A16" s="7" t="s">
        <v>1392</v>
      </c>
      <c r="B16" s="7"/>
      <c r="C16" s="68"/>
      <c r="D16" s="527">
        <v>183.94</v>
      </c>
      <c r="E16" s="527">
        <v>141.62</v>
      </c>
      <c r="F16" s="527">
        <f>SUM(D16:E16)</f>
        <v>325.56</v>
      </c>
    </row>
    <row r="17" spans="1:6" ht="12.75">
      <c r="A17" s="638" t="s">
        <v>1393</v>
      </c>
      <c r="B17" s="638"/>
      <c r="C17" s="638"/>
      <c r="D17" s="639">
        <f>SUM(D14:D16)</f>
        <v>418.18</v>
      </c>
      <c r="E17" s="639">
        <f>SUM(E14:E16)</f>
        <v>288.62</v>
      </c>
      <c r="F17" s="639">
        <f>SUM(F14:F16)</f>
        <v>706.8000000000001</v>
      </c>
    </row>
    <row r="18" spans="1:6" ht="12.75">
      <c r="A18" s="314"/>
      <c r="B18" s="47"/>
      <c r="C18" s="47"/>
      <c r="D18" s="640"/>
      <c r="E18" s="640"/>
      <c r="F18" s="640"/>
    </row>
    <row r="19" spans="1:6" ht="12.75">
      <c r="A19" s="225"/>
      <c r="B19" s="225"/>
      <c r="C19" s="225"/>
      <c r="D19" s="604"/>
      <c r="E19" s="640"/>
      <c r="F19" s="640"/>
    </row>
    <row r="20" spans="1:6" ht="12.75">
      <c r="A20" s="225" t="s">
        <v>1394</v>
      </c>
      <c r="B20" s="47"/>
      <c r="C20" s="47"/>
      <c r="D20" s="640"/>
      <c r="E20" s="640">
        <f>SUM(E17:E19)</f>
        <v>288.62</v>
      </c>
      <c r="F20" s="640"/>
    </row>
    <row r="21" spans="1:6" ht="12.75">
      <c r="A21" s="225"/>
      <c r="B21" s="225"/>
      <c r="C21" s="47"/>
      <c r="D21" s="640"/>
      <c r="E21" s="640"/>
      <c r="F21" s="640"/>
    </row>
    <row r="22" spans="1:6" ht="12.75">
      <c r="A22" s="225"/>
      <c r="B22" s="225"/>
      <c r="C22" s="47"/>
      <c r="D22" s="640"/>
      <c r="E22" s="640"/>
      <c r="F22" s="640"/>
    </row>
    <row r="23" spans="1:6" ht="12.75">
      <c r="A23" s="7" t="s">
        <v>1395</v>
      </c>
      <c r="B23" s="7"/>
      <c r="C23" s="7"/>
      <c r="D23" s="450"/>
      <c r="E23" s="450"/>
      <c r="F23" s="640"/>
    </row>
    <row r="24" spans="1:6" ht="12.75">
      <c r="A24" s="225" t="s">
        <v>1396</v>
      </c>
      <c r="B24" s="225"/>
      <c r="C24" s="225"/>
      <c r="D24" s="604"/>
      <c r="E24" s="604"/>
      <c r="F24" s="640"/>
    </row>
    <row r="25" spans="1:6" ht="12.75">
      <c r="A25" s="225"/>
      <c r="B25" s="225"/>
      <c r="C25" s="225"/>
      <c r="D25" s="604"/>
      <c r="E25" s="604"/>
      <c r="F25" s="640"/>
    </row>
    <row r="26" spans="1:6" ht="12.75">
      <c r="A26" s="459" t="s">
        <v>1397</v>
      </c>
      <c r="B26" s="641"/>
      <c r="C26" s="459"/>
      <c r="D26" s="642"/>
      <c r="E26" s="640"/>
      <c r="F26" s="640"/>
    </row>
    <row r="27" spans="1:6" ht="9.75" customHeight="1">
      <c r="A27" s="459"/>
      <c r="B27" s="641"/>
      <c r="C27" s="459"/>
      <c r="D27" s="642"/>
      <c r="E27" s="640"/>
      <c r="F27" s="640"/>
    </row>
    <row r="28" spans="1:6" ht="12.75">
      <c r="A28" s="7" t="s">
        <v>1390</v>
      </c>
      <c r="B28" s="7"/>
      <c r="C28" s="68"/>
      <c r="D28" s="527">
        <v>9.6</v>
      </c>
      <c r="E28" s="527">
        <v>0</v>
      </c>
      <c r="F28" s="527">
        <f>SUM(D28:E28)</f>
        <v>9.6</v>
      </c>
    </row>
    <row r="29" spans="1:6" ht="12.75">
      <c r="A29" s="7" t="s">
        <v>1391</v>
      </c>
      <c r="B29" s="7"/>
      <c r="C29" s="68"/>
      <c r="D29" s="527">
        <v>127.86</v>
      </c>
      <c r="E29" s="527">
        <v>0</v>
      </c>
      <c r="F29" s="527">
        <f>SUM(D29:E29)</f>
        <v>127.86</v>
      </c>
    </row>
    <row r="30" spans="1:6" ht="12.75">
      <c r="A30" s="7" t="s">
        <v>1392</v>
      </c>
      <c r="B30" s="7"/>
      <c r="C30" s="68"/>
      <c r="D30" s="527">
        <v>53.64</v>
      </c>
      <c r="E30" s="527">
        <v>0</v>
      </c>
      <c r="F30" s="527">
        <f>SUM(D30:E30)</f>
        <v>53.64</v>
      </c>
    </row>
    <row r="31" spans="1:6" ht="12.75">
      <c r="A31" s="638" t="s">
        <v>1393</v>
      </c>
      <c r="B31" s="638"/>
      <c r="C31" s="638"/>
      <c r="D31" s="639">
        <f>SUM(D28:D30)</f>
        <v>191.1</v>
      </c>
      <c r="E31" s="639">
        <f>SUM(E28:E30)</f>
        <v>0</v>
      </c>
      <c r="F31" s="639">
        <f>SUM(F28:F30)</f>
        <v>191.1</v>
      </c>
    </row>
    <row r="32" spans="1:6" ht="12.75">
      <c r="A32" s="225"/>
      <c r="B32" s="225"/>
      <c r="C32" s="47"/>
      <c r="D32" s="640"/>
      <c r="E32" s="640"/>
      <c r="F32" s="640"/>
    </row>
    <row r="33" spans="1:6" ht="12.75">
      <c r="A33" s="225" t="s">
        <v>1398</v>
      </c>
      <c r="B33" s="225"/>
      <c r="C33" s="47"/>
      <c r="D33" s="640"/>
      <c r="E33" s="640">
        <v>0.02</v>
      </c>
      <c r="F33" s="640"/>
    </row>
    <row r="34" spans="1:6" ht="12.75">
      <c r="A34" s="47"/>
      <c r="B34" s="47"/>
      <c r="C34" s="47"/>
      <c r="D34" s="640"/>
      <c r="E34" s="640"/>
      <c r="F34" s="640"/>
    </row>
    <row r="35" spans="1:6" ht="12.75">
      <c r="A35" s="47"/>
      <c r="B35" s="47"/>
      <c r="C35" s="47"/>
      <c r="D35" s="640"/>
      <c r="E35" s="640"/>
      <c r="F35" s="640"/>
    </row>
    <row r="36" spans="1:6" ht="12.75">
      <c r="A36" s="47"/>
      <c r="B36" s="47"/>
      <c r="C36" s="47"/>
      <c r="D36" s="640"/>
      <c r="E36" s="640"/>
      <c r="F36" s="640"/>
    </row>
    <row r="37" spans="1:6" ht="12.75">
      <c r="A37" s="47"/>
      <c r="B37" s="47"/>
      <c r="C37" s="47"/>
      <c r="D37" s="640"/>
      <c r="E37" s="640"/>
      <c r="F37" s="640"/>
    </row>
    <row r="38" spans="1:6" ht="12.75">
      <c r="A38" s="225"/>
      <c r="B38" s="225"/>
      <c r="C38" s="47"/>
      <c r="D38" s="640"/>
      <c r="E38" s="640"/>
      <c r="F38" s="640"/>
    </row>
    <row r="39" spans="1:6" ht="12.75">
      <c r="A39" s="225"/>
      <c r="B39" s="225"/>
      <c r="C39" s="47"/>
      <c r="D39" s="640"/>
      <c r="E39" s="640"/>
      <c r="F39" s="640"/>
    </row>
    <row r="40" spans="1:6" ht="12.75">
      <c r="A40" s="225"/>
      <c r="B40" s="225"/>
      <c r="C40" s="47"/>
      <c r="D40" s="640"/>
      <c r="E40" s="640"/>
      <c r="F40" s="640"/>
    </row>
    <row r="41" spans="1:6" ht="12.75">
      <c r="A41" s="225"/>
      <c r="B41" s="44"/>
      <c r="C41" s="44"/>
      <c r="D41" s="640"/>
      <c r="E41" s="640"/>
      <c r="F41" s="640"/>
    </row>
    <row r="42" spans="1:6" ht="12.75">
      <c r="A42" s="47"/>
      <c r="B42" s="47"/>
      <c r="C42" s="47"/>
      <c r="D42" s="640"/>
      <c r="E42" s="640"/>
      <c r="F42" s="640"/>
    </row>
    <row r="43" spans="1:6" ht="12.75">
      <c r="A43" s="314"/>
      <c r="B43" s="47"/>
      <c r="C43" s="47"/>
      <c r="D43" s="640"/>
      <c r="E43" s="640"/>
      <c r="F43" s="640"/>
    </row>
    <row r="44" spans="1:6" ht="12.75">
      <c r="A44" s="47"/>
      <c r="B44" s="47"/>
      <c r="C44" s="47"/>
      <c r="D44" s="640"/>
      <c r="E44" s="640"/>
      <c r="F44" s="640"/>
    </row>
    <row r="45" spans="1:6" ht="12.75">
      <c r="A45" s="47"/>
      <c r="B45" s="47"/>
      <c r="C45" s="47"/>
      <c r="D45" s="640"/>
      <c r="E45" s="640"/>
      <c r="F45" s="640"/>
    </row>
    <row r="46" spans="1:6" ht="12.75">
      <c r="A46" s="47"/>
      <c r="B46" s="47"/>
      <c r="C46" s="47"/>
      <c r="D46" s="640"/>
      <c r="E46" s="640"/>
      <c r="F46" s="640"/>
    </row>
    <row r="47" spans="1:6" ht="12.75">
      <c r="A47" s="225"/>
      <c r="B47" s="225"/>
      <c r="C47" s="47"/>
      <c r="D47" s="640"/>
      <c r="E47" s="640"/>
      <c r="F47" s="640"/>
    </row>
    <row r="48" spans="1:6" ht="12.75">
      <c r="A48" s="225"/>
      <c r="B48" s="225"/>
      <c r="C48" s="47"/>
      <c r="D48" s="640"/>
      <c r="E48" s="640"/>
      <c r="F48" s="640"/>
    </row>
    <row r="49" spans="1:6" ht="12.75">
      <c r="A49" s="225"/>
      <c r="B49" s="225"/>
      <c r="C49" s="47"/>
      <c r="D49" s="640"/>
      <c r="E49" s="640"/>
      <c r="F49" s="640"/>
    </row>
    <row r="50" spans="1:6" ht="12.75">
      <c r="A50" s="47"/>
      <c r="B50" s="47"/>
      <c r="C50" s="47"/>
      <c r="D50" s="640"/>
      <c r="E50" s="640"/>
      <c r="F50" s="640"/>
    </row>
    <row r="51" spans="1:6" ht="12.75">
      <c r="A51" s="314"/>
      <c r="B51" s="47"/>
      <c r="C51" s="47"/>
      <c r="D51" s="640"/>
      <c r="E51" s="640"/>
      <c r="F51" s="640"/>
    </row>
    <row r="52" spans="1:6" ht="12.75">
      <c r="A52" s="47"/>
      <c r="B52" s="47"/>
      <c r="C52" s="47"/>
      <c r="D52" s="640"/>
      <c r="E52" s="640"/>
      <c r="F52" s="640"/>
    </row>
    <row r="53" spans="1:6" ht="12.75">
      <c r="A53" s="47"/>
      <c r="B53" s="47"/>
      <c r="C53" s="47"/>
      <c r="D53" s="640"/>
      <c r="E53" s="640"/>
      <c r="F53" s="640"/>
    </row>
    <row r="54" spans="1:6" ht="12.75">
      <c r="A54" s="225"/>
      <c r="B54" s="225"/>
      <c r="C54" s="47"/>
      <c r="D54" s="640"/>
      <c r="E54" s="640"/>
      <c r="F54" s="640"/>
    </row>
    <row r="55" spans="1:6" ht="12.75">
      <c r="A55" s="225"/>
      <c r="B55" s="225"/>
      <c r="C55" s="47"/>
      <c r="D55" s="640"/>
      <c r="E55" s="640"/>
      <c r="F55" s="640"/>
    </row>
    <row r="56" spans="1:6" ht="12.75">
      <c r="A56" s="225"/>
      <c r="B56" s="225"/>
      <c r="C56" s="47"/>
      <c r="D56" s="640"/>
      <c r="E56" s="640"/>
      <c r="F56" s="640"/>
    </row>
    <row r="57" spans="1:6" ht="12.75">
      <c r="A57" s="47"/>
      <c r="B57" s="47"/>
      <c r="C57" s="47"/>
      <c r="D57" s="640"/>
      <c r="E57" s="640"/>
      <c r="F57" s="640"/>
    </row>
    <row r="58" spans="1:6" ht="12.75">
      <c r="A58" s="314"/>
      <c r="B58" s="47"/>
      <c r="C58" s="47"/>
      <c r="D58" s="640"/>
      <c r="E58" s="640"/>
      <c r="F58" s="640"/>
    </row>
    <row r="59" spans="1:6" ht="12.75">
      <c r="A59" s="47"/>
      <c r="B59" s="47"/>
      <c r="C59" s="47"/>
      <c r="D59" s="640"/>
      <c r="E59" s="640"/>
      <c r="F59" s="640"/>
    </row>
    <row r="60" spans="1:6" ht="12.75">
      <c r="A60" s="47"/>
      <c r="B60" s="47"/>
      <c r="C60" s="47"/>
      <c r="D60" s="640"/>
      <c r="E60" s="640"/>
      <c r="F60" s="640"/>
    </row>
    <row r="61" spans="1:6" ht="12.75">
      <c r="A61" s="225"/>
      <c r="B61" s="225"/>
      <c r="C61" s="47"/>
      <c r="D61" s="640"/>
      <c r="E61" s="640"/>
      <c r="F61" s="640"/>
    </row>
    <row r="62" spans="1:6" ht="12.75">
      <c r="A62" s="225"/>
      <c r="B62" s="225"/>
      <c r="C62" s="47"/>
      <c r="D62" s="640"/>
      <c r="E62" s="640"/>
      <c r="F62" s="640"/>
    </row>
    <row r="63" spans="1:6" ht="12.75">
      <c r="A63" s="225"/>
      <c r="B63" s="225"/>
      <c r="C63" s="47"/>
      <c r="D63" s="640"/>
      <c r="E63" s="640"/>
      <c r="F63" s="640"/>
    </row>
    <row r="64" spans="1:6" ht="12.75">
      <c r="A64" s="47"/>
      <c r="B64" s="47"/>
      <c r="C64" s="47"/>
      <c r="D64" s="640"/>
      <c r="E64" s="640"/>
      <c r="F64" s="640"/>
    </row>
    <row r="65" spans="1:6" ht="12.75">
      <c r="A65" s="314"/>
      <c r="B65" s="47"/>
      <c r="C65" s="47"/>
      <c r="D65" s="640"/>
      <c r="E65" s="640"/>
      <c r="F65" s="640"/>
    </row>
    <row r="66" spans="1:6" ht="12.75">
      <c r="A66" s="47"/>
      <c r="B66" s="47"/>
      <c r="C66" s="47"/>
      <c r="D66" s="640"/>
      <c r="E66" s="640"/>
      <c r="F66" s="640"/>
    </row>
    <row r="67" spans="1:6" ht="12.75">
      <c r="A67" s="47"/>
      <c r="B67" s="47"/>
      <c r="C67" s="47"/>
      <c r="D67" s="640"/>
      <c r="E67" s="640"/>
      <c r="F67" s="640"/>
    </row>
    <row r="68" spans="1:6" ht="12.75">
      <c r="A68" s="225"/>
      <c r="B68" s="225"/>
      <c r="C68" s="47"/>
      <c r="D68" s="640"/>
      <c r="E68" s="640"/>
      <c r="F68" s="640"/>
    </row>
    <row r="69" spans="1:6" ht="12.75">
      <c r="A69" s="225"/>
      <c r="B69" s="225"/>
      <c r="C69" s="47"/>
      <c r="D69" s="640"/>
      <c r="E69" s="640"/>
      <c r="F69" s="640"/>
    </row>
    <row r="70" spans="1:6" ht="12.75">
      <c r="A70" s="225"/>
      <c r="B70" s="225"/>
      <c r="C70" s="47"/>
      <c r="D70" s="640"/>
      <c r="E70" s="640"/>
      <c r="F70" s="640"/>
    </row>
    <row r="71" spans="1:6" ht="12.75">
      <c r="A71" s="47"/>
      <c r="B71" s="47"/>
      <c r="C71" s="47"/>
      <c r="D71" s="640"/>
      <c r="E71" s="640"/>
      <c r="F71" s="640"/>
    </row>
    <row r="72" spans="1:6" ht="12.75">
      <c r="A72" s="314"/>
      <c r="B72" s="47"/>
      <c r="C72" s="47"/>
      <c r="D72" s="640"/>
      <c r="E72" s="640"/>
      <c r="F72" s="640"/>
    </row>
    <row r="73" spans="1:6" ht="12.75">
      <c r="A73" s="47"/>
      <c r="B73" s="47"/>
      <c r="C73" s="47"/>
      <c r="D73" s="640"/>
      <c r="E73" s="640"/>
      <c r="F73" s="640"/>
    </row>
    <row r="74" spans="1:6" ht="12.75">
      <c r="A74" s="47"/>
      <c r="B74" s="47"/>
      <c r="C74" s="47"/>
      <c r="D74" s="640"/>
      <c r="E74" s="640"/>
      <c r="F74" s="640"/>
    </row>
    <row r="75" spans="1:6" ht="12.75">
      <c r="A75" s="225"/>
      <c r="B75" s="225"/>
      <c r="C75" s="47"/>
      <c r="D75" s="640"/>
      <c r="E75" s="640"/>
      <c r="F75" s="640"/>
    </row>
    <row r="76" spans="1:6" ht="12.75">
      <c r="A76" s="225"/>
      <c r="B76" s="225"/>
      <c r="C76" s="47"/>
      <c r="D76" s="640"/>
      <c r="E76" s="640"/>
      <c r="F76" s="640"/>
    </row>
    <row r="77" spans="1:6" ht="12.75">
      <c r="A77" s="225"/>
      <c r="B77" s="225"/>
      <c r="C77" s="47"/>
      <c r="D77" s="640"/>
      <c r="E77" s="640"/>
      <c r="F77" s="640"/>
    </row>
    <row r="78" spans="1:6" ht="12.75">
      <c r="A78" s="47"/>
      <c r="B78" s="47"/>
      <c r="C78" s="47"/>
      <c r="D78" s="640"/>
      <c r="E78" s="640"/>
      <c r="F78" s="640"/>
    </row>
    <row r="79" spans="1:6" ht="12.75">
      <c r="A79" s="314"/>
      <c r="B79" s="47"/>
      <c r="C79" s="47"/>
      <c r="D79" s="640"/>
      <c r="E79" s="640"/>
      <c r="F79" s="640"/>
    </row>
    <row r="80" spans="1:6" ht="12.75">
      <c r="A80" s="47"/>
      <c r="B80" s="47"/>
      <c r="C80" s="47"/>
      <c r="D80" s="640"/>
      <c r="E80" s="640"/>
      <c r="F80" s="640"/>
    </row>
    <row r="81" spans="1:6" ht="12.75">
      <c r="A81" s="47"/>
      <c r="B81" s="47"/>
      <c r="C81" s="47"/>
      <c r="D81" s="640"/>
      <c r="E81" s="640"/>
      <c r="F81" s="640"/>
    </row>
    <row r="82" spans="1:6" ht="12.75">
      <c r="A82" s="225"/>
      <c r="B82" s="225"/>
      <c r="C82" s="47"/>
      <c r="D82" s="640"/>
      <c r="E82" s="640"/>
      <c r="F82" s="640"/>
    </row>
    <row r="83" spans="1:6" ht="12.75">
      <c r="A83" s="225"/>
      <c r="B83" s="225"/>
      <c r="C83" s="47"/>
      <c r="D83" s="640"/>
      <c r="E83" s="640"/>
      <c r="F83" s="640"/>
    </row>
    <row r="84" spans="1:6" ht="12.75">
      <c r="A84" s="225"/>
      <c r="B84" s="225"/>
      <c r="C84" s="47"/>
      <c r="D84" s="640"/>
      <c r="E84" s="640"/>
      <c r="F84" s="640"/>
    </row>
    <row r="85" spans="1:6" ht="12.75">
      <c r="A85" s="47"/>
      <c r="B85" s="47"/>
      <c r="C85" s="47"/>
      <c r="D85" s="640"/>
      <c r="E85" s="640"/>
      <c r="F85" s="640"/>
    </row>
    <row r="86" spans="1:6" ht="12.75">
      <c r="A86" s="314"/>
      <c r="B86" s="47"/>
      <c r="C86" s="47"/>
      <c r="D86" s="640"/>
      <c r="E86" s="640"/>
      <c r="F86" s="640"/>
    </row>
    <row r="87" spans="1:6" ht="12.75">
      <c r="A87" s="590"/>
      <c r="B87" s="47"/>
      <c r="C87" s="47"/>
      <c r="D87" s="640"/>
      <c r="E87" s="640"/>
      <c r="F87" s="640"/>
    </row>
    <row r="88" spans="1:6" ht="12.75">
      <c r="A88" s="47"/>
      <c r="B88" s="47"/>
      <c r="C88" s="47"/>
      <c r="D88" s="640"/>
      <c r="E88" s="640"/>
      <c r="F88" s="640"/>
    </row>
    <row r="89" spans="1:6" ht="12.75">
      <c r="A89" s="225"/>
      <c r="B89" s="225"/>
      <c r="C89" s="47"/>
      <c r="D89" s="640"/>
      <c r="E89" s="640"/>
      <c r="F89" s="640"/>
    </row>
    <row r="90" spans="1:6" ht="12.75">
      <c r="A90" s="225"/>
      <c r="B90" s="225"/>
      <c r="C90" s="47"/>
      <c r="D90" s="640"/>
      <c r="E90" s="640"/>
      <c r="F90" s="640"/>
    </row>
    <row r="91" spans="1:7" ht="12.75">
      <c r="A91" s="225"/>
      <c r="B91" s="225"/>
      <c r="C91" s="47"/>
      <c r="D91" s="640"/>
      <c r="E91" s="640"/>
      <c r="F91" s="640"/>
      <c r="G91" s="46"/>
    </row>
    <row r="92" spans="1:7" ht="12.75">
      <c r="A92" s="47"/>
      <c r="B92" s="47"/>
      <c r="C92" s="47"/>
      <c r="D92" s="640"/>
      <c r="E92" s="640"/>
      <c r="F92" s="640"/>
      <c r="G92" s="46"/>
    </row>
    <row r="93" spans="1:7" ht="12.75">
      <c r="A93" s="314"/>
      <c r="B93" s="47"/>
      <c r="C93" s="47"/>
      <c r="D93" s="640"/>
      <c r="E93" s="640"/>
      <c r="F93" s="640"/>
      <c r="G93" s="46"/>
    </row>
    <row r="94" spans="1:7" ht="12.75">
      <c r="A94" s="47"/>
      <c r="B94" s="47"/>
      <c r="C94" s="47"/>
      <c r="D94" s="640"/>
      <c r="E94" s="640"/>
      <c r="F94" s="640"/>
      <c r="G94" s="46"/>
    </row>
    <row r="95" spans="1:7" ht="12.75">
      <c r="A95" s="47"/>
      <c r="B95" s="47"/>
      <c r="C95" s="47"/>
      <c r="D95" s="640"/>
      <c r="E95" s="640"/>
      <c r="F95" s="640"/>
      <c r="G95" s="46"/>
    </row>
    <row r="96" spans="1:7" ht="12.75">
      <c r="A96" s="225"/>
      <c r="B96" s="225"/>
      <c r="C96" s="47"/>
      <c r="D96" s="640"/>
      <c r="E96" s="640"/>
      <c r="F96" s="640"/>
      <c r="G96" s="46"/>
    </row>
    <row r="97" spans="1:7" ht="12.75">
      <c r="A97" s="225"/>
      <c r="B97" s="225"/>
      <c r="C97" s="47"/>
      <c r="D97" s="640"/>
      <c r="E97" s="640"/>
      <c r="F97" s="640"/>
      <c r="G97" s="46"/>
    </row>
    <row r="98" spans="1:7" ht="12.75">
      <c r="A98" s="225"/>
      <c r="B98" s="225"/>
      <c r="C98" s="47"/>
      <c r="D98" s="640"/>
      <c r="E98" s="640"/>
      <c r="F98" s="640"/>
      <c r="G98" s="46"/>
    </row>
    <row r="99" spans="1:7" ht="12.75">
      <c r="A99" s="47"/>
      <c r="B99" s="47"/>
      <c r="C99" s="47"/>
      <c r="D99" s="640"/>
      <c r="E99" s="640"/>
      <c r="F99" s="640"/>
      <c r="G99" s="46"/>
    </row>
    <row r="100" spans="1:7" ht="12.75">
      <c r="A100" s="314"/>
      <c r="B100" s="47"/>
      <c r="C100" s="47"/>
      <c r="D100" s="640"/>
      <c r="E100" s="640"/>
      <c r="F100" s="640"/>
      <c r="G100" s="46"/>
    </row>
    <row r="101" spans="1:7" ht="12.75">
      <c r="A101" s="47"/>
      <c r="B101" s="47"/>
      <c r="C101" s="47"/>
      <c r="D101" s="640"/>
      <c r="E101" s="640"/>
      <c r="F101" s="640"/>
      <c r="G101" s="46"/>
    </row>
    <row r="102" spans="1:7" ht="12.75">
      <c r="A102" s="47"/>
      <c r="B102" s="47"/>
      <c r="C102" s="47"/>
      <c r="D102" s="640"/>
      <c r="E102" s="640"/>
      <c r="F102" s="640"/>
      <c r="G102" s="46"/>
    </row>
    <row r="103" spans="1:7" ht="12.75">
      <c r="A103" s="225"/>
      <c r="B103" s="225"/>
      <c r="C103" s="47"/>
      <c r="D103" s="640"/>
      <c r="E103" s="640"/>
      <c r="F103" s="640"/>
      <c r="G103" s="46"/>
    </row>
    <row r="104" spans="1:7" ht="12.75">
      <c r="A104" s="225"/>
      <c r="B104" s="225"/>
      <c r="C104" s="47"/>
      <c r="D104" s="640"/>
      <c r="E104" s="640"/>
      <c r="F104" s="640"/>
      <c r="G104" s="46"/>
    </row>
    <row r="105" spans="1:7" ht="12.75">
      <c r="A105" s="225"/>
      <c r="B105" s="225"/>
      <c r="C105" s="47"/>
      <c r="D105" s="640"/>
      <c r="E105" s="640"/>
      <c r="F105" s="640"/>
      <c r="G105" s="46"/>
    </row>
    <row r="106" spans="1:7" ht="12.75">
      <c r="A106" s="47"/>
      <c r="B106" s="47"/>
      <c r="C106" s="47"/>
      <c r="D106" s="640"/>
      <c r="E106" s="640"/>
      <c r="F106" s="640"/>
      <c r="G106" s="46"/>
    </row>
    <row r="107" spans="1:7" ht="12.75">
      <c r="A107" s="47"/>
      <c r="B107" s="47"/>
      <c r="C107" s="47"/>
      <c r="D107" s="640"/>
      <c r="E107" s="640"/>
      <c r="F107" s="640"/>
      <c r="G107" s="46"/>
    </row>
    <row r="108" spans="1:7" ht="12.75">
      <c r="A108" s="47"/>
      <c r="B108" s="47"/>
      <c r="C108" s="47"/>
      <c r="D108" s="640"/>
      <c r="E108" s="640"/>
      <c r="F108" s="640"/>
      <c r="G108" s="46"/>
    </row>
    <row r="109" spans="1:7" ht="12.75">
      <c r="A109" s="590"/>
      <c r="B109" s="47"/>
      <c r="C109" s="47"/>
      <c r="D109" s="640"/>
      <c r="E109" s="640"/>
      <c r="F109" s="640"/>
      <c r="G109" s="46"/>
    </row>
    <row r="110" spans="1:7" ht="12.75">
      <c r="A110" s="225"/>
      <c r="B110" s="225"/>
      <c r="C110" s="47"/>
      <c r="D110" s="640"/>
      <c r="E110" s="640"/>
      <c r="F110" s="640"/>
      <c r="G110" s="46"/>
    </row>
    <row r="111" spans="1:7" ht="12.75">
      <c r="A111" s="225"/>
      <c r="B111" s="225"/>
      <c r="C111" s="47"/>
      <c r="D111" s="640"/>
      <c r="E111" s="640"/>
      <c r="F111" s="640"/>
      <c r="G111" s="46"/>
    </row>
    <row r="112" spans="1:7" ht="12.75">
      <c r="A112" s="225"/>
      <c r="B112" s="225"/>
      <c r="C112" s="47"/>
      <c r="D112" s="640"/>
      <c r="E112" s="640"/>
      <c r="F112" s="640"/>
      <c r="G112" s="46"/>
    </row>
    <row r="113" spans="1:7" ht="12.75">
      <c r="A113" s="47"/>
      <c r="B113" s="47"/>
      <c r="C113" s="47"/>
      <c r="D113" s="640"/>
      <c r="E113" s="640"/>
      <c r="F113" s="640"/>
      <c r="G113" s="46"/>
    </row>
    <row r="114" spans="1:7" ht="12.75">
      <c r="A114" s="314"/>
      <c r="B114" s="47"/>
      <c r="C114" s="47"/>
      <c r="D114" s="640"/>
      <c r="E114" s="640"/>
      <c r="F114" s="640"/>
      <c r="G114" s="46"/>
    </row>
    <row r="115" spans="1:7" ht="12.75">
      <c r="A115" s="47"/>
      <c r="B115" s="47"/>
      <c r="C115" s="47"/>
      <c r="D115" s="640"/>
      <c r="E115" s="640"/>
      <c r="F115" s="640"/>
      <c r="G115" s="46"/>
    </row>
    <row r="116" spans="1:7" ht="12.75">
      <c r="A116" s="47"/>
      <c r="B116" s="47"/>
      <c r="C116" s="47"/>
      <c r="D116" s="640"/>
      <c r="E116" s="640"/>
      <c r="F116" s="640"/>
      <c r="G116" s="46"/>
    </row>
    <row r="117" spans="1:7" ht="12.75">
      <c r="A117" s="225"/>
      <c r="B117" s="225"/>
      <c r="C117" s="47"/>
      <c r="D117" s="640"/>
      <c r="E117" s="640"/>
      <c r="F117" s="640"/>
      <c r="G117" s="46"/>
    </row>
    <row r="118" spans="1:7" ht="12.75">
      <c r="A118" s="225"/>
      <c r="B118" s="225"/>
      <c r="C118" s="47"/>
      <c r="D118" s="640"/>
      <c r="E118" s="640"/>
      <c r="F118" s="640"/>
      <c r="G118" s="46"/>
    </row>
    <row r="119" spans="1:7" ht="12.75">
      <c r="A119" s="225"/>
      <c r="B119" s="225"/>
      <c r="C119" s="47"/>
      <c r="D119" s="640"/>
      <c r="E119" s="640"/>
      <c r="F119" s="640"/>
      <c r="G119" s="46"/>
    </row>
    <row r="120" spans="1:7" ht="12.75">
      <c r="A120" s="47"/>
      <c r="B120" s="47"/>
      <c r="C120" s="47"/>
      <c r="D120" s="640"/>
      <c r="E120" s="640"/>
      <c r="F120" s="640"/>
      <c r="G120" s="46"/>
    </row>
    <row r="121" spans="1:7" ht="12.75">
      <c r="A121" s="314"/>
      <c r="B121" s="47"/>
      <c r="C121" s="47"/>
      <c r="D121" s="640"/>
      <c r="E121" s="640"/>
      <c r="F121" s="640"/>
      <c r="G121" s="46"/>
    </row>
    <row r="122" spans="1:7" ht="12.75">
      <c r="A122" s="47"/>
      <c r="B122" s="47"/>
      <c r="C122" s="47"/>
      <c r="D122" s="640"/>
      <c r="E122" s="640"/>
      <c r="F122" s="640"/>
      <c r="G122" s="46"/>
    </row>
    <row r="123" spans="1:7" ht="12.75">
      <c r="A123" s="47"/>
      <c r="B123" s="47"/>
      <c r="C123" s="47"/>
      <c r="D123" s="640"/>
      <c r="E123" s="640"/>
      <c r="F123" s="640"/>
      <c r="G123" s="46"/>
    </row>
    <row r="124" spans="1:7" ht="12.75">
      <c r="A124" s="225"/>
      <c r="B124" s="225"/>
      <c r="C124" s="47"/>
      <c r="D124" s="640"/>
      <c r="E124" s="640"/>
      <c r="F124" s="640"/>
      <c r="G124" s="46"/>
    </row>
    <row r="125" spans="1:7" ht="12.75">
      <c r="A125" s="225"/>
      <c r="B125" s="225"/>
      <c r="C125" s="47"/>
      <c r="D125" s="640"/>
      <c r="E125" s="640"/>
      <c r="F125" s="640"/>
      <c r="G125" s="46"/>
    </row>
    <row r="126" spans="1:7" ht="12.75">
      <c r="A126" s="225"/>
      <c r="B126" s="225"/>
      <c r="C126" s="47"/>
      <c r="D126" s="640"/>
      <c r="E126" s="640"/>
      <c r="F126" s="640"/>
      <c r="G126" s="46"/>
    </row>
    <row r="127" spans="1:7" ht="12.75">
      <c r="A127" s="225"/>
      <c r="B127" s="47"/>
      <c r="C127" s="47"/>
      <c r="D127" s="640"/>
      <c r="E127" s="640"/>
      <c r="F127" s="640"/>
      <c r="G127" s="46"/>
    </row>
    <row r="128" spans="1:7" ht="12.75">
      <c r="A128" s="47"/>
      <c r="B128" s="47"/>
      <c r="C128" s="47"/>
      <c r="D128" s="640"/>
      <c r="E128" s="640"/>
      <c r="F128" s="640"/>
      <c r="G128" s="46"/>
    </row>
    <row r="129" spans="1:7" ht="12.75">
      <c r="A129" s="47"/>
      <c r="B129" s="47"/>
      <c r="C129" s="47"/>
      <c r="D129" s="640"/>
      <c r="E129" s="640"/>
      <c r="F129" s="640"/>
      <c r="G129" s="46"/>
    </row>
    <row r="130" spans="1:7" ht="12.75">
      <c r="A130" s="47"/>
      <c r="B130" s="47"/>
      <c r="C130" s="47"/>
      <c r="D130" s="640"/>
      <c r="E130" s="640"/>
      <c r="F130" s="640"/>
      <c r="G130" s="46"/>
    </row>
    <row r="131" spans="1:7" ht="12.75">
      <c r="A131" s="47"/>
      <c r="B131" s="47"/>
      <c r="C131" s="47"/>
      <c r="D131" s="640"/>
      <c r="E131" s="640"/>
      <c r="F131" s="640"/>
      <c r="G131" s="46"/>
    </row>
    <row r="132" spans="1:7" ht="12.75">
      <c r="A132" s="225"/>
      <c r="B132" s="225"/>
      <c r="C132" s="47"/>
      <c r="D132" s="640"/>
      <c r="E132" s="640"/>
      <c r="F132" s="640"/>
      <c r="G132" s="46"/>
    </row>
    <row r="133" spans="1:7" ht="12.75">
      <c r="A133" s="225"/>
      <c r="B133" s="225"/>
      <c r="C133" s="47"/>
      <c r="D133" s="640"/>
      <c r="E133" s="640"/>
      <c r="F133" s="640"/>
      <c r="G133" s="46"/>
    </row>
    <row r="134" spans="1:7" ht="12.75">
      <c r="A134" s="225"/>
      <c r="B134" s="225"/>
      <c r="C134" s="47"/>
      <c r="D134" s="640"/>
      <c r="E134" s="640"/>
      <c r="F134" s="640"/>
      <c r="G134" s="46"/>
    </row>
    <row r="135" spans="1:7" ht="12.75">
      <c r="A135" s="47"/>
      <c r="B135" s="47"/>
      <c r="C135" s="47"/>
      <c r="D135" s="640"/>
      <c r="E135" s="640"/>
      <c r="F135" s="640"/>
      <c r="G135" s="46"/>
    </row>
    <row r="136" spans="1:7" ht="12.75">
      <c r="A136" s="314"/>
      <c r="B136" s="47"/>
      <c r="C136" s="47"/>
      <c r="D136" s="640"/>
      <c r="E136" s="640"/>
      <c r="F136" s="640"/>
      <c r="G136" s="46"/>
    </row>
    <row r="137" spans="1:7" ht="12.75">
      <c r="A137" s="47"/>
      <c r="B137" s="47"/>
      <c r="C137" s="47"/>
      <c r="D137" s="640"/>
      <c r="E137" s="640"/>
      <c r="F137" s="640"/>
      <c r="G137" s="46"/>
    </row>
    <row r="138" spans="1:7" ht="12.75">
      <c r="A138" s="47"/>
      <c r="B138" s="47"/>
      <c r="C138" s="47"/>
      <c r="D138" s="640"/>
      <c r="E138" s="640"/>
      <c r="F138" s="640"/>
      <c r="G138" s="46"/>
    </row>
    <row r="139" spans="1:7" ht="12.75">
      <c r="A139" s="225"/>
      <c r="B139" s="225"/>
      <c r="C139" s="47"/>
      <c r="D139" s="640"/>
      <c r="E139" s="640"/>
      <c r="F139" s="640"/>
      <c r="G139" s="46"/>
    </row>
    <row r="140" spans="1:7" ht="12.75">
      <c r="A140" s="225"/>
      <c r="B140" s="225"/>
      <c r="C140" s="47"/>
      <c r="D140" s="640"/>
      <c r="E140" s="640"/>
      <c r="F140" s="640"/>
      <c r="G140" s="46"/>
    </row>
    <row r="141" spans="1:7" ht="12.75">
      <c r="A141" s="225"/>
      <c r="B141" s="225"/>
      <c r="C141" s="47"/>
      <c r="D141" s="640"/>
      <c r="E141" s="640"/>
      <c r="F141" s="640"/>
      <c r="G141" s="46"/>
    </row>
    <row r="142" spans="1:7" ht="12.75">
      <c r="A142" s="47"/>
      <c r="B142" s="47"/>
      <c r="C142" s="47"/>
      <c r="D142" s="640"/>
      <c r="E142" s="640"/>
      <c r="F142" s="640"/>
      <c r="G142" s="46"/>
    </row>
    <row r="143" spans="1:7" ht="12.75">
      <c r="A143" s="47"/>
      <c r="B143" s="47"/>
      <c r="C143" s="47"/>
      <c r="D143" s="640"/>
      <c r="E143" s="640"/>
      <c r="F143" s="640"/>
      <c r="G143" s="46"/>
    </row>
    <row r="144" spans="1:7" ht="12.75">
      <c r="A144" s="47"/>
      <c r="B144" s="47"/>
      <c r="C144" s="47"/>
      <c r="D144" s="640"/>
      <c r="E144" s="640"/>
      <c r="F144" s="640"/>
      <c r="G144" s="46"/>
    </row>
    <row r="145" spans="1:7" ht="12.75">
      <c r="A145" s="47"/>
      <c r="B145" s="47"/>
      <c r="C145" s="47"/>
      <c r="D145" s="640"/>
      <c r="E145" s="640"/>
      <c r="F145" s="640"/>
      <c r="G145" s="46"/>
    </row>
    <row r="146" spans="1:7" ht="12.75">
      <c r="A146" s="225"/>
      <c r="B146" s="225"/>
      <c r="C146" s="47"/>
      <c r="D146" s="640"/>
      <c r="E146" s="640"/>
      <c r="F146" s="640"/>
      <c r="G146" s="46"/>
    </row>
    <row r="147" spans="1:7" ht="12.75">
      <c r="A147" s="225"/>
      <c r="B147" s="225"/>
      <c r="C147" s="47"/>
      <c r="D147" s="640"/>
      <c r="E147" s="640"/>
      <c r="F147" s="640"/>
      <c r="G147" s="46"/>
    </row>
    <row r="148" spans="1:7" ht="12.75">
      <c r="A148" s="225"/>
      <c r="B148" s="225"/>
      <c r="C148" s="47"/>
      <c r="D148" s="640"/>
      <c r="E148" s="640"/>
      <c r="F148" s="640"/>
      <c r="G148" s="46"/>
    </row>
    <row r="149" spans="1:7" ht="12.75">
      <c r="A149" s="47"/>
      <c r="B149" s="47"/>
      <c r="C149" s="47"/>
      <c r="D149" s="640"/>
      <c r="E149" s="640"/>
      <c r="F149" s="640"/>
      <c r="G149" s="46"/>
    </row>
    <row r="150" spans="1:7" ht="12.75">
      <c r="A150" s="47"/>
      <c r="B150" s="47"/>
      <c r="C150" s="47"/>
      <c r="D150" s="640"/>
      <c r="E150" s="640"/>
      <c r="F150" s="640"/>
      <c r="G150" s="46"/>
    </row>
    <row r="151" spans="1:7" ht="12.75">
      <c r="A151" s="47"/>
      <c r="B151" s="47"/>
      <c r="C151" s="47"/>
      <c r="D151" s="640"/>
      <c r="E151" s="640"/>
      <c r="F151" s="640"/>
      <c r="G151" s="46"/>
    </row>
    <row r="152" spans="1:7" ht="12.75">
      <c r="A152" s="47"/>
      <c r="B152" s="47"/>
      <c r="C152" s="47"/>
      <c r="D152" s="640"/>
      <c r="E152" s="640"/>
      <c r="F152" s="640"/>
      <c r="G152" s="46"/>
    </row>
    <row r="153" spans="1:7" ht="12.75">
      <c r="A153" s="225"/>
      <c r="B153" s="225"/>
      <c r="C153" s="47"/>
      <c r="D153" s="640"/>
      <c r="E153" s="640"/>
      <c r="F153" s="640"/>
      <c r="G153" s="46"/>
    </row>
    <row r="154" spans="1:7" ht="12.75">
      <c r="A154" s="225"/>
      <c r="B154" s="225"/>
      <c r="C154" s="47"/>
      <c r="D154" s="640"/>
      <c r="E154" s="640"/>
      <c r="F154" s="640"/>
      <c r="G154" s="46"/>
    </row>
    <row r="155" spans="1:7" ht="12.75">
      <c r="A155" s="225"/>
      <c r="B155" s="225"/>
      <c r="C155" s="47"/>
      <c r="D155" s="640"/>
      <c r="E155" s="640"/>
      <c r="F155" s="640"/>
      <c r="G155" s="46"/>
    </row>
    <row r="156" spans="1:7" ht="12.75">
      <c r="A156" s="47"/>
      <c r="B156" s="47"/>
      <c r="C156" s="47"/>
      <c r="D156" s="640"/>
      <c r="E156" s="640"/>
      <c r="F156" s="640"/>
      <c r="G156" s="46"/>
    </row>
    <row r="157" spans="1:7" ht="12.75">
      <c r="A157" s="47"/>
      <c r="B157" s="47"/>
      <c r="C157" s="47"/>
      <c r="D157" s="640"/>
      <c r="E157" s="640"/>
      <c r="F157" s="640"/>
      <c r="G157" s="46"/>
    </row>
    <row r="158" spans="1:7" ht="12.75">
      <c r="A158" s="47"/>
      <c r="B158" s="47"/>
      <c r="C158" s="47"/>
      <c r="D158" s="640"/>
      <c r="E158" s="640"/>
      <c r="F158" s="640"/>
      <c r="G158" s="46"/>
    </row>
    <row r="159" spans="1:7" ht="12.75">
      <c r="A159" s="47"/>
      <c r="B159" s="47"/>
      <c r="C159" s="47"/>
      <c r="D159" s="640"/>
      <c r="E159" s="640"/>
      <c r="F159" s="640"/>
      <c r="G159" s="46"/>
    </row>
    <row r="160" spans="1:7" ht="12.75">
      <c r="A160" s="225"/>
      <c r="B160" s="225"/>
      <c r="C160" s="47"/>
      <c r="D160" s="640"/>
      <c r="E160" s="640"/>
      <c r="F160" s="640"/>
      <c r="G160" s="46"/>
    </row>
    <row r="161" spans="1:7" ht="12.75">
      <c r="A161" s="225"/>
      <c r="B161" s="225"/>
      <c r="C161" s="47"/>
      <c r="D161" s="640"/>
      <c r="E161" s="640"/>
      <c r="F161" s="640"/>
      <c r="G161" s="46"/>
    </row>
  </sheetData>
  <sheetProtection selectLockedCells="1" selectUnlockedCells="1"/>
  <printOptions/>
  <pageMargins left="0.75" right="0.25972222222222224" top="1" bottom="1" header="0.5118055555555555" footer="0.5"/>
  <pageSetup horizontalDpi="300" verticalDpi="300" orientation="portrait" paperSize="9"/>
  <headerFooter alignWithMargins="0">
    <oddFooter>&amp;CStránka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4">
      <selection activeCell="C17" sqref="C17"/>
    </sheetView>
  </sheetViews>
  <sheetFormatPr defaultColWidth="9.140625" defaultRowHeight="12.75"/>
  <sheetData>
    <row r="2" ht="12.75">
      <c r="A2" s="68" t="s">
        <v>1399</v>
      </c>
    </row>
    <row r="3" ht="12.75">
      <c r="A3" s="68" t="s">
        <v>1400</v>
      </c>
    </row>
    <row r="4" ht="12.75">
      <c r="A4" s="68" t="s">
        <v>1401</v>
      </c>
    </row>
    <row r="5" ht="12.75">
      <c r="A5" s="68" t="s">
        <v>1402</v>
      </c>
    </row>
    <row r="8" spans="1:8" ht="12.75">
      <c r="A8" s="643" t="s">
        <v>1403</v>
      </c>
      <c r="B8" s="643"/>
      <c r="C8" s="643"/>
      <c r="D8" s="643"/>
      <c r="E8" s="643"/>
      <c r="F8" s="643"/>
      <c r="G8" s="643"/>
      <c r="H8" s="643"/>
    </row>
    <row r="11" spans="1:12" ht="12.75">
      <c r="A11" s="291" t="s">
        <v>1404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28">
      <selection activeCell="R36" sqref="R36"/>
    </sheetView>
  </sheetViews>
  <sheetFormatPr defaultColWidth="9.140625" defaultRowHeight="12.75"/>
  <cols>
    <col min="5" max="5" width="10.28125" style="132" customWidth="1"/>
    <col min="6" max="6" width="9.7109375" style="0" customWidth="1"/>
    <col min="7" max="7" width="1.7109375" style="0" customWidth="1"/>
    <col min="8" max="8" width="14.140625" style="0" customWidth="1"/>
    <col min="9" max="9" width="1.7109375" style="0" customWidth="1"/>
    <col min="10" max="10" width="10.140625" style="132" customWidth="1"/>
    <col min="11" max="11" width="9.7109375" style="0" customWidth="1"/>
    <col min="12" max="12" width="1.7109375" style="0" customWidth="1"/>
    <col min="13" max="13" width="14.7109375" style="0" customWidth="1"/>
    <col min="14" max="14" width="10.8515625" style="132" customWidth="1"/>
    <col min="15" max="15" width="2.7109375" style="0" customWidth="1"/>
    <col min="16" max="17" width="11.140625" style="0" customWidth="1"/>
    <col min="18" max="18" width="14.7109375" style="0" customWidth="1"/>
    <col min="19" max="19" width="2.7109375" style="0" customWidth="1"/>
    <col min="20" max="20" width="0" style="0" hidden="1" customWidth="1"/>
  </cols>
  <sheetData>
    <row r="1" ht="12.75">
      <c r="A1" s="7" t="s">
        <v>532</v>
      </c>
    </row>
    <row r="2" spans="5:20" ht="12.75">
      <c r="E2" s="349" t="s">
        <v>533</v>
      </c>
      <c r="F2" s="220"/>
      <c r="G2" s="387"/>
      <c r="H2" s="19"/>
      <c r="J2" s="349" t="s">
        <v>533</v>
      </c>
      <c r="K2" s="220"/>
      <c r="L2" s="388"/>
      <c r="M2" s="132"/>
      <c r="N2" s="389" t="s">
        <v>533</v>
      </c>
      <c r="Q2" s="67" t="s">
        <v>534</v>
      </c>
      <c r="R2" s="390" t="s">
        <v>535</v>
      </c>
      <c r="T2" s="132"/>
    </row>
    <row r="3" spans="1:20" ht="12.75">
      <c r="A3" s="247" t="s">
        <v>475</v>
      </c>
      <c r="B3" s="247"/>
      <c r="C3" s="104"/>
      <c r="D3" s="104"/>
      <c r="E3" s="391" t="s">
        <v>536</v>
      </c>
      <c r="F3" s="392" t="s">
        <v>537</v>
      </c>
      <c r="G3" s="393"/>
      <c r="H3" s="394" t="s">
        <v>538</v>
      </c>
      <c r="I3" s="395"/>
      <c r="J3" s="396" t="s">
        <v>539</v>
      </c>
      <c r="K3" s="397" t="s">
        <v>537</v>
      </c>
      <c r="L3" s="398"/>
      <c r="M3" s="394" t="s">
        <v>538</v>
      </c>
      <c r="N3" s="399" t="s">
        <v>540</v>
      </c>
      <c r="O3" s="395"/>
      <c r="P3" s="400" t="s">
        <v>537</v>
      </c>
      <c r="Q3" s="401" t="s">
        <v>540</v>
      </c>
      <c r="R3" s="402" t="s">
        <v>541</v>
      </c>
      <c r="T3" s="132"/>
    </row>
    <row r="4" spans="5:20" ht="12.75">
      <c r="E4" s="131"/>
      <c r="F4" s="211"/>
      <c r="G4" s="403"/>
      <c r="H4" s="404"/>
      <c r="J4" s="131"/>
      <c r="K4" s="211"/>
      <c r="L4" s="405"/>
      <c r="M4" s="404"/>
      <c r="N4" s="131"/>
      <c r="R4" s="406"/>
      <c r="T4" s="132"/>
    </row>
    <row r="5" spans="1:20" ht="12.75">
      <c r="A5" s="108">
        <v>10</v>
      </c>
      <c r="B5" t="s">
        <v>542</v>
      </c>
      <c r="E5" s="74">
        <v>44</v>
      </c>
      <c r="F5" s="74">
        <v>266.727</v>
      </c>
      <c r="G5" s="403"/>
      <c r="H5" s="404">
        <v>310726.88</v>
      </c>
      <c r="J5" s="74">
        <v>0</v>
      </c>
      <c r="K5" s="74">
        <v>0</v>
      </c>
      <c r="L5" s="255"/>
      <c r="M5" s="404">
        <v>0</v>
      </c>
      <c r="N5" s="142">
        <f aca="true" t="shared" si="0" ref="N5:N25">SUM(E5+J5)</f>
        <v>44</v>
      </c>
      <c r="O5" s="12"/>
      <c r="P5" s="12">
        <f>SUM(F5+K5)</f>
        <v>266.727</v>
      </c>
      <c r="Q5" s="12">
        <f>SUM(N5+P5)</f>
        <v>310.727</v>
      </c>
      <c r="R5" s="406">
        <f aca="true" t="shared" si="1" ref="R5:R22">SUM(H5+M5)</f>
        <v>310726.88</v>
      </c>
      <c r="T5" s="84">
        <f aca="true" t="shared" si="2" ref="T5:T24">SUM(H5+M5)</f>
        <v>310726.88</v>
      </c>
    </row>
    <row r="6" spans="1:20" ht="12.75">
      <c r="A6" s="108">
        <v>21</v>
      </c>
      <c r="B6" t="s">
        <v>543</v>
      </c>
      <c r="E6" s="74">
        <v>5</v>
      </c>
      <c r="F6" s="17">
        <v>14.953</v>
      </c>
      <c r="G6" s="403"/>
      <c r="H6" s="404">
        <v>19953</v>
      </c>
      <c r="J6" s="74">
        <v>0</v>
      </c>
      <c r="K6" s="74">
        <v>0</v>
      </c>
      <c r="L6" s="255"/>
      <c r="M6" s="404">
        <v>0</v>
      </c>
      <c r="N6" s="142">
        <f t="shared" si="0"/>
        <v>5</v>
      </c>
      <c r="O6" s="12"/>
      <c r="P6" s="12">
        <f aca="true" t="shared" si="3" ref="P6:P25">SUM(F6+K6)</f>
        <v>14.953</v>
      </c>
      <c r="Q6" s="12">
        <f aca="true" t="shared" si="4" ref="Q6:Q25">SUM(N6+P6)</f>
        <v>19.953</v>
      </c>
      <c r="R6" s="406">
        <f t="shared" si="1"/>
        <v>19953</v>
      </c>
      <c r="T6" s="84">
        <f t="shared" si="2"/>
        <v>19953</v>
      </c>
    </row>
    <row r="7" spans="1:20" ht="12.75">
      <c r="A7" s="108">
        <v>22</v>
      </c>
      <c r="B7" t="s">
        <v>218</v>
      </c>
      <c r="E7" s="74">
        <v>1581.25</v>
      </c>
      <c r="F7" s="74">
        <v>-865.754</v>
      </c>
      <c r="G7" s="403"/>
      <c r="H7" s="404">
        <v>715489.91</v>
      </c>
      <c r="J7" s="74">
        <v>586.1</v>
      </c>
      <c r="K7" s="74">
        <v>521.16</v>
      </c>
      <c r="L7" s="255"/>
      <c r="M7" s="404">
        <v>1107259.9</v>
      </c>
      <c r="N7" s="142">
        <f t="shared" si="0"/>
        <v>2167.35</v>
      </c>
      <c r="O7" s="12"/>
      <c r="P7" s="12">
        <f t="shared" si="3"/>
        <v>-344.59400000000005</v>
      </c>
      <c r="Q7" s="12">
        <f t="shared" si="4"/>
        <v>1822.7559999999999</v>
      </c>
      <c r="R7" s="406">
        <f t="shared" si="1"/>
        <v>1822749.81</v>
      </c>
      <c r="T7" s="84">
        <f t="shared" si="2"/>
        <v>1822749.81</v>
      </c>
    </row>
    <row r="8" spans="1:20" ht="12.75">
      <c r="A8" s="108">
        <v>23</v>
      </c>
      <c r="B8" t="s">
        <v>544</v>
      </c>
      <c r="E8" s="74">
        <v>45.3</v>
      </c>
      <c r="F8" s="74">
        <v>8.676</v>
      </c>
      <c r="G8" s="403"/>
      <c r="H8" s="404">
        <v>53975.22</v>
      </c>
      <c r="J8" s="74">
        <v>336.816</v>
      </c>
      <c r="K8" s="74">
        <v>712.9</v>
      </c>
      <c r="L8" s="255"/>
      <c r="M8" s="404">
        <v>1049714.8</v>
      </c>
      <c r="N8" s="142">
        <f t="shared" si="0"/>
        <v>382.116</v>
      </c>
      <c r="O8" s="12"/>
      <c r="P8" s="12">
        <f t="shared" si="3"/>
        <v>721.576</v>
      </c>
      <c r="Q8" s="12">
        <f t="shared" si="4"/>
        <v>1103.692</v>
      </c>
      <c r="R8" s="406">
        <f t="shared" si="1"/>
        <v>1103690.02</v>
      </c>
      <c r="T8" s="84">
        <f t="shared" si="2"/>
        <v>1103690.02</v>
      </c>
    </row>
    <row r="9" spans="1:20" ht="12.75">
      <c r="A9" s="108">
        <v>31</v>
      </c>
      <c r="B9" t="s">
        <v>545</v>
      </c>
      <c r="E9" s="74">
        <v>5828.132</v>
      </c>
      <c r="F9" s="74">
        <v>139.676</v>
      </c>
      <c r="G9" s="403"/>
      <c r="H9" s="404">
        <v>5967807.19</v>
      </c>
      <c r="J9" s="74">
        <v>5200</v>
      </c>
      <c r="K9" s="74">
        <v>-2559.292</v>
      </c>
      <c r="L9" s="255"/>
      <c r="M9" s="404">
        <v>2637199</v>
      </c>
      <c r="N9" s="142">
        <f t="shared" si="0"/>
        <v>11028.132</v>
      </c>
      <c r="O9" s="12"/>
      <c r="P9" s="12">
        <f t="shared" si="3"/>
        <v>-2419.616</v>
      </c>
      <c r="Q9" s="12">
        <f t="shared" si="4"/>
        <v>8608.516</v>
      </c>
      <c r="R9" s="406">
        <f t="shared" si="1"/>
        <v>8605006.190000001</v>
      </c>
      <c r="T9" s="84">
        <f t="shared" si="2"/>
        <v>8605006.190000001</v>
      </c>
    </row>
    <row r="10" spans="1:20" ht="12.75">
      <c r="A10" s="108">
        <v>32</v>
      </c>
      <c r="B10" t="s">
        <v>546</v>
      </c>
      <c r="E10" s="74">
        <v>8</v>
      </c>
      <c r="F10" s="74">
        <v>0</v>
      </c>
      <c r="G10" s="403"/>
      <c r="H10" s="404">
        <v>8000</v>
      </c>
      <c r="J10" s="74">
        <v>0</v>
      </c>
      <c r="K10" s="74">
        <v>0</v>
      </c>
      <c r="L10" s="255"/>
      <c r="M10" s="404">
        <v>0</v>
      </c>
      <c r="N10" s="142">
        <v>0</v>
      </c>
      <c r="O10" s="12"/>
      <c r="P10" s="12">
        <f t="shared" si="3"/>
        <v>0</v>
      </c>
      <c r="Q10" s="12">
        <f t="shared" si="4"/>
        <v>0</v>
      </c>
      <c r="R10" s="406">
        <f t="shared" si="1"/>
        <v>8000</v>
      </c>
      <c r="T10" s="84"/>
    </row>
    <row r="11" spans="1:20" ht="12.75">
      <c r="A11" s="108">
        <v>33</v>
      </c>
      <c r="B11" t="s">
        <v>547</v>
      </c>
      <c r="E11" s="74">
        <v>1825.79</v>
      </c>
      <c r="F11" s="74">
        <v>-8.572</v>
      </c>
      <c r="G11" s="403"/>
      <c r="H11" s="404">
        <v>1817194.5</v>
      </c>
      <c r="J11" s="74">
        <v>0</v>
      </c>
      <c r="K11" s="74">
        <v>604.295</v>
      </c>
      <c r="L11" s="255"/>
      <c r="M11" s="404">
        <v>604295</v>
      </c>
      <c r="N11" s="142">
        <f t="shared" si="0"/>
        <v>1825.79</v>
      </c>
      <c r="O11" s="12"/>
      <c r="P11" s="12">
        <f t="shared" si="3"/>
        <v>595.723</v>
      </c>
      <c r="Q11" s="12">
        <f t="shared" si="4"/>
        <v>2421.513</v>
      </c>
      <c r="R11" s="406">
        <f t="shared" si="1"/>
        <v>2421489.5</v>
      </c>
      <c r="T11" s="84">
        <f t="shared" si="2"/>
        <v>2421489.5</v>
      </c>
    </row>
    <row r="12" spans="1:20" ht="12.75">
      <c r="A12" s="108">
        <v>34</v>
      </c>
      <c r="B12" t="s">
        <v>548</v>
      </c>
      <c r="E12" s="74">
        <v>712.5</v>
      </c>
      <c r="F12" s="74">
        <v>162.809</v>
      </c>
      <c r="G12" s="403"/>
      <c r="H12" s="404">
        <v>869840.5</v>
      </c>
      <c r="J12" s="74">
        <v>295</v>
      </c>
      <c r="K12" s="74">
        <v>-184.484</v>
      </c>
      <c r="L12" s="255"/>
      <c r="M12" s="404">
        <v>110516</v>
      </c>
      <c r="N12" s="142">
        <f t="shared" si="0"/>
        <v>1007.5</v>
      </c>
      <c r="O12" s="12"/>
      <c r="P12" s="12">
        <f t="shared" si="3"/>
        <v>-21.67500000000001</v>
      </c>
      <c r="Q12" s="12">
        <f t="shared" si="4"/>
        <v>985.825</v>
      </c>
      <c r="R12" s="406">
        <f t="shared" si="1"/>
        <v>980356.5</v>
      </c>
      <c r="T12" s="84">
        <f t="shared" si="2"/>
        <v>980356.5</v>
      </c>
    </row>
    <row r="13" spans="1:20" ht="12.75">
      <c r="A13" s="108">
        <v>35</v>
      </c>
      <c r="B13" t="s">
        <v>549</v>
      </c>
      <c r="E13" s="74">
        <v>0</v>
      </c>
      <c r="F13" s="74">
        <v>0</v>
      </c>
      <c r="G13" s="403"/>
      <c r="H13" s="404">
        <v>0</v>
      </c>
      <c r="J13" s="74">
        <v>0</v>
      </c>
      <c r="K13" s="74">
        <v>0</v>
      </c>
      <c r="L13" s="255"/>
      <c r="M13" s="404">
        <v>0</v>
      </c>
      <c r="N13" s="142">
        <f t="shared" si="0"/>
        <v>0</v>
      </c>
      <c r="O13" s="12"/>
      <c r="P13" s="12">
        <f t="shared" si="3"/>
        <v>0</v>
      </c>
      <c r="Q13" s="12">
        <f t="shared" si="4"/>
        <v>0</v>
      </c>
      <c r="R13" s="406">
        <f t="shared" si="1"/>
        <v>0</v>
      </c>
      <c r="T13" s="84">
        <f t="shared" si="2"/>
        <v>0</v>
      </c>
    </row>
    <row r="14" spans="1:20" ht="12.75">
      <c r="A14" s="108">
        <v>36</v>
      </c>
      <c r="B14" t="s">
        <v>550</v>
      </c>
      <c r="E14" s="74">
        <v>1373.6</v>
      </c>
      <c r="F14" s="74">
        <v>-141.384</v>
      </c>
      <c r="G14" s="403"/>
      <c r="H14" s="404">
        <v>1232210.27</v>
      </c>
      <c r="J14" s="74">
        <v>1457.76</v>
      </c>
      <c r="K14" s="74">
        <v>-112.037</v>
      </c>
      <c r="L14" s="255"/>
      <c r="M14" s="404">
        <v>1345722.96</v>
      </c>
      <c r="N14" s="142">
        <f t="shared" si="0"/>
        <v>2831.3599999999997</v>
      </c>
      <c r="O14" s="12"/>
      <c r="P14" s="12">
        <f t="shared" si="3"/>
        <v>-253.421</v>
      </c>
      <c r="Q14" s="12">
        <f t="shared" si="4"/>
        <v>2577.939</v>
      </c>
      <c r="R14" s="406">
        <f t="shared" si="1"/>
        <v>2577933.23</v>
      </c>
      <c r="T14" s="84">
        <f t="shared" si="2"/>
        <v>2577933.23</v>
      </c>
    </row>
    <row r="15" spans="1:20" ht="12.75">
      <c r="A15" s="108">
        <v>37</v>
      </c>
      <c r="B15" t="s">
        <v>357</v>
      </c>
      <c r="E15" s="74">
        <v>3061</v>
      </c>
      <c r="F15" s="74">
        <v>517.999</v>
      </c>
      <c r="G15" s="403"/>
      <c r="H15" s="404">
        <v>3578992.2</v>
      </c>
      <c r="J15" s="74">
        <v>0</v>
      </c>
      <c r="K15" s="74">
        <v>38</v>
      </c>
      <c r="L15" s="255"/>
      <c r="M15" s="404">
        <v>38000</v>
      </c>
      <c r="N15" s="142">
        <f t="shared" si="0"/>
        <v>3061</v>
      </c>
      <c r="O15" s="12"/>
      <c r="P15" s="12">
        <f t="shared" si="3"/>
        <v>555.999</v>
      </c>
      <c r="Q15" s="12">
        <f t="shared" si="4"/>
        <v>3616.999</v>
      </c>
      <c r="R15" s="406">
        <f t="shared" si="1"/>
        <v>3616992.2</v>
      </c>
      <c r="T15" s="84">
        <f t="shared" si="2"/>
        <v>3616992.2</v>
      </c>
    </row>
    <row r="16" spans="1:20" ht="12.75">
      <c r="A16" s="108">
        <v>41</v>
      </c>
      <c r="B16" t="s">
        <v>551</v>
      </c>
      <c r="E16" s="74">
        <v>0</v>
      </c>
      <c r="F16" s="74">
        <v>6325.98</v>
      </c>
      <c r="G16" s="403"/>
      <c r="H16" s="404">
        <v>6114885</v>
      </c>
      <c r="J16" s="74">
        <v>0</v>
      </c>
      <c r="K16" s="74">
        <v>0</v>
      </c>
      <c r="L16" s="255"/>
      <c r="M16" s="404">
        <v>0</v>
      </c>
      <c r="N16" s="142">
        <f t="shared" si="0"/>
        <v>0</v>
      </c>
      <c r="O16" s="12"/>
      <c r="P16" s="12">
        <f t="shared" si="3"/>
        <v>6325.98</v>
      </c>
      <c r="Q16" s="12">
        <f t="shared" si="4"/>
        <v>6325.98</v>
      </c>
      <c r="R16" s="406">
        <f t="shared" si="1"/>
        <v>6114885</v>
      </c>
      <c r="T16" s="84">
        <f t="shared" si="2"/>
        <v>6114885</v>
      </c>
    </row>
    <row r="17" spans="1:20" ht="12.75">
      <c r="A17" s="108">
        <v>43</v>
      </c>
      <c r="B17" t="s">
        <v>552</v>
      </c>
      <c r="E17" s="74">
        <v>66</v>
      </c>
      <c r="F17" s="74">
        <v>103.554</v>
      </c>
      <c r="G17" s="403"/>
      <c r="H17" s="404">
        <v>169553.23</v>
      </c>
      <c r="J17" s="74">
        <v>0</v>
      </c>
      <c r="K17" s="74">
        <v>0</v>
      </c>
      <c r="L17" s="255"/>
      <c r="M17" s="404">
        <v>0</v>
      </c>
      <c r="N17" s="142">
        <f t="shared" si="0"/>
        <v>66</v>
      </c>
      <c r="O17" s="12"/>
      <c r="P17" s="12">
        <f t="shared" si="3"/>
        <v>103.554</v>
      </c>
      <c r="Q17" s="12">
        <f t="shared" si="4"/>
        <v>169.554</v>
      </c>
      <c r="R17" s="406">
        <f t="shared" si="1"/>
        <v>169553.23</v>
      </c>
      <c r="T17" s="84">
        <f t="shared" si="2"/>
        <v>169553.23</v>
      </c>
    </row>
    <row r="18" spans="1:20" ht="12.75">
      <c r="A18" s="108">
        <v>52</v>
      </c>
      <c r="B18" t="s">
        <v>404</v>
      </c>
      <c r="E18" s="74">
        <v>0</v>
      </c>
      <c r="F18" s="74">
        <v>7.542</v>
      </c>
      <c r="G18" s="403"/>
      <c r="H18" s="404">
        <v>7541.5</v>
      </c>
      <c r="J18" s="74">
        <v>0</v>
      </c>
      <c r="K18" s="74">
        <v>0</v>
      </c>
      <c r="L18" s="255"/>
      <c r="M18" s="404">
        <v>0</v>
      </c>
      <c r="N18" s="142">
        <f>SUM(E18+J18)</f>
        <v>0</v>
      </c>
      <c r="O18" s="12"/>
      <c r="P18" s="12">
        <f>SUM(F18+K18)</f>
        <v>7.542</v>
      </c>
      <c r="Q18" s="12">
        <f t="shared" si="4"/>
        <v>7.542</v>
      </c>
      <c r="R18" s="406">
        <f>SUM(H18+M18)</f>
        <v>7541.5</v>
      </c>
      <c r="T18" s="84">
        <f>SUM(H18+M18)</f>
        <v>7541.5</v>
      </c>
    </row>
    <row r="19" spans="1:20" ht="12.75">
      <c r="A19" s="108">
        <v>53</v>
      </c>
      <c r="B19" t="s">
        <v>553</v>
      </c>
      <c r="E19" s="74">
        <v>10</v>
      </c>
      <c r="F19" s="74">
        <v>0</v>
      </c>
      <c r="G19" s="403"/>
      <c r="H19" s="404">
        <v>10000</v>
      </c>
      <c r="J19" s="74">
        <v>0</v>
      </c>
      <c r="K19" s="74">
        <v>0</v>
      </c>
      <c r="L19" s="255"/>
      <c r="M19" s="404">
        <v>0</v>
      </c>
      <c r="N19" s="142">
        <f t="shared" si="0"/>
        <v>10</v>
      </c>
      <c r="O19" s="12"/>
      <c r="P19" s="12">
        <f t="shared" si="3"/>
        <v>0</v>
      </c>
      <c r="Q19" s="12">
        <f t="shared" si="4"/>
        <v>10</v>
      </c>
      <c r="R19" s="406">
        <f t="shared" si="1"/>
        <v>10000</v>
      </c>
      <c r="T19" s="84">
        <f t="shared" si="2"/>
        <v>10000</v>
      </c>
    </row>
    <row r="20" spans="1:20" ht="12.75">
      <c r="A20" s="108">
        <v>55</v>
      </c>
      <c r="B20" t="s">
        <v>554</v>
      </c>
      <c r="E20" s="74">
        <v>530.88</v>
      </c>
      <c r="F20" s="74">
        <v>-4.882</v>
      </c>
      <c r="G20" s="403"/>
      <c r="H20" s="404">
        <v>525846.82</v>
      </c>
      <c r="J20" s="74">
        <v>0</v>
      </c>
      <c r="K20" s="74">
        <v>60.357</v>
      </c>
      <c r="L20" s="255"/>
      <c r="M20" s="404">
        <v>60356.8</v>
      </c>
      <c r="N20" s="142">
        <f>SUM(E20+J20)</f>
        <v>530.88</v>
      </c>
      <c r="O20" s="12"/>
      <c r="P20" s="12">
        <f>SUM(F20+K20)</f>
        <v>55.475</v>
      </c>
      <c r="Q20" s="12">
        <f t="shared" si="4"/>
        <v>586.355</v>
      </c>
      <c r="R20" s="406">
        <f>SUM(H20+M20)</f>
        <v>586203.62</v>
      </c>
      <c r="T20" s="84">
        <f>SUM(H20+M20)</f>
        <v>586203.62</v>
      </c>
    </row>
    <row r="21" spans="1:20" ht="12.75">
      <c r="A21" s="108">
        <v>61</v>
      </c>
      <c r="B21" t="s">
        <v>555</v>
      </c>
      <c r="E21" s="74">
        <v>10322.183</v>
      </c>
      <c r="F21" s="74">
        <v>-520.256</v>
      </c>
      <c r="G21" s="403"/>
      <c r="H21" s="404">
        <v>9798994.63</v>
      </c>
      <c r="J21" s="74">
        <v>0</v>
      </c>
      <c r="K21" s="74">
        <v>0</v>
      </c>
      <c r="L21" s="255"/>
      <c r="M21" s="404">
        <v>0</v>
      </c>
      <c r="N21" s="142">
        <f t="shared" si="0"/>
        <v>10322.183</v>
      </c>
      <c r="O21" s="12"/>
      <c r="P21" s="12">
        <f t="shared" si="3"/>
        <v>-520.256</v>
      </c>
      <c r="Q21" s="12">
        <f t="shared" si="4"/>
        <v>9801.927000000001</v>
      </c>
      <c r="R21" s="406">
        <f t="shared" si="1"/>
        <v>9798994.63</v>
      </c>
      <c r="T21" s="84">
        <f t="shared" si="2"/>
        <v>9798994.63</v>
      </c>
    </row>
    <row r="22" spans="1:20" ht="12.75">
      <c r="A22" s="108">
        <v>62</v>
      </c>
      <c r="B22" t="s">
        <v>556</v>
      </c>
      <c r="E22" s="74">
        <v>0</v>
      </c>
      <c r="F22" s="74">
        <v>0</v>
      </c>
      <c r="G22" s="403"/>
      <c r="H22" s="404">
        <v>0</v>
      </c>
      <c r="J22" s="74">
        <v>0</v>
      </c>
      <c r="K22" s="74">
        <v>0</v>
      </c>
      <c r="L22" s="255"/>
      <c r="M22" s="404">
        <v>0</v>
      </c>
      <c r="N22" s="142">
        <v>0</v>
      </c>
      <c r="O22" s="12"/>
      <c r="P22" s="12">
        <f t="shared" si="3"/>
        <v>0</v>
      </c>
      <c r="Q22" s="12">
        <f t="shared" si="4"/>
        <v>0</v>
      </c>
      <c r="R22" s="406">
        <f t="shared" si="1"/>
        <v>0</v>
      </c>
      <c r="T22" s="84"/>
    </row>
    <row r="23" spans="1:20" ht="12.75">
      <c r="A23" s="108">
        <v>63</v>
      </c>
      <c r="B23" t="s">
        <v>125</v>
      </c>
      <c r="E23" s="74">
        <v>1054.6</v>
      </c>
      <c r="F23" s="74">
        <v>19.647</v>
      </c>
      <c r="G23" s="403"/>
      <c r="H23" s="404">
        <v>847057.47</v>
      </c>
      <c r="J23" s="74">
        <v>0</v>
      </c>
      <c r="K23" s="74">
        <v>0</v>
      </c>
      <c r="L23" s="255"/>
      <c r="M23" s="404">
        <v>0</v>
      </c>
      <c r="N23" s="142">
        <f t="shared" si="0"/>
        <v>1054.6</v>
      </c>
      <c r="O23" s="12"/>
      <c r="P23" s="12">
        <f t="shared" si="3"/>
        <v>19.647</v>
      </c>
      <c r="Q23" s="12">
        <f t="shared" si="4"/>
        <v>1074.2469999999998</v>
      </c>
      <c r="R23" s="406">
        <f>SUM(H23+M23)</f>
        <v>847057.47</v>
      </c>
      <c r="T23" s="84">
        <f t="shared" si="2"/>
        <v>847057.47</v>
      </c>
    </row>
    <row r="24" spans="1:20" ht="12.75">
      <c r="A24" s="108">
        <v>64</v>
      </c>
      <c r="B24" t="s">
        <v>557</v>
      </c>
      <c r="E24" s="74">
        <v>340</v>
      </c>
      <c r="F24" s="74">
        <v>3087.38</v>
      </c>
      <c r="G24" s="403"/>
      <c r="H24" s="404">
        <v>3127379.75</v>
      </c>
      <c r="J24" s="74">
        <v>0</v>
      </c>
      <c r="K24" s="74">
        <v>0</v>
      </c>
      <c r="L24" s="255"/>
      <c r="M24" s="404">
        <v>0</v>
      </c>
      <c r="N24" s="142">
        <f t="shared" si="0"/>
        <v>340</v>
      </c>
      <c r="O24" s="12"/>
      <c r="P24" s="407">
        <f t="shared" si="3"/>
        <v>3087.38</v>
      </c>
      <c r="Q24" s="408">
        <f t="shared" si="4"/>
        <v>3427.38</v>
      </c>
      <c r="R24" s="406">
        <f>SUM(H24+M24)</f>
        <v>3127379.75</v>
      </c>
      <c r="T24" s="84">
        <f t="shared" si="2"/>
        <v>3127379.75</v>
      </c>
    </row>
    <row r="25" spans="1:20" ht="12.75">
      <c r="A25" s="409" t="s">
        <v>558</v>
      </c>
      <c r="B25" s="410"/>
      <c r="C25" s="411"/>
      <c r="D25" s="410"/>
      <c r="E25" s="412">
        <f>SUM(E5:E24)</f>
        <v>26808.235</v>
      </c>
      <c r="F25" s="412">
        <f>SUM(F5:F24)</f>
        <v>9114.095000000001</v>
      </c>
      <c r="G25" s="413"/>
      <c r="H25" s="414">
        <f>SUM(H5:H24)</f>
        <v>35175448.07</v>
      </c>
      <c r="I25" s="410"/>
      <c r="J25" s="412">
        <f>SUM(J5:J24)</f>
        <v>7875.676</v>
      </c>
      <c r="K25" s="412">
        <f>SUM(K5:K24)</f>
        <v>-919.1009999999998</v>
      </c>
      <c r="L25" s="412"/>
      <c r="M25" s="414">
        <f>SUM(M5:M24)</f>
        <v>6953064.459999999</v>
      </c>
      <c r="N25" s="412">
        <f t="shared" si="0"/>
        <v>34683.911</v>
      </c>
      <c r="O25" s="415"/>
      <c r="P25" s="106">
        <f t="shared" si="3"/>
        <v>8194.994</v>
      </c>
      <c r="Q25" s="416">
        <f t="shared" si="4"/>
        <v>42878.905</v>
      </c>
      <c r="R25" s="417">
        <f>SUM(R5:R24)</f>
        <v>42128512.53</v>
      </c>
      <c r="S25" s="20"/>
      <c r="T25" s="132"/>
    </row>
    <row r="26" spans="1:20" ht="12.75" hidden="1">
      <c r="A26" s="108"/>
      <c r="E26" s="131"/>
      <c r="F26" s="211"/>
      <c r="G26" s="418"/>
      <c r="H26" s="132"/>
      <c r="J26" s="419"/>
      <c r="K26" s="17"/>
      <c r="L26" s="142"/>
      <c r="M26" s="318" t="s">
        <v>559</v>
      </c>
      <c r="N26" s="99">
        <f>SUM(G25+L25)</f>
        <v>0</v>
      </c>
      <c r="R26" s="84"/>
      <c r="S26" s="67" t="s">
        <v>560</v>
      </c>
      <c r="T26" s="132"/>
    </row>
    <row r="27" spans="10:12" ht="12.75">
      <c r="J27" s="12"/>
      <c r="K27" s="12"/>
      <c r="L27" s="12"/>
    </row>
    <row r="28" ht="12.75">
      <c r="A28" s="291"/>
    </row>
    <row r="29" spans="1:20" ht="12.75" hidden="1">
      <c r="A29" s="291"/>
      <c r="F29" s="211"/>
      <c r="G29" s="420"/>
      <c r="K29" s="211"/>
      <c r="L29" s="421"/>
      <c r="R29" s="422"/>
      <c r="S29" s="20"/>
      <c r="T29" s="132"/>
    </row>
    <row r="30" spans="2:20" ht="12.75">
      <c r="B30" s="7"/>
      <c r="E30" s="423"/>
      <c r="F30" s="320"/>
      <c r="G30" s="403"/>
      <c r="H30" s="132"/>
      <c r="J30" s="423"/>
      <c r="K30" s="211"/>
      <c r="L30" s="320"/>
      <c r="N30" s="423"/>
      <c r="R30" s="132"/>
      <c r="T30" s="100"/>
    </row>
    <row r="31" spans="2:20" ht="12.75">
      <c r="B31" s="7"/>
      <c r="E31" s="423"/>
      <c r="F31" s="320"/>
      <c r="G31" s="403"/>
      <c r="H31" s="132"/>
      <c r="K31" s="211"/>
      <c r="L31" s="320"/>
      <c r="N31" s="423"/>
      <c r="R31" s="132"/>
      <c r="T31" s="132"/>
    </row>
    <row r="32" spans="2:20" ht="12.75">
      <c r="B32" s="7"/>
      <c r="E32" s="423"/>
      <c r="F32" s="320"/>
      <c r="G32" s="403"/>
      <c r="H32" s="132"/>
      <c r="K32" s="211"/>
      <c r="L32" s="320"/>
      <c r="N32" s="423"/>
      <c r="R32" s="132"/>
      <c r="T32" s="132"/>
    </row>
    <row r="33" spans="2:20" ht="12.75">
      <c r="B33" s="7"/>
      <c r="E33" s="423"/>
      <c r="F33" s="320"/>
      <c r="G33" s="403"/>
      <c r="H33" s="132"/>
      <c r="K33" s="211"/>
      <c r="L33" s="320"/>
      <c r="N33" s="423"/>
      <c r="R33" s="132"/>
      <c r="T33" s="132"/>
    </row>
    <row r="34" spans="2:20" ht="12.75">
      <c r="B34" s="7"/>
      <c r="E34" s="423"/>
      <c r="F34" s="320"/>
      <c r="G34" s="403"/>
      <c r="H34" s="132"/>
      <c r="K34" s="211"/>
      <c r="L34" s="320"/>
      <c r="N34" s="423"/>
      <c r="R34" s="132"/>
      <c r="T34" s="132"/>
    </row>
    <row r="35" spans="1:20" ht="12.75">
      <c r="A35" s="424"/>
      <c r="B35" s="364"/>
      <c r="C35" s="364"/>
      <c r="D35" s="364"/>
      <c r="E35" s="369"/>
      <c r="F35" s="334"/>
      <c r="G35" s="425"/>
      <c r="H35" s="179"/>
      <c r="I35" s="179"/>
      <c r="J35" s="179"/>
      <c r="K35" s="426"/>
      <c r="L35" s="426"/>
      <c r="M35" s="179"/>
      <c r="N35" s="179"/>
      <c r="O35" s="364"/>
      <c r="P35" s="364"/>
      <c r="Q35" s="364"/>
      <c r="R35" s="369"/>
      <c r="S35" s="20"/>
      <c r="T35" s="132"/>
    </row>
    <row r="36" spans="1:20" ht="12.75">
      <c r="A36" s="427" t="s">
        <v>561</v>
      </c>
      <c r="B36" s="428"/>
      <c r="C36" s="428"/>
      <c r="D36" s="429"/>
      <c r="E36" s="430">
        <f>SUM(E25+E35)</f>
        <v>26808.235</v>
      </c>
      <c r="F36" s="430">
        <f>SUM(F25+F34)</f>
        <v>9114.095000000001</v>
      </c>
      <c r="G36" s="431"/>
      <c r="H36" s="432">
        <f>SUM(H25+H35)</f>
        <v>35175448.07</v>
      </c>
      <c r="I36" s="429"/>
      <c r="J36" s="430">
        <f>SUM(J25)</f>
        <v>7875.676</v>
      </c>
      <c r="K36" s="433">
        <f>SUM(K25+K35)</f>
        <v>-919.1009999999998</v>
      </c>
      <c r="L36" s="434">
        <f>SUM(L25)</f>
        <v>0</v>
      </c>
      <c r="M36" s="435">
        <f>SUM(M25)</f>
        <v>6953064.459999999</v>
      </c>
      <c r="N36" s="430">
        <f>SUM(E36+J36)</f>
        <v>34683.911</v>
      </c>
      <c r="O36" s="429"/>
      <c r="P36" s="429"/>
      <c r="Q36" s="429"/>
      <c r="R36" s="436">
        <f>SUM(R25+R35)</f>
        <v>42128512.53</v>
      </c>
      <c r="T36" s="132"/>
    </row>
    <row r="37" spans="5:21" ht="12.75" hidden="1">
      <c r="E37" s="84"/>
      <c r="F37" s="211"/>
      <c r="G37" s="327"/>
      <c r="K37" s="211"/>
      <c r="M37" s="144" t="s">
        <v>562</v>
      </c>
      <c r="N37" s="437">
        <f>SUM(G36+L36)</f>
        <v>0</v>
      </c>
      <c r="T37" s="132"/>
      <c r="U37" s="327"/>
    </row>
    <row r="38" spans="6:20" ht="12.75">
      <c r="F38" s="7"/>
      <c r="G38" s="327"/>
      <c r="T38" s="132"/>
    </row>
    <row r="39" spans="1:20" ht="12.75">
      <c r="A39" s="438" t="s">
        <v>563</v>
      </c>
      <c r="G39" s="439"/>
      <c r="H39" s="132"/>
      <c r="L39" s="440"/>
      <c r="M39" s="132"/>
      <c r="T39" s="132"/>
    </row>
    <row r="40" spans="1:20" ht="12.75">
      <c r="A40" s="320" t="s">
        <v>564</v>
      </c>
      <c r="E40" s="128">
        <f>SUM(E25)</f>
        <v>26808.235</v>
      </c>
      <c r="F40" s="12"/>
      <c r="G40" s="128"/>
      <c r="H40" s="12"/>
      <c r="I40" s="12"/>
      <c r="J40" s="128">
        <f>SUM(J25)</f>
        <v>7875.676</v>
      </c>
      <c r="K40" s="12"/>
      <c r="L40" s="128"/>
      <c r="M40" s="12"/>
      <c r="N40" s="128">
        <f>SUM(E40+J40)</f>
        <v>34683.911</v>
      </c>
      <c r="T40" s="132"/>
    </row>
    <row r="41" spans="1:20" ht="12.75">
      <c r="A41" s="320" t="s">
        <v>565</v>
      </c>
      <c r="B41" s="320"/>
      <c r="C41" s="320"/>
      <c r="D41" s="320"/>
      <c r="E41" s="74">
        <v>17159.673</v>
      </c>
      <c r="F41" s="142"/>
      <c r="G41" s="142"/>
      <c r="H41" s="142"/>
      <c r="I41" s="142"/>
      <c r="J41" s="74">
        <v>0</v>
      </c>
      <c r="K41" s="142"/>
      <c r="L41" s="142"/>
      <c r="M41" s="142"/>
      <c r="N41" s="74">
        <f>SUM(E41,J41)</f>
        <v>17159.673</v>
      </c>
      <c r="T41" s="132"/>
    </row>
    <row r="42" spans="1:20" ht="12.75" hidden="1">
      <c r="A42" s="320" t="s">
        <v>566</v>
      </c>
      <c r="B42" s="211"/>
      <c r="C42" s="211"/>
      <c r="D42" s="211"/>
      <c r="E42" s="74">
        <v>0</v>
      </c>
      <c r="F42" s="17"/>
      <c r="G42" s="142"/>
      <c r="H42" s="17"/>
      <c r="I42" s="17"/>
      <c r="J42" s="74">
        <v>0</v>
      </c>
      <c r="K42" s="17"/>
      <c r="L42" s="142"/>
      <c r="M42" s="17"/>
      <c r="N42" s="74">
        <f>SUM(E42:M42)</f>
        <v>0</v>
      </c>
      <c r="O42" s="211"/>
      <c r="P42" s="211"/>
      <c r="Q42" s="211"/>
      <c r="T42" s="132"/>
    </row>
    <row r="43" spans="1:20" ht="12.75" hidden="1">
      <c r="A43" s="320" t="s">
        <v>567</v>
      </c>
      <c r="B43" s="320"/>
      <c r="C43" s="320"/>
      <c r="D43" s="320"/>
      <c r="E43" s="74">
        <v>0</v>
      </c>
      <c r="F43" s="142"/>
      <c r="G43" s="142"/>
      <c r="H43" s="142"/>
      <c r="I43" s="142"/>
      <c r="J43" s="74">
        <v>0</v>
      </c>
      <c r="K43" s="142"/>
      <c r="L43" s="142"/>
      <c r="M43" s="142"/>
      <c r="N43" s="74">
        <f>SUM(E43:L43)</f>
        <v>0</v>
      </c>
      <c r="O43" s="211"/>
      <c r="P43" s="211"/>
      <c r="Q43" s="211"/>
      <c r="T43" s="132"/>
    </row>
    <row r="44" spans="1:20" ht="12.75" hidden="1">
      <c r="A44" s="320" t="s">
        <v>566</v>
      </c>
      <c r="B44" s="211"/>
      <c r="C44" s="211"/>
      <c r="D44" s="211"/>
      <c r="E44" s="74">
        <v>0</v>
      </c>
      <c r="F44" s="17"/>
      <c r="G44" s="17"/>
      <c r="H44" s="17"/>
      <c r="I44" s="17"/>
      <c r="J44" s="74">
        <v>0</v>
      </c>
      <c r="K44" s="17"/>
      <c r="L44" s="17"/>
      <c r="M44" s="17"/>
      <c r="N44" s="74">
        <f aca="true" t="shared" si="5" ref="N44:N55">SUM(E44:J44)</f>
        <v>0</v>
      </c>
      <c r="T44" s="132"/>
    </row>
    <row r="45" spans="1:20" ht="12.75" hidden="1">
      <c r="A45" s="320" t="s">
        <v>566</v>
      </c>
      <c r="B45" s="211"/>
      <c r="C45" s="211"/>
      <c r="D45" s="211"/>
      <c r="E45" s="74">
        <v>0</v>
      </c>
      <c r="F45" s="17"/>
      <c r="G45" s="17"/>
      <c r="H45" s="17"/>
      <c r="I45" s="17"/>
      <c r="J45" s="74">
        <v>0</v>
      </c>
      <c r="K45" s="17"/>
      <c r="L45" s="17"/>
      <c r="M45" s="17"/>
      <c r="N45" s="142">
        <f t="shared" si="5"/>
        <v>0</v>
      </c>
      <c r="T45" s="132"/>
    </row>
    <row r="46" spans="1:14" ht="12.75">
      <c r="A46" s="320" t="s">
        <v>568</v>
      </c>
      <c r="B46" s="211"/>
      <c r="C46" s="211"/>
      <c r="D46" s="211"/>
      <c r="E46" s="74">
        <v>3039.977</v>
      </c>
      <c r="F46" s="74"/>
      <c r="G46" s="74"/>
      <c r="H46" s="74"/>
      <c r="I46" s="74"/>
      <c r="J46" s="74">
        <v>-88.58</v>
      </c>
      <c r="K46" s="74"/>
      <c r="L46" s="74"/>
      <c r="M46" s="74"/>
      <c r="N46" s="74">
        <f t="shared" si="5"/>
        <v>2951.397</v>
      </c>
    </row>
    <row r="47" spans="1:14" ht="12.75">
      <c r="A47" s="320" t="s">
        <v>569</v>
      </c>
      <c r="B47" s="211"/>
      <c r="C47" s="211"/>
      <c r="D47" s="211"/>
      <c r="E47" s="74">
        <v>408.746</v>
      </c>
      <c r="F47" s="74"/>
      <c r="G47" s="74"/>
      <c r="H47" s="74"/>
      <c r="I47" s="74"/>
      <c r="J47" s="74">
        <v>1276.27</v>
      </c>
      <c r="K47" s="74"/>
      <c r="L47" s="74"/>
      <c r="M47" s="74"/>
      <c r="N47" s="74">
        <f t="shared" si="5"/>
        <v>1685.016</v>
      </c>
    </row>
    <row r="48" spans="1:14" ht="12.75">
      <c r="A48" s="320" t="s">
        <v>570</v>
      </c>
      <c r="B48" s="211"/>
      <c r="C48" s="211"/>
      <c r="D48" s="211"/>
      <c r="E48" s="74">
        <v>1255.325</v>
      </c>
      <c r="F48" s="74"/>
      <c r="G48" s="74"/>
      <c r="H48" s="74"/>
      <c r="I48" s="74"/>
      <c r="J48" s="74">
        <v>996.473</v>
      </c>
      <c r="K48" s="74"/>
      <c r="L48" s="74"/>
      <c r="M48" s="74"/>
      <c r="N48" s="74">
        <f t="shared" si="5"/>
        <v>2251.798</v>
      </c>
    </row>
    <row r="49" spans="1:14" ht="12.75">
      <c r="A49" s="320" t="s">
        <v>571</v>
      </c>
      <c r="B49" s="211"/>
      <c r="C49" s="211"/>
      <c r="D49" s="211"/>
      <c r="E49" s="74">
        <v>-9712.466</v>
      </c>
      <c r="F49" s="74"/>
      <c r="G49" s="74"/>
      <c r="H49" s="74"/>
      <c r="I49" s="74"/>
      <c r="J49" s="74">
        <v>-456.4</v>
      </c>
      <c r="K49" s="74"/>
      <c r="L49" s="74"/>
      <c r="M49" s="74"/>
      <c r="N49" s="74">
        <f t="shared" si="5"/>
        <v>-10168.866</v>
      </c>
    </row>
    <row r="50" spans="1:14" ht="12.75">
      <c r="A50" s="320" t="s">
        <v>572</v>
      </c>
      <c r="B50" s="211"/>
      <c r="C50" s="211"/>
      <c r="D50" s="211"/>
      <c r="E50" s="74">
        <v>-369.595</v>
      </c>
      <c r="F50" s="74"/>
      <c r="G50" s="74"/>
      <c r="H50" s="74"/>
      <c r="I50" s="74"/>
      <c r="J50" s="74">
        <v>2118.152</v>
      </c>
      <c r="K50" s="74"/>
      <c r="L50" s="74"/>
      <c r="M50" s="74"/>
      <c r="N50" s="74">
        <f t="shared" si="5"/>
        <v>1748.557</v>
      </c>
    </row>
    <row r="51" spans="1:14" ht="12.75">
      <c r="A51" s="320" t="s">
        <v>573</v>
      </c>
      <c r="B51" s="211"/>
      <c r="C51" s="211"/>
      <c r="D51" s="211"/>
      <c r="E51" s="74">
        <v>-2667.565</v>
      </c>
      <c r="F51" s="74"/>
      <c r="G51" s="74"/>
      <c r="H51" s="74"/>
      <c r="I51" s="74"/>
      <c r="J51" s="74">
        <v>-4765.016</v>
      </c>
      <c r="K51" s="74"/>
      <c r="L51" s="74"/>
      <c r="M51" s="74"/>
      <c r="N51" s="74">
        <f>SUM(E51:J51)</f>
        <v>-7432.581</v>
      </c>
    </row>
    <row r="52" spans="1:14" ht="12.75">
      <c r="A52" s="320"/>
      <c r="B52" s="211"/>
      <c r="C52" s="211"/>
      <c r="D52" s="211"/>
      <c r="E52" s="74"/>
      <c r="F52" s="17"/>
      <c r="G52" s="17"/>
      <c r="H52" s="17"/>
      <c r="I52" s="17"/>
      <c r="J52" s="74"/>
      <c r="K52" s="17"/>
      <c r="L52" s="17"/>
      <c r="M52" s="17"/>
      <c r="N52" s="74"/>
    </row>
    <row r="53" spans="1:14" ht="4.5" customHeight="1">
      <c r="A53" s="320"/>
      <c r="B53" s="211"/>
      <c r="C53" s="211"/>
      <c r="D53" s="211"/>
      <c r="E53" s="75"/>
      <c r="F53" s="211"/>
      <c r="G53" s="211"/>
      <c r="H53" s="211"/>
      <c r="I53" s="211"/>
      <c r="J53" s="75"/>
      <c r="K53" s="211"/>
      <c r="L53" s="211"/>
      <c r="M53" s="211"/>
      <c r="N53" s="75"/>
    </row>
    <row r="54" spans="1:14" ht="12.75" hidden="1">
      <c r="A54" s="320"/>
      <c r="B54" s="211"/>
      <c r="C54" s="211"/>
      <c r="D54" s="211"/>
      <c r="E54" s="75"/>
      <c r="F54" s="211"/>
      <c r="G54" s="211"/>
      <c r="H54" s="211"/>
      <c r="I54" s="211"/>
      <c r="J54" s="75"/>
      <c r="K54" s="211"/>
      <c r="L54" s="211"/>
      <c r="M54" s="211"/>
      <c r="N54" s="75">
        <f t="shared" si="5"/>
        <v>0</v>
      </c>
    </row>
    <row r="55" spans="1:14" ht="12.75" hidden="1">
      <c r="A55" s="7"/>
      <c r="C55" s="20"/>
      <c r="N55" s="132">
        <f t="shared" si="5"/>
        <v>0</v>
      </c>
    </row>
    <row r="56" spans="1:20" ht="12.75">
      <c r="A56" s="441" t="s">
        <v>574</v>
      </c>
      <c r="B56" s="442"/>
      <c r="C56" s="442"/>
      <c r="D56" s="442"/>
      <c r="E56" s="443">
        <f>SUM(E40:E55)</f>
        <v>35922.33</v>
      </c>
      <c r="F56" s="444"/>
      <c r="G56" s="444"/>
      <c r="H56" s="444"/>
      <c r="I56" s="444"/>
      <c r="J56" s="443">
        <f>SUM(J40:J54)</f>
        <v>6956.575000000001</v>
      </c>
      <c r="K56" s="444"/>
      <c r="L56" s="444"/>
      <c r="M56" s="444"/>
      <c r="N56" s="445">
        <f>SUM(N40:N55)</f>
        <v>42878.905</v>
      </c>
      <c r="O56" s="446"/>
      <c r="P56" s="446"/>
      <c r="Q56" s="446"/>
      <c r="T56" s="132"/>
    </row>
    <row r="57" spans="1:20" ht="12.75">
      <c r="A57" s="447"/>
      <c r="B57" s="211"/>
      <c r="C57" s="211"/>
      <c r="D57" s="211"/>
      <c r="E57" s="448"/>
      <c r="F57" s="211"/>
      <c r="G57" s="403"/>
      <c r="H57" s="19"/>
      <c r="I57" s="211"/>
      <c r="J57" s="131"/>
      <c r="K57" s="211"/>
      <c r="L57" s="405"/>
      <c r="M57" s="19"/>
      <c r="N57" s="131"/>
      <c r="O57" s="211"/>
      <c r="P57" s="211"/>
      <c r="Q57" s="211"/>
      <c r="T57" s="132"/>
    </row>
    <row r="58" spans="7:20" ht="12.75">
      <c r="G58" s="327"/>
      <c r="M58" s="112"/>
      <c r="O58" s="132"/>
      <c r="P58" s="132"/>
      <c r="Q58" s="132"/>
      <c r="T58" s="132"/>
    </row>
    <row r="59" spans="1:20" ht="12.75">
      <c r="A59" t="s">
        <v>575</v>
      </c>
      <c r="G59" s="327"/>
      <c r="I59" t="s">
        <v>576</v>
      </c>
      <c r="J59" s="132" t="s">
        <v>577</v>
      </c>
      <c r="K59" s="132"/>
      <c r="L59" s="440"/>
      <c r="M59" s="132"/>
      <c r="T59" s="132"/>
    </row>
    <row r="60" spans="1:20" ht="12.75">
      <c r="A60" t="s">
        <v>578</v>
      </c>
      <c r="G60" s="327"/>
      <c r="H60" s="112" t="s">
        <v>579</v>
      </c>
      <c r="J60" s="423"/>
      <c r="K60" s="132"/>
      <c r="T60" s="132"/>
    </row>
    <row r="61" spans="7:20" ht="12.75">
      <c r="G61" s="327"/>
      <c r="T61" s="132"/>
    </row>
    <row r="62" spans="7:20" ht="12.75">
      <c r="G62" s="327"/>
      <c r="K62" s="327"/>
      <c r="T62" s="132"/>
    </row>
    <row r="63" spans="7:20" ht="12.75">
      <c r="G63" s="327"/>
      <c r="T63" s="132"/>
    </row>
    <row r="64" spans="7:20" ht="12.75">
      <c r="G64" s="327"/>
      <c r="T64" s="132"/>
    </row>
    <row r="65" spans="7:20" ht="12.75">
      <c r="G65" s="327"/>
      <c r="T65" s="132"/>
    </row>
    <row r="66" spans="7:20" ht="12.75">
      <c r="G66" s="327"/>
      <c r="T66" s="132"/>
    </row>
    <row r="67" spans="7:20" ht="12.75">
      <c r="G67" s="327"/>
      <c r="T67" s="132"/>
    </row>
    <row r="68" spans="7:20" ht="12.75">
      <c r="G68" s="327"/>
      <c r="T68" s="132"/>
    </row>
    <row r="69" spans="7:20" ht="12.75">
      <c r="G69" s="439"/>
      <c r="H69" s="132"/>
      <c r="L69" s="440"/>
      <c r="M69" s="132"/>
      <c r="T69" s="132"/>
    </row>
    <row r="70" spans="8:20" ht="12.75">
      <c r="H70" s="112"/>
      <c r="I70" s="132"/>
      <c r="T70" s="132"/>
    </row>
    <row r="71" spans="6:20" ht="12.75">
      <c r="F71" s="112"/>
      <c r="H71" s="440"/>
      <c r="I71" s="132"/>
      <c r="T71" s="132"/>
    </row>
    <row r="72" spans="7:20" ht="12.75">
      <c r="G72" s="327"/>
      <c r="T72" s="132"/>
    </row>
    <row r="73" spans="7:20" ht="12.75">
      <c r="G73" s="327"/>
      <c r="T73" s="132"/>
    </row>
    <row r="74" spans="7:20" ht="12.75">
      <c r="G74" s="327"/>
      <c r="T74" s="132"/>
    </row>
    <row r="75" spans="7:20" ht="12.75">
      <c r="G75" s="327"/>
      <c r="T75" s="132"/>
    </row>
    <row r="76" spans="7:20" ht="12.75">
      <c r="G76" s="327"/>
      <c r="T76" s="132"/>
    </row>
    <row r="77" spans="7:20" ht="12.75">
      <c r="G77" s="327"/>
      <c r="T77" s="132"/>
    </row>
    <row r="78" spans="7:20" ht="12.75">
      <c r="G78" s="327"/>
      <c r="T78" s="132"/>
    </row>
    <row r="79" spans="7:20" ht="12.75">
      <c r="G79" s="439"/>
      <c r="H79" s="132"/>
      <c r="L79" s="440"/>
      <c r="M79" s="132"/>
      <c r="T79" s="132"/>
    </row>
    <row r="80" spans="7:20" ht="12.75">
      <c r="G80" s="439"/>
      <c r="H80" s="132"/>
      <c r="L80" s="440"/>
      <c r="M80" s="132"/>
      <c r="T80" s="132"/>
    </row>
    <row r="81" spans="7:20" ht="12.75">
      <c r="G81" s="439"/>
      <c r="H81" s="132"/>
      <c r="L81" s="440"/>
      <c r="M81" s="132"/>
      <c r="T81" s="132"/>
    </row>
  </sheetData>
  <sheetProtection selectLockedCells="1" selectUnlockedCells="1"/>
  <printOptions/>
  <pageMargins left="0.75" right="0.75" top="0.5902777777777778" bottom="0.511805555555555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3:G64"/>
  <sheetViews>
    <sheetView workbookViewId="0" topLeftCell="A43">
      <selection activeCell="G32" sqref="G32"/>
    </sheetView>
  </sheetViews>
  <sheetFormatPr defaultColWidth="9.140625" defaultRowHeight="12.75"/>
  <cols>
    <col min="3" max="3" width="19.421875" style="0" customWidth="1"/>
    <col min="4" max="4" width="0.71875" style="0" customWidth="1"/>
    <col min="5" max="5" width="8.140625" style="0" customWidth="1"/>
    <col min="7" max="7" width="16.140625" style="0" customWidth="1"/>
  </cols>
  <sheetData>
    <row r="3" spans="2:3" ht="12.75">
      <c r="B3" s="5" t="s">
        <v>580</v>
      </c>
      <c r="C3" s="5"/>
    </row>
    <row r="4" ht="12.75">
      <c r="B4" t="s">
        <v>581</v>
      </c>
    </row>
    <row r="7" spans="1:2" ht="12.75">
      <c r="A7" s="449" t="s">
        <v>582</v>
      </c>
      <c r="B7" s="7"/>
    </row>
    <row r="9" spans="1:7" ht="12.75">
      <c r="A9" s="7" t="s">
        <v>583</v>
      </c>
      <c r="B9" s="7"/>
      <c r="C9" s="7"/>
      <c r="D9" s="7"/>
      <c r="E9" s="423"/>
      <c r="F9" s="7"/>
      <c r="G9" s="450">
        <v>858652.53</v>
      </c>
    </row>
    <row r="10" spans="2:7" ht="12.75">
      <c r="B10" t="s">
        <v>584</v>
      </c>
      <c r="C10" t="s">
        <v>585</v>
      </c>
      <c r="E10" s="132"/>
      <c r="G10" s="132">
        <v>221282.57</v>
      </c>
    </row>
    <row r="11" spans="3:7" ht="12.75">
      <c r="C11" t="s">
        <v>586</v>
      </c>
      <c r="E11" s="132"/>
      <c r="G11" s="132">
        <v>5878.41</v>
      </c>
    </row>
    <row r="12" spans="3:7" ht="12.75">
      <c r="C12" t="s">
        <v>587</v>
      </c>
      <c r="E12" s="132"/>
      <c r="G12" s="132">
        <v>6982.91</v>
      </c>
    </row>
    <row r="13" spans="3:7" ht="12.75">
      <c r="C13" t="s">
        <v>588</v>
      </c>
      <c r="E13" s="132"/>
      <c r="G13" s="132">
        <v>359000</v>
      </c>
    </row>
    <row r="14" spans="5:7" ht="12.75">
      <c r="E14" s="132"/>
      <c r="G14" s="132"/>
    </row>
    <row r="15" spans="2:7" ht="12.75">
      <c r="B15" t="s">
        <v>589</v>
      </c>
      <c r="C15" t="s">
        <v>590</v>
      </c>
      <c r="E15" s="132"/>
      <c r="G15" s="132">
        <v>0</v>
      </c>
    </row>
    <row r="16" spans="3:7" ht="12.75">
      <c r="C16" t="s">
        <v>591</v>
      </c>
      <c r="E16" s="132"/>
      <c r="G16" s="132">
        <v>-3113</v>
      </c>
    </row>
    <row r="17" spans="3:7" ht="12.75">
      <c r="C17" t="s">
        <v>588</v>
      </c>
      <c r="E17" s="132"/>
      <c r="G17" s="132">
        <v>-359000</v>
      </c>
    </row>
    <row r="18" spans="5:7" ht="12.75">
      <c r="E18" s="132"/>
      <c r="G18" s="132"/>
    </row>
    <row r="19" spans="1:7" ht="12.75">
      <c r="A19" s="7" t="s">
        <v>592</v>
      </c>
      <c r="B19" s="7"/>
      <c r="C19" s="7"/>
      <c r="D19" s="7"/>
      <c r="E19" s="423"/>
      <c r="F19" s="7"/>
      <c r="G19" s="423">
        <f>SUM(G9:G18)</f>
        <v>1089683.42</v>
      </c>
    </row>
    <row r="20" spans="5:7" ht="12.75">
      <c r="E20" s="132"/>
      <c r="G20" s="132"/>
    </row>
    <row r="21" spans="5:7" ht="12.75">
      <c r="E21" s="132"/>
      <c r="G21" s="132"/>
    </row>
    <row r="22" spans="5:7" ht="12.75">
      <c r="E22" s="132"/>
      <c r="G22" s="132"/>
    </row>
    <row r="23" spans="5:7" ht="12.75">
      <c r="E23" s="132"/>
      <c r="G23" s="132"/>
    </row>
    <row r="24" spans="1:7" ht="12.75">
      <c r="A24" s="68" t="s">
        <v>593</v>
      </c>
      <c r="B24" s="68"/>
      <c r="G24" s="132"/>
    </row>
    <row r="26" spans="1:7" ht="12.75">
      <c r="A26" s="7" t="s">
        <v>594</v>
      </c>
      <c r="B26" s="7"/>
      <c r="C26" s="7"/>
      <c r="D26" s="7"/>
      <c r="E26" s="7"/>
      <c r="F26" s="7"/>
      <c r="G26" s="423">
        <v>5746.74</v>
      </c>
    </row>
    <row r="27" spans="2:7" ht="12.75">
      <c r="B27" t="s">
        <v>595</v>
      </c>
      <c r="C27" t="s">
        <v>596</v>
      </c>
      <c r="F27" s="109"/>
      <c r="G27" s="216">
        <v>119764</v>
      </c>
    </row>
    <row r="28" spans="3:7" ht="12.75">
      <c r="C28" t="s">
        <v>585</v>
      </c>
      <c r="F28" s="109"/>
      <c r="G28" s="216">
        <v>98800</v>
      </c>
    </row>
    <row r="29" spans="3:7" ht="12.75">
      <c r="C29" t="s">
        <v>597</v>
      </c>
      <c r="F29" s="109"/>
      <c r="G29" s="216">
        <v>178.42</v>
      </c>
    </row>
    <row r="30" spans="6:7" ht="12.75">
      <c r="F30" s="109"/>
      <c r="G30" s="216"/>
    </row>
    <row r="31" spans="2:7" ht="12.75">
      <c r="B31" t="s">
        <v>589</v>
      </c>
      <c r="C31" t="s">
        <v>598</v>
      </c>
      <c r="F31" s="109"/>
      <c r="G31" s="216">
        <v>-126444</v>
      </c>
    </row>
    <row r="32" spans="3:7" ht="12.75">
      <c r="C32" t="s">
        <v>599</v>
      </c>
      <c r="F32" s="109"/>
      <c r="G32" s="216">
        <v>-5750</v>
      </c>
    </row>
    <row r="33" spans="3:7" ht="12.75">
      <c r="C33" t="s">
        <v>285</v>
      </c>
      <c r="F33" s="109"/>
      <c r="G33" s="216">
        <v>0</v>
      </c>
    </row>
    <row r="34" spans="3:7" ht="12.75">
      <c r="C34" t="s">
        <v>600</v>
      </c>
      <c r="F34" s="109"/>
      <c r="G34" s="216">
        <v>-800</v>
      </c>
    </row>
    <row r="35" spans="3:7" ht="12.75">
      <c r="C35" t="s">
        <v>601</v>
      </c>
      <c r="F35" s="109"/>
      <c r="G35" s="216">
        <v>-2000</v>
      </c>
    </row>
    <row r="36" spans="3:7" ht="12.75">
      <c r="C36" t="s">
        <v>602</v>
      </c>
      <c r="F36" s="109"/>
      <c r="G36" s="216">
        <v>-2380</v>
      </c>
    </row>
    <row r="37" spans="3:7" ht="12.75">
      <c r="C37" t="s">
        <v>603</v>
      </c>
      <c r="F37" s="109"/>
      <c r="G37" s="216">
        <v>-11000</v>
      </c>
    </row>
    <row r="38" spans="3:7" ht="12.75">
      <c r="C38" t="s">
        <v>604</v>
      </c>
      <c r="F38" s="109"/>
      <c r="G38" s="216">
        <v>-3500</v>
      </c>
    </row>
    <row r="39" spans="3:7" ht="12.75">
      <c r="C39" t="s">
        <v>605</v>
      </c>
      <c r="F39" s="109"/>
      <c r="G39" s="216">
        <v>-27738.4</v>
      </c>
    </row>
    <row r="40" spans="3:7" ht="12.75">
      <c r="C40" t="s">
        <v>606</v>
      </c>
      <c r="F40" s="109"/>
      <c r="G40" s="216">
        <v>-35000</v>
      </c>
    </row>
    <row r="41" spans="3:7" ht="12.75">
      <c r="C41" t="s">
        <v>607</v>
      </c>
      <c r="F41" s="109"/>
      <c r="G41" s="216">
        <v>-1615</v>
      </c>
    </row>
    <row r="42" spans="3:7" ht="12.75">
      <c r="C42" t="s">
        <v>608</v>
      </c>
      <c r="F42" s="109"/>
      <c r="G42" s="216">
        <v>-714</v>
      </c>
    </row>
    <row r="43" spans="3:7" ht="12.75">
      <c r="C43" t="s">
        <v>609</v>
      </c>
      <c r="F43" s="109"/>
      <c r="G43" s="216">
        <v>-3000</v>
      </c>
    </row>
    <row r="44" spans="6:7" ht="12.75">
      <c r="F44" s="109"/>
      <c r="G44" s="216"/>
    </row>
    <row r="45" spans="1:7" ht="12.75">
      <c r="A45" s="7" t="s">
        <v>592</v>
      </c>
      <c r="B45" s="7"/>
      <c r="C45" s="7"/>
      <c r="D45" s="7"/>
      <c r="E45" s="7"/>
      <c r="F45" s="7"/>
      <c r="G45" s="423">
        <f>SUM(G26:G44)</f>
        <v>4547.760000000011</v>
      </c>
    </row>
    <row r="46" ht="12.75">
      <c r="G46" s="132"/>
    </row>
    <row r="47" spans="1:7" ht="12.75">
      <c r="A47" t="s">
        <v>610</v>
      </c>
      <c r="G47" s="132"/>
    </row>
    <row r="48" ht="12.75">
      <c r="G48" s="132"/>
    </row>
    <row r="49" spans="1:7" ht="12.75">
      <c r="A49" s="68"/>
      <c r="G49" s="132"/>
    </row>
    <row r="50" ht="12.75">
      <c r="G50" s="132"/>
    </row>
    <row r="54" spans="1:7" ht="12.75">
      <c r="A54" s="7"/>
      <c r="B54" s="7"/>
      <c r="C54" s="7"/>
      <c r="D54" s="7"/>
      <c r="E54" s="7"/>
      <c r="F54" s="7"/>
      <c r="G54" s="423"/>
    </row>
    <row r="55" ht="12.75">
      <c r="G55" s="132"/>
    </row>
    <row r="56" ht="12.75">
      <c r="G56" s="132"/>
    </row>
    <row r="57" ht="12.75">
      <c r="G57" s="132"/>
    </row>
    <row r="58" ht="12.75">
      <c r="G58" s="132"/>
    </row>
    <row r="59" ht="12.75">
      <c r="G59" s="132"/>
    </row>
    <row r="60" spans="1:7" ht="12.75">
      <c r="A60" s="7"/>
      <c r="B60" s="7"/>
      <c r="C60" s="7"/>
      <c r="D60" s="7"/>
      <c r="E60" s="7"/>
      <c r="F60" s="7"/>
      <c r="G60" s="423"/>
    </row>
    <row r="61" ht="12.75">
      <c r="G61" s="132"/>
    </row>
    <row r="62" ht="12.75">
      <c r="G62" s="132"/>
    </row>
    <row r="63" ht="12.75">
      <c r="G63" s="132"/>
    </row>
    <row r="64" ht="12.75">
      <c r="G64" s="132"/>
    </row>
  </sheetData>
  <sheetProtection selectLockedCells="1" selectUnlockedCells="1"/>
  <printOptions/>
  <pageMargins left="0.7479166666666667" right="0.3298611111111111" top="0.7798611111111111" bottom="0.6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selection activeCell="A1" sqref="A1"/>
    </sheetView>
  </sheetViews>
  <sheetFormatPr defaultColWidth="9.140625" defaultRowHeight="12.75"/>
  <cols>
    <col min="4" max="4" width="19.57421875" style="0" customWidth="1"/>
    <col min="6" max="6" width="15.7109375" style="0" customWidth="1"/>
  </cols>
  <sheetData>
    <row r="1" spans="1:8" ht="12.75">
      <c r="A1" s="451" t="s">
        <v>611</v>
      </c>
      <c r="B1" s="451"/>
      <c r="C1" s="451"/>
      <c r="D1" s="452"/>
      <c r="E1" s="46"/>
      <c r="F1" s="446"/>
      <c r="G1" s="46"/>
      <c r="H1" s="46"/>
    </row>
    <row r="2" spans="1:8" ht="12.75">
      <c r="A2" s="46"/>
      <c r="B2" s="46"/>
      <c r="C2" s="46"/>
      <c r="D2" s="446"/>
      <c r="E2" s="46"/>
      <c r="F2" s="46"/>
      <c r="G2" s="46"/>
      <c r="H2" s="46"/>
    </row>
    <row r="3" spans="1:8" ht="12.75">
      <c r="A3" s="46" t="s">
        <v>612</v>
      </c>
      <c r="B3" s="46"/>
      <c r="C3" s="46"/>
      <c r="D3" s="446">
        <v>15349662.69</v>
      </c>
      <c r="E3" s="46"/>
      <c r="F3" s="46"/>
      <c r="G3" s="46"/>
      <c r="H3" s="46"/>
    </row>
    <row r="4" spans="1:8" ht="12.75">
      <c r="A4" s="46" t="s">
        <v>613</v>
      </c>
      <c r="B4" s="46"/>
      <c r="C4" s="46"/>
      <c r="D4" s="446">
        <v>203376.38</v>
      </c>
      <c r="E4" s="46"/>
      <c r="F4" s="46"/>
      <c r="G4" s="46"/>
      <c r="H4" s="46"/>
    </row>
    <row r="5" spans="1:8" ht="12.75">
      <c r="A5" s="453" t="s">
        <v>614</v>
      </c>
      <c r="B5" s="454"/>
      <c r="C5" s="454"/>
      <c r="D5" s="455">
        <v>1180533.31</v>
      </c>
      <c r="E5" s="46"/>
      <c r="F5" s="446"/>
      <c r="G5" s="46"/>
      <c r="H5" s="46"/>
    </row>
    <row r="6" spans="1:8" ht="15" customHeight="1">
      <c r="A6" s="46"/>
      <c r="B6" s="46"/>
      <c r="C6" s="46"/>
      <c r="D6" s="46"/>
      <c r="E6" s="46"/>
      <c r="F6" s="46"/>
      <c r="G6" s="46"/>
      <c r="H6" s="46"/>
    </row>
    <row r="7" spans="1:8" ht="12.75">
      <c r="A7" s="225" t="s">
        <v>615</v>
      </c>
      <c r="B7" s="225"/>
      <c r="C7" s="225"/>
      <c r="D7" s="456">
        <f>SUM(D3:D6)</f>
        <v>16733572.379999999</v>
      </c>
      <c r="E7" s="314"/>
      <c r="F7" s="446"/>
      <c r="G7" s="46"/>
      <c r="H7" s="46"/>
    </row>
    <row r="8" spans="1:8" ht="12.75">
      <c r="A8" s="46"/>
      <c r="B8" s="46"/>
      <c r="C8" s="46"/>
      <c r="D8" s="446"/>
      <c r="E8" s="314"/>
      <c r="F8" s="446"/>
      <c r="G8" s="46"/>
      <c r="H8" s="46"/>
    </row>
    <row r="9" spans="1:8" ht="12.75">
      <c r="A9" s="46"/>
      <c r="B9" s="46"/>
      <c r="C9" s="46"/>
      <c r="D9" s="446"/>
      <c r="E9" s="314"/>
      <c r="F9" s="446"/>
      <c r="G9" s="46"/>
      <c r="H9" s="46"/>
    </row>
    <row r="10" spans="1:8" ht="12.75">
      <c r="A10" s="46" t="s">
        <v>616</v>
      </c>
      <c r="B10" s="46"/>
      <c r="C10" s="46"/>
      <c r="D10" s="446">
        <v>1089683.42</v>
      </c>
      <c r="E10" s="314"/>
      <c r="F10" s="446"/>
      <c r="G10" s="46"/>
      <c r="H10" s="46"/>
    </row>
    <row r="11" spans="1:8" ht="12.75">
      <c r="A11" s="454" t="s">
        <v>617</v>
      </c>
      <c r="B11" s="454"/>
      <c r="C11" s="454"/>
      <c r="D11" s="457">
        <v>4547.76</v>
      </c>
      <c r="E11" s="46"/>
      <c r="F11" s="46"/>
      <c r="G11" s="46"/>
      <c r="H11" s="46"/>
    </row>
    <row r="12" spans="1:8" ht="12.75">
      <c r="A12" s="225"/>
      <c r="B12" s="46"/>
      <c r="C12" s="46"/>
      <c r="D12" s="456"/>
      <c r="E12" s="314"/>
      <c r="F12" s="446"/>
      <c r="G12" s="46"/>
      <c r="H12" s="46"/>
    </row>
    <row r="13" spans="1:8" ht="14.25" customHeight="1">
      <c r="A13" s="225" t="s">
        <v>618</v>
      </c>
      <c r="B13" s="225"/>
      <c r="C13" s="225"/>
      <c r="D13" s="456">
        <f>SUM(D10:D12)</f>
        <v>1094231.18</v>
      </c>
      <c r="E13" s="46"/>
      <c r="F13" s="46"/>
      <c r="G13" s="46"/>
      <c r="H13" s="46"/>
    </row>
    <row r="14" spans="1:8" ht="12.75">
      <c r="A14" s="225"/>
      <c r="B14" s="46"/>
      <c r="C14" s="227"/>
      <c r="D14" s="456"/>
      <c r="E14" s="227"/>
      <c r="F14" s="446"/>
      <c r="G14" s="46"/>
      <c r="H14" s="46"/>
    </row>
    <row r="15" spans="1:10" ht="12.75">
      <c r="A15" s="225" t="s">
        <v>619</v>
      </c>
      <c r="B15" s="225"/>
      <c r="C15" s="225"/>
      <c r="D15" s="456">
        <v>853157.14</v>
      </c>
      <c r="E15" s="46"/>
      <c r="F15" s="458" t="s">
        <v>620</v>
      </c>
      <c r="G15" s="227" t="s">
        <v>621</v>
      </c>
      <c r="H15" s="227"/>
      <c r="I15" s="20"/>
      <c r="J15" s="20"/>
    </row>
    <row r="16" spans="1:10" ht="12.75">
      <c r="A16" s="225"/>
      <c r="B16" s="225"/>
      <c r="C16" s="225"/>
      <c r="D16" s="456"/>
      <c r="E16" s="46"/>
      <c r="F16" s="458"/>
      <c r="G16" s="227" t="s">
        <v>622</v>
      </c>
      <c r="H16" s="227"/>
      <c r="I16" s="20"/>
      <c r="J16" s="20"/>
    </row>
    <row r="17" spans="1:10" ht="12.75">
      <c r="A17" s="225"/>
      <c r="B17" s="225"/>
      <c r="C17" s="225"/>
      <c r="D17" s="456"/>
      <c r="E17" s="46"/>
      <c r="F17" s="458"/>
      <c r="G17" s="227" t="s">
        <v>623</v>
      </c>
      <c r="H17" s="227"/>
      <c r="I17" s="20"/>
      <c r="J17" s="20"/>
    </row>
    <row r="18" spans="1:8" ht="12.75">
      <c r="A18" s="459"/>
      <c r="B18" s="46"/>
      <c r="C18" s="46"/>
      <c r="D18" s="446"/>
      <c r="E18" s="46"/>
      <c r="F18" s="446"/>
      <c r="G18" s="46"/>
      <c r="H18" s="225"/>
    </row>
    <row r="19" spans="1:8" ht="12.75">
      <c r="A19" s="225" t="s">
        <v>624</v>
      </c>
      <c r="B19" s="225"/>
      <c r="C19" s="225"/>
      <c r="D19" s="456"/>
      <c r="E19" s="46"/>
      <c r="F19" s="446"/>
      <c r="G19" s="46"/>
      <c r="H19" s="46"/>
    </row>
    <row r="20" spans="1:8" ht="12.75">
      <c r="A20" s="348" t="s">
        <v>625</v>
      </c>
      <c r="B20" s="348"/>
      <c r="C20" s="348"/>
      <c r="D20" s="460">
        <v>1198957.2</v>
      </c>
      <c r="E20" s="46"/>
      <c r="F20" s="446"/>
      <c r="G20" s="46"/>
      <c r="H20" s="46"/>
    </row>
    <row r="21" spans="1:8" ht="12.75">
      <c r="A21" s="348" t="s">
        <v>626</v>
      </c>
      <c r="B21" s="348"/>
      <c r="C21" s="348"/>
      <c r="D21" s="460">
        <v>473807.17</v>
      </c>
      <c r="E21" s="46"/>
      <c r="F21" s="446"/>
      <c r="G21" s="46"/>
      <c r="H21" s="46"/>
    </row>
    <row r="22" spans="1:8" ht="12.75">
      <c r="A22" s="453" t="s">
        <v>627</v>
      </c>
      <c r="B22" s="453"/>
      <c r="C22" s="453"/>
      <c r="D22" s="455">
        <v>1458198.14</v>
      </c>
      <c r="E22" s="46"/>
      <c r="F22" s="446"/>
      <c r="G22" s="46"/>
      <c r="H22" s="46"/>
    </row>
    <row r="23" spans="1:8" ht="12.75">
      <c r="A23" s="348"/>
      <c r="B23" s="348"/>
      <c r="C23" s="348"/>
      <c r="D23" s="460"/>
      <c r="E23" s="46"/>
      <c r="F23" s="446"/>
      <c r="G23" s="46"/>
      <c r="H23" s="46"/>
    </row>
    <row r="24" spans="1:8" ht="12.75">
      <c r="A24" s="348" t="s">
        <v>525</v>
      </c>
      <c r="B24" s="348"/>
      <c r="C24" s="348"/>
      <c r="D24" s="456">
        <f>SUM(D20:D22)</f>
        <v>3130962.51</v>
      </c>
      <c r="E24" s="225"/>
      <c r="F24" s="456"/>
      <c r="G24" s="225"/>
      <c r="H24" s="227"/>
    </row>
    <row r="25" spans="1:8" ht="12.75">
      <c r="A25" s="348"/>
      <c r="B25" s="348"/>
      <c r="C25" s="348"/>
      <c r="D25" s="460"/>
      <c r="E25" s="225"/>
      <c r="F25" s="456"/>
      <c r="G25" s="225"/>
      <c r="H25" s="227"/>
    </row>
    <row r="26" spans="1:8" ht="12.75">
      <c r="A26" s="46"/>
      <c r="B26" s="227"/>
      <c r="C26" s="46"/>
      <c r="D26" s="446"/>
      <c r="E26" s="46"/>
      <c r="F26" s="446"/>
      <c r="G26" s="46"/>
      <c r="H26" s="227"/>
    </row>
    <row r="27" spans="1:11" ht="12.75">
      <c r="A27" s="459" t="s">
        <v>628</v>
      </c>
      <c r="B27" s="47"/>
      <c r="C27" s="47"/>
      <c r="D27" s="47"/>
      <c r="E27" s="47"/>
      <c r="F27" s="461"/>
      <c r="G27" s="47"/>
      <c r="H27" s="227"/>
      <c r="K27" s="20"/>
    </row>
    <row r="28" spans="1:8" ht="12.75">
      <c r="A28" s="46"/>
      <c r="B28" s="227"/>
      <c r="C28" s="46"/>
      <c r="D28" s="46"/>
      <c r="E28" s="46"/>
      <c r="F28" s="446"/>
      <c r="G28" s="46"/>
      <c r="H28" s="227"/>
    </row>
    <row r="29" spans="1:8" ht="12.75">
      <c r="A29" s="46" t="s">
        <v>629</v>
      </c>
      <c r="B29" s="46"/>
      <c r="C29" s="46"/>
      <c r="D29" s="462"/>
      <c r="E29" s="213"/>
      <c r="F29" s="463">
        <v>16733572.38</v>
      </c>
      <c r="G29" s="46"/>
      <c r="H29" s="46"/>
    </row>
    <row r="30" spans="1:8" ht="12.75">
      <c r="A30" s="46" t="s">
        <v>630</v>
      </c>
      <c r="B30" s="46"/>
      <c r="C30" s="46"/>
      <c r="D30" s="446"/>
      <c r="E30" s="46"/>
      <c r="F30" s="457">
        <v>-236150</v>
      </c>
      <c r="G30" s="46"/>
      <c r="H30" s="227"/>
    </row>
    <row r="31" spans="1:8" ht="12.75">
      <c r="A31" s="46"/>
      <c r="B31" s="46"/>
      <c r="C31" s="46"/>
      <c r="D31" s="446"/>
      <c r="E31" s="46"/>
      <c r="F31" s="446"/>
      <c r="G31" s="46"/>
      <c r="H31" s="227"/>
    </row>
    <row r="32" spans="1:8" ht="12.75">
      <c r="A32" s="46" t="s">
        <v>631</v>
      </c>
      <c r="B32" s="46"/>
      <c r="C32" s="46"/>
      <c r="D32" s="446"/>
      <c r="E32" s="46"/>
      <c r="F32" s="446">
        <f>SUM(F29:F31)</f>
        <v>16497422.38</v>
      </c>
      <c r="G32" s="46"/>
      <c r="H32" s="227"/>
    </row>
    <row r="33" spans="1:8" ht="12.75">
      <c r="A33" s="46"/>
      <c r="B33" s="46"/>
      <c r="C33" s="46"/>
      <c r="D33" s="446"/>
      <c r="E33" s="46"/>
      <c r="F33" s="446"/>
      <c r="G33" s="46"/>
      <c r="H33" s="227"/>
    </row>
    <row r="34" spans="1:8" ht="12.75">
      <c r="A34" s="46" t="s">
        <v>632</v>
      </c>
      <c r="B34" s="46"/>
      <c r="C34" s="46"/>
      <c r="D34" s="46"/>
      <c r="E34" s="46"/>
      <c r="F34" s="446"/>
      <c r="G34" s="46"/>
      <c r="H34" s="227"/>
    </row>
    <row r="35" spans="1:9" ht="12.75">
      <c r="A35" s="46"/>
      <c r="B35" s="225"/>
      <c r="C35" s="46"/>
      <c r="D35" s="456"/>
      <c r="E35" s="48"/>
      <c r="F35" s="446"/>
      <c r="G35" s="50"/>
      <c r="H35" s="227"/>
      <c r="I35" s="46"/>
    </row>
    <row r="36" spans="1:8" ht="12.75">
      <c r="A36" s="46"/>
      <c r="B36" s="46"/>
      <c r="C36" s="46"/>
      <c r="D36" s="213"/>
      <c r="E36" s="46"/>
      <c r="F36" s="446"/>
      <c r="G36" s="46"/>
      <c r="H36" s="227"/>
    </row>
    <row r="37" spans="1:8" ht="12.75">
      <c r="A37" s="46"/>
      <c r="B37" s="46"/>
      <c r="C37" s="46"/>
      <c r="D37" s="46"/>
      <c r="E37" s="46"/>
      <c r="F37" s="446"/>
      <c r="G37" s="46"/>
      <c r="H37" s="227"/>
    </row>
    <row r="38" spans="1:9" ht="12.75">
      <c r="A38" s="46"/>
      <c r="B38" s="225"/>
      <c r="C38" s="46"/>
      <c r="D38" s="456"/>
      <c r="E38" s="48"/>
      <c r="F38" s="446"/>
      <c r="G38" s="46"/>
      <c r="H38" s="227"/>
      <c r="I38" s="46"/>
    </row>
    <row r="39" spans="1:8" ht="12.75">
      <c r="A39" s="46"/>
      <c r="B39" s="46"/>
      <c r="C39" s="46"/>
      <c r="D39" s="462"/>
      <c r="E39" s="213"/>
      <c r="F39" s="446"/>
      <c r="G39" s="46"/>
      <c r="H39" s="227"/>
    </row>
    <row r="40" spans="1:8" ht="12.75">
      <c r="A40" s="46"/>
      <c r="B40" s="46"/>
      <c r="C40" s="46"/>
      <c r="D40" s="46"/>
      <c r="E40" s="46"/>
      <c r="F40" s="446"/>
      <c r="G40" s="46"/>
      <c r="H40" s="227"/>
    </row>
    <row r="41" spans="1:8" s="20" customFormat="1" ht="12.75">
      <c r="A41" s="227"/>
      <c r="B41" s="227"/>
      <c r="C41" s="227"/>
      <c r="D41" s="315"/>
      <c r="E41" s="227"/>
      <c r="F41" s="458"/>
      <c r="G41" s="227"/>
      <c r="H41" s="464"/>
    </row>
    <row r="42" spans="1:8" s="20" customFormat="1" ht="12.75">
      <c r="A42" s="227"/>
      <c r="B42" s="227"/>
      <c r="C42" s="227"/>
      <c r="D42" s="458"/>
      <c r="E42" s="227"/>
      <c r="F42" s="458"/>
      <c r="G42" s="227"/>
      <c r="H42" s="464"/>
    </row>
    <row r="43" spans="1:8" s="20" customFormat="1" ht="12.75">
      <c r="A43" s="227"/>
      <c r="B43" s="227"/>
      <c r="C43" s="227"/>
      <c r="D43" s="458"/>
      <c r="E43" s="227"/>
      <c r="F43" s="458"/>
      <c r="G43" s="227"/>
      <c r="H43" s="464"/>
    </row>
    <row r="44" spans="1:8" s="20" customFormat="1" ht="12.75">
      <c r="A44" s="227"/>
      <c r="B44" s="227"/>
      <c r="C44" s="227"/>
      <c r="D44" s="227"/>
      <c r="E44" s="227"/>
      <c r="F44" s="458"/>
      <c r="G44" s="227"/>
      <c r="H44" s="464"/>
    </row>
    <row r="45" spans="1:8" ht="12.75">
      <c r="A45" s="46"/>
      <c r="B45" s="46"/>
      <c r="C45" s="46"/>
      <c r="D45" s="227"/>
      <c r="E45" s="46"/>
      <c r="F45" s="446"/>
      <c r="G45" s="46"/>
      <c r="H45" s="227"/>
    </row>
    <row r="46" spans="1:8" ht="12.75">
      <c r="A46" s="46"/>
      <c r="B46" s="46"/>
      <c r="C46" s="46"/>
      <c r="D46" s="446"/>
      <c r="E46" s="46"/>
      <c r="F46" s="446"/>
      <c r="G46" s="46"/>
      <c r="H46" s="227"/>
    </row>
    <row r="47" spans="1:8" ht="12.75">
      <c r="A47" s="46"/>
      <c r="B47" s="46"/>
      <c r="C47" s="46"/>
      <c r="D47" s="46"/>
      <c r="E47" s="46"/>
      <c r="F47" s="446"/>
      <c r="G47" s="46"/>
      <c r="H47" s="227"/>
    </row>
    <row r="48" spans="1:8" ht="12.75">
      <c r="A48" s="46"/>
      <c r="B48" s="46"/>
      <c r="C48" s="46"/>
      <c r="D48" s="46"/>
      <c r="E48" s="46"/>
      <c r="F48" s="446"/>
      <c r="G48" s="46"/>
      <c r="H48" s="227"/>
    </row>
    <row r="49" spans="1:8" ht="12.75">
      <c r="A49" s="46"/>
      <c r="B49" s="46"/>
      <c r="C49" s="46"/>
      <c r="D49" s="46"/>
      <c r="E49" s="46"/>
      <c r="F49" s="446"/>
      <c r="G49" s="50"/>
      <c r="H49" s="227"/>
    </row>
    <row r="50" spans="1:9" ht="12.75">
      <c r="A50" s="46"/>
      <c r="B50" s="225"/>
      <c r="C50" s="46"/>
      <c r="D50" s="456"/>
      <c r="E50" s="48"/>
      <c r="F50" s="446"/>
      <c r="G50" s="46"/>
      <c r="H50" s="227"/>
      <c r="I50" s="46"/>
    </row>
    <row r="51" spans="1:8" ht="12.75">
      <c r="A51" s="46"/>
      <c r="B51" s="46"/>
      <c r="C51" s="46"/>
      <c r="D51" s="458"/>
      <c r="E51" s="46"/>
      <c r="F51" s="446"/>
      <c r="G51" s="46"/>
      <c r="H51" s="227"/>
    </row>
    <row r="52" spans="1:8" ht="12.75">
      <c r="A52" s="46"/>
      <c r="B52" s="46"/>
      <c r="C52" s="46"/>
      <c r="D52" s="458"/>
      <c r="E52" s="46"/>
      <c r="F52" s="446"/>
      <c r="G52" s="46"/>
      <c r="H52" s="227"/>
    </row>
    <row r="53" spans="1:8" ht="12.75">
      <c r="A53" s="46"/>
      <c r="B53" s="46"/>
      <c r="C53" s="46"/>
      <c r="D53" s="458"/>
      <c r="E53" s="46"/>
      <c r="F53" s="446"/>
      <c r="G53" s="46"/>
      <c r="H53" s="227"/>
    </row>
    <row r="54" spans="1:8" ht="12.75">
      <c r="A54" s="46"/>
      <c r="B54" s="46"/>
      <c r="C54" s="46"/>
      <c r="D54" s="446"/>
      <c r="E54" s="46"/>
      <c r="F54" s="446"/>
      <c r="G54" s="46"/>
      <c r="H54" s="227"/>
    </row>
    <row r="55" spans="1:8" ht="12.75">
      <c r="A55" s="46"/>
      <c r="B55" s="46"/>
      <c r="C55" s="46"/>
      <c r="D55" s="446"/>
      <c r="E55" s="46"/>
      <c r="F55" s="446"/>
      <c r="G55" s="46"/>
      <c r="H55" s="227"/>
    </row>
    <row r="56" spans="1:8" ht="12.75">
      <c r="A56" s="46"/>
      <c r="B56" s="46"/>
      <c r="C56" s="46"/>
      <c r="D56" s="46"/>
      <c r="E56" s="46"/>
      <c r="F56" s="446"/>
      <c r="G56" s="46"/>
      <c r="H56" s="227"/>
    </row>
    <row r="57" spans="1:8" ht="12.75">
      <c r="A57" s="46"/>
      <c r="B57" s="46"/>
      <c r="C57" s="46"/>
      <c r="D57" s="46"/>
      <c r="E57" s="46"/>
      <c r="F57" s="446"/>
      <c r="G57" s="46"/>
      <c r="H57" s="227"/>
    </row>
    <row r="58" spans="1:8" ht="12.75">
      <c r="A58" s="46"/>
      <c r="B58" s="46"/>
      <c r="C58" s="46"/>
      <c r="D58" s="46"/>
      <c r="E58" s="46"/>
      <c r="F58" s="446"/>
      <c r="G58" s="46"/>
      <c r="H58" s="227"/>
    </row>
    <row r="59" spans="1:8" ht="12.75">
      <c r="A59" s="46"/>
      <c r="B59" s="46"/>
      <c r="C59" s="46"/>
      <c r="D59" s="46"/>
      <c r="E59" s="46"/>
      <c r="F59" s="446"/>
      <c r="G59" s="46"/>
      <c r="H59" s="227"/>
    </row>
    <row r="60" spans="1:8" ht="12.75">
      <c r="A60" s="46"/>
      <c r="B60" s="46"/>
      <c r="C60" s="46"/>
      <c r="D60" s="446"/>
      <c r="E60" s="46"/>
      <c r="F60" s="446"/>
      <c r="G60" s="46"/>
      <c r="H60" s="227"/>
    </row>
    <row r="61" spans="1:8" ht="12.75">
      <c r="A61" s="46"/>
      <c r="B61" s="46"/>
      <c r="C61" s="46"/>
      <c r="D61" s="46"/>
      <c r="E61" s="46"/>
      <c r="F61" s="446"/>
      <c r="G61" s="46"/>
      <c r="H61" s="227"/>
    </row>
    <row r="62" spans="1:8" ht="12.75">
      <c r="A62" s="46"/>
      <c r="B62" s="46"/>
      <c r="C62" s="46"/>
      <c r="D62" s="46"/>
      <c r="E62" s="46"/>
      <c r="F62" s="446"/>
      <c r="G62" s="46"/>
      <c r="H62" s="227"/>
    </row>
    <row r="63" spans="1:8" ht="12.75">
      <c r="A63" s="46"/>
      <c r="B63" s="46"/>
      <c r="C63" s="46"/>
      <c r="D63" s="46"/>
      <c r="E63" s="46"/>
      <c r="F63" s="446"/>
      <c r="G63" s="46"/>
      <c r="H63" s="227"/>
    </row>
    <row r="64" spans="1:8" ht="12.75">
      <c r="A64" s="46"/>
      <c r="B64" s="46"/>
      <c r="C64" s="46"/>
      <c r="D64" s="46"/>
      <c r="E64" s="46"/>
      <c r="F64" s="446"/>
      <c r="G64" s="46"/>
      <c r="H64" s="227"/>
    </row>
    <row r="65" spans="1:8" ht="12.75">
      <c r="A65" s="46"/>
      <c r="B65" s="46"/>
      <c r="C65" s="46"/>
      <c r="D65" s="46"/>
      <c r="E65" s="46"/>
      <c r="F65" s="446"/>
      <c r="G65" s="46"/>
      <c r="H65" s="227"/>
    </row>
    <row r="66" spans="1:8" ht="12.75">
      <c r="A66" s="46"/>
      <c r="B66" s="46"/>
      <c r="C66" s="46"/>
      <c r="D66" s="46"/>
      <c r="E66" s="46"/>
      <c r="F66" s="446"/>
      <c r="G66" s="46"/>
      <c r="H66" s="227"/>
    </row>
    <row r="67" spans="1:8" ht="12.75">
      <c r="A67" s="46"/>
      <c r="B67" s="46"/>
      <c r="C67" s="46"/>
      <c r="D67" s="46"/>
      <c r="E67" s="46"/>
      <c r="F67" s="446"/>
      <c r="G67" s="46"/>
      <c r="H67" s="227"/>
    </row>
    <row r="68" spans="1:8" ht="12.75">
      <c r="A68" s="46"/>
      <c r="B68" s="46"/>
      <c r="C68" s="46"/>
      <c r="D68" s="46"/>
      <c r="E68" s="46"/>
      <c r="F68" s="446"/>
      <c r="G68" s="46"/>
      <c r="H68" s="227"/>
    </row>
    <row r="69" spans="1:9" ht="12.75">
      <c r="A69" s="46"/>
      <c r="B69" s="225"/>
      <c r="C69" s="46"/>
      <c r="D69" s="446"/>
      <c r="E69" s="46"/>
      <c r="F69" s="456"/>
      <c r="G69" s="46"/>
      <c r="H69" s="225"/>
      <c r="I69" s="46"/>
    </row>
    <row r="70" spans="1:8" ht="12.75">
      <c r="A70" s="46"/>
      <c r="B70" s="227"/>
      <c r="C70" s="46"/>
      <c r="D70" s="446"/>
      <c r="E70" s="46"/>
      <c r="F70" s="446"/>
      <c r="G70" s="46"/>
      <c r="H70" s="227"/>
    </row>
    <row r="71" spans="1:8" ht="12.75">
      <c r="A71" s="46"/>
      <c r="B71" s="46"/>
      <c r="C71" s="46"/>
      <c r="D71" s="46"/>
      <c r="E71" s="46"/>
      <c r="F71" s="446"/>
      <c r="G71" s="46"/>
      <c r="H71" s="227"/>
    </row>
    <row r="72" spans="1:8" ht="12.75">
      <c r="A72" s="46"/>
      <c r="B72" s="46"/>
      <c r="C72" s="46"/>
      <c r="D72" s="46"/>
      <c r="E72" s="46"/>
      <c r="F72" s="446"/>
      <c r="G72" s="46"/>
      <c r="H72" s="227"/>
    </row>
    <row r="73" spans="1:8" ht="12.75">
      <c r="A73" s="46"/>
      <c r="B73" s="46"/>
      <c r="C73" s="46"/>
      <c r="D73" s="446"/>
      <c r="E73" s="46"/>
      <c r="F73" s="456"/>
      <c r="G73" s="46"/>
      <c r="H73" s="46"/>
    </row>
    <row r="74" spans="1:8" ht="12.75">
      <c r="A74" s="46"/>
      <c r="B74" s="225"/>
      <c r="C74" s="46"/>
      <c r="D74" s="456"/>
      <c r="E74" s="282"/>
      <c r="F74" s="465"/>
      <c r="G74" s="46"/>
      <c r="H74" s="225"/>
    </row>
    <row r="75" spans="1:9" ht="12.75">
      <c r="A75" s="46"/>
      <c r="B75" s="225"/>
      <c r="C75" s="46"/>
      <c r="D75" s="456"/>
      <c r="E75" s="46"/>
      <c r="F75" s="456"/>
      <c r="G75" s="46"/>
      <c r="H75" s="314"/>
      <c r="I75" s="46"/>
    </row>
    <row r="76" spans="1:8" ht="12.75">
      <c r="A76" s="46"/>
      <c r="B76" s="227"/>
      <c r="C76" s="46"/>
      <c r="D76" s="462"/>
      <c r="E76" s="227"/>
      <c r="F76" s="446"/>
      <c r="G76" s="46"/>
      <c r="H76" s="46"/>
    </row>
    <row r="77" spans="1:8" ht="12.75">
      <c r="A77" s="46"/>
      <c r="B77" s="46"/>
      <c r="C77" s="46"/>
      <c r="D77" s="462"/>
      <c r="E77" s="227"/>
      <c r="F77" s="446"/>
      <c r="G77" s="46"/>
      <c r="H77" s="46"/>
    </row>
    <row r="78" spans="1:8" ht="12.75">
      <c r="A78" s="46"/>
      <c r="B78" s="46"/>
      <c r="C78" s="46"/>
      <c r="D78" s="446"/>
      <c r="E78" s="46"/>
      <c r="F78" s="446"/>
      <c r="G78" s="46"/>
      <c r="H78" s="46"/>
    </row>
    <row r="79" spans="1:8" ht="12.75">
      <c r="A79" s="46"/>
      <c r="B79" s="46"/>
      <c r="C79" s="46"/>
      <c r="D79" s="446"/>
      <c r="E79" s="46"/>
      <c r="F79" s="446"/>
      <c r="G79" s="46"/>
      <c r="H79" s="46"/>
    </row>
    <row r="80" spans="1:8" ht="12.75">
      <c r="A80" s="46"/>
      <c r="B80" s="46"/>
      <c r="C80" s="46"/>
      <c r="D80" s="446"/>
      <c r="E80" s="46"/>
      <c r="F80" s="446"/>
      <c r="G80" s="46"/>
      <c r="H80" s="46"/>
    </row>
    <row r="81" spans="1:8" ht="12.75">
      <c r="A81" s="46"/>
      <c r="B81" s="46"/>
      <c r="C81" s="46"/>
      <c r="D81" s="46"/>
      <c r="E81" s="46"/>
      <c r="F81" s="46"/>
      <c r="G81" s="46"/>
      <c r="H81" s="46"/>
    </row>
    <row r="82" spans="1:8" ht="12.75">
      <c r="A82" s="46"/>
      <c r="B82" s="46"/>
      <c r="C82" s="46"/>
      <c r="D82" s="46"/>
      <c r="E82" s="46"/>
      <c r="F82" s="46"/>
      <c r="G82" s="46"/>
      <c r="H82" s="46"/>
    </row>
    <row r="83" spans="1:8" ht="12.75">
      <c r="A83" s="46"/>
      <c r="B83" s="46"/>
      <c r="C83" s="46"/>
      <c r="D83" s="46"/>
      <c r="E83" s="46"/>
      <c r="F83" s="46"/>
      <c r="G83" s="46"/>
      <c r="H83" s="46"/>
    </row>
    <row r="84" spans="1:8" ht="12.75">
      <c r="A84" s="46"/>
      <c r="B84" s="46"/>
      <c r="C84" s="46"/>
      <c r="D84" s="46"/>
      <c r="E84" s="46"/>
      <c r="F84" s="46"/>
      <c r="G84" s="46"/>
      <c r="H84" s="46"/>
    </row>
    <row r="85" spans="1:8" ht="12.75">
      <c r="A85" s="46"/>
      <c r="B85" s="46"/>
      <c r="C85" s="46"/>
      <c r="D85" s="46"/>
      <c r="E85" s="46"/>
      <c r="F85" s="46"/>
      <c r="G85" s="46"/>
      <c r="H85" s="46"/>
    </row>
    <row r="86" spans="1:8" ht="12.75">
      <c r="A86" s="46"/>
      <c r="B86" s="46"/>
      <c r="C86" s="46"/>
      <c r="D86" s="46"/>
      <c r="E86" s="46"/>
      <c r="F86" s="46"/>
      <c r="G86" s="46"/>
      <c r="H86" s="46"/>
    </row>
    <row r="87" spans="1:8" ht="12.75">
      <c r="A87" s="46"/>
      <c r="B87" s="46"/>
      <c r="C87" s="46"/>
      <c r="D87" s="46"/>
      <c r="E87" s="46"/>
      <c r="F87" s="46"/>
      <c r="G87" s="46"/>
      <c r="H87" s="46"/>
    </row>
    <row r="88" spans="1:8" ht="12.75">
      <c r="A88" s="46"/>
      <c r="B88" s="46"/>
      <c r="C88" s="46"/>
      <c r="D88" s="46"/>
      <c r="E88" s="46"/>
      <c r="F88" s="46"/>
      <c r="G88" s="46"/>
      <c r="H88" s="46"/>
    </row>
    <row r="89" spans="1:8" ht="12.75">
      <c r="A89" s="46"/>
      <c r="B89" s="46"/>
      <c r="C89" s="46"/>
      <c r="D89" s="46"/>
      <c r="E89" s="46"/>
      <c r="F89" s="46"/>
      <c r="G89" s="46"/>
      <c r="H89" s="46"/>
    </row>
    <row r="90" spans="1:8" ht="12.75">
      <c r="A90" s="46"/>
      <c r="B90" s="46"/>
      <c r="C90" s="46"/>
      <c r="D90" s="46"/>
      <c r="E90" s="46"/>
      <c r="F90" s="46"/>
      <c r="G90" s="46"/>
      <c r="H90" s="46"/>
    </row>
    <row r="91" spans="1:8" ht="12.75">
      <c r="A91" s="46"/>
      <c r="B91" s="46"/>
      <c r="C91" s="46"/>
      <c r="D91" s="46"/>
      <c r="E91" s="46"/>
      <c r="F91" s="46"/>
      <c r="G91" s="46"/>
      <c r="H91" s="46"/>
    </row>
    <row r="92" spans="1:8" ht="12.75">
      <c r="A92" s="46"/>
      <c r="B92" s="46"/>
      <c r="C92" s="46"/>
      <c r="D92" s="46"/>
      <c r="E92" s="46"/>
      <c r="F92" s="46"/>
      <c r="G92" s="46"/>
      <c r="H92" s="46"/>
    </row>
    <row r="93" spans="1:8" ht="12.75">
      <c r="A93" s="46"/>
      <c r="B93" s="46"/>
      <c r="C93" s="46"/>
      <c r="D93" s="46"/>
      <c r="E93" s="46"/>
      <c r="F93" s="46"/>
      <c r="G93" s="46"/>
      <c r="H93" s="46"/>
    </row>
    <row r="94" spans="1:8" ht="12.75">
      <c r="A94" s="46"/>
      <c r="B94" s="46"/>
      <c r="C94" s="46"/>
      <c r="D94" s="46"/>
      <c r="E94" s="46"/>
      <c r="F94" s="46"/>
      <c r="G94" s="46"/>
      <c r="H94" s="46"/>
    </row>
    <row r="95" spans="1:8" ht="12.75">
      <c r="A95" s="46"/>
      <c r="B95" s="46"/>
      <c r="C95" s="46"/>
      <c r="D95" s="46"/>
      <c r="E95" s="46"/>
      <c r="F95" s="46"/>
      <c r="G95" s="46"/>
      <c r="H95" s="46"/>
    </row>
    <row r="96" spans="1:8" ht="12.75">
      <c r="A96" s="46"/>
      <c r="B96" s="46"/>
      <c r="C96" s="46"/>
      <c r="D96" s="46"/>
      <c r="E96" s="46"/>
      <c r="F96" s="46"/>
      <c r="G96" s="46"/>
      <c r="H96" s="46"/>
    </row>
    <row r="97" spans="1:8" ht="12.75">
      <c r="A97" s="46"/>
      <c r="B97" s="46"/>
      <c r="C97" s="46"/>
      <c r="D97" s="46"/>
      <c r="E97" s="46"/>
      <c r="F97" s="46"/>
      <c r="G97" s="46"/>
      <c r="H97" s="46"/>
    </row>
    <row r="98" spans="1:8" ht="12.75">
      <c r="A98" s="46"/>
      <c r="B98" s="46"/>
      <c r="C98" s="46"/>
      <c r="D98" s="46"/>
      <c r="E98" s="46"/>
      <c r="F98" s="46"/>
      <c r="G98" s="46"/>
      <c r="H98" s="46"/>
    </row>
    <row r="99" spans="1:8" ht="12.75">
      <c r="A99" s="46"/>
      <c r="B99" s="46"/>
      <c r="C99" s="46"/>
      <c r="D99" s="46"/>
      <c r="E99" s="46"/>
      <c r="F99" s="46"/>
      <c r="G99" s="46"/>
      <c r="H99" s="46"/>
    </row>
    <row r="100" spans="1:8" ht="12.75">
      <c r="A100" s="46"/>
      <c r="B100" s="46"/>
      <c r="C100" s="46"/>
      <c r="D100" s="46"/>
      <c r="E100" s="46"/>
      <c r="F100" s="46"/>
      <c r="G100" s="46"/>
      <c r="H100" s="46"/>
    </row>
    <row r="101" spans="1:8" ht="12.75">
      <c r="A101" s="46"/>
      <c r="B101" s="46"/>
      <c r="C101" s="46"/>
      <c r="D101" s="46"/>
      <c r="E101" s="46"/>
      <c r="F101" s="46"/>
      <c r="G101" s="46"/>
      <c r="H101" s="46"/>
    </row>
    <row r="102" spans="1:8" ht="12.75">
      <c r="A102" s="46"/>
      <c r="B102" s="46"/>
      <c r="C102" s="46"/>
      <c r="D102" s="46"/>
      <c r="E102" s="46"/>
      <c r="F102" s="46"/>
      <c r="G102" s="46"/>
      <c r="H102" s="46"/>
    </row>
    <row r="103" spans="1:8" ht="12.75">
      <c r="A103" s="46"/>
      <c r="B103" s="46"/>
      <c r="C103" s="46"/>
      <c r="D103" s="46"/>
      <c r="E103" s="46"/>
      <c r="F103" s="46"/>
      <c r="G103" s="46"/>
      <c r="H103" s="46"/>
    </row>
    <row r="104" spans="1:8" ht="12.75">
      <c r="A104" s="46"/>
      <c r="B104" s="46"/>
      <c r="C104" s="46"/>
      <c r="D104" s="46"/>
      <c r="E104" s="46"/>
      <c r="F104" s="46"/>
      <c r="G104" s="46"/>
      <c r="H104" s="46"/>
    </row>
    <row r="105" spans="1:8" ht="12.75">
      <c r="A105" s="46"/>
      <c r="B105" s="46"/>
      <c r="C105" s="46"/>
      <c r="D105" s="46"/>
      <c r="E105" s="46"/>
      <c r="F105" s="46"/>
      <c r="G105" s="46"/>
      <c r="H105" s="46"/>
    </row>
    <row r="106" spans="1:8" ht="12.75">
      <c r="A106" s="46"/>
      <c r="B106" s="46"/>
      <c r="C106" s="46"/>
      <c r="D106" s="46"/>
      <c r="E106" s="46"/>
      <c r="F106" s="46"/>
      <c r="G106" s="46"/>
      <c r="H106" s="46"/>
    </row>
    <row r="107" spans="1:8" ht="12.75">
      <c r="A107" s="46"/>
      <c r="B107" s="46"/>
      <c r="C107" s="46"/>
      <c r="D107" s="46"/>
      <c r="E107" s="46"/>
      <c r="F107" s="46"/>
      <c r="G107" s="46"/>
      <c r="H107" s="46"/>
    </row>
    <row r="108" spans="1:8" ht="12.75">
      <c r="A108" s="46"/>
      <c r="B108" s="46"/>
      <c r="C108" s="46"/>
      <c r="D108" s="46"/>
      <c r="E108" s="46"/>
      <c r="F108" s="46"/>
      <c r="G108" s="46"/>
      <c r="H108" s="46"/>
    </row>
    <row r="109" spans="1:8" ht="12.75">
      <c r="A109" s="46"/>
      <c r="B109" s="46"/>
      <c r="C109" s="46"/>
      <c r="D109" s="46"/>
      <c r="E109" s="46"/>
      <c r="F109" s="46"/>
      <c r="G109" s="46"/>
      <c r="H109" s="46"/>
    </row>
    <row r="110" spans="1:8" ht="12.75">
      <c r="A110" s="46"/>
      <c r="B110" s="46"/>
      <c r="C110" s="46"/>
      <c r="D110" s="46"/>
      <c r="E110" s="46"/>
      <c r="F110" s="46"/>
      <c r="G110" s="46"/>
      <c r="H110" s="46"/>
    </row>
    <row r="111" spans="1:8" ht="12.75">
      <c r="A111" s="46"/>
      <c r="B111" s="46"/>
      <c r="C111" s="46"/>
      <c r="D111" s="46"/>
      <c r="E111" s="46"/>
      <c r="F111" s="46"/>
      <c r="G111" s="46"/>
      <c r="H111" s="46"/>
    </row>
    <row r="112" spans="1:8" ht="12.75">
      <c r="A112" s="46"/>
      <c r="B112" s="46"/>
      <c r="C112" s="46"/>
      <c r="D112" s="46"/>
      <c r="E112" s="46"/>
      <c r="F112" s="46"/>
      <c r="G112" s="46"/>
      <c r="H112" s="46"/>
    </row>
    <row r="113" spans="1:8" ht="12.75">
      <c r="A113" s="46"/>
      <c r="B113" s="46"/>
      <c r="C113" s="46"/>
      <c r="D113" s="46"/>
      <c r="E113" s="46"/>
      <c r="F113" s="46"/>
      <c r="G113" s="46"/>
      <c r="H113" s="46"/>
    </row>
    <row r="114" spans="1:8" ht="12.75">
      <c r="A114" s="46"/>
      <c r="B114" s="46"/>
      <c r="C114" s="46"/>
      <c r="D114" s="46"/>
      <c r="E114" s="46"/>
      <c r="F114" s="46"/>
      <c r="G114" s="46"/>
      <c r="H114" s="46"/>
    </row>
    <row r="115" spans="1:8" ht="12.75">
      <c r="A115" s="46"/>
      <c r="B115" s="46"/>
      <c r="C115" s="46"/>
      <c r="D115" s="46"/>
      <c r="E115" s="46"/>
      <c r="F115" s="46"/>
      <c r="G115" s="46"/>
      <c r="H115" s="46"/>
    </row>
    <row r="116" spans="1:8" ht="12.75">
      <c r="A116" s="46"/>
      <c r="B116" s="46"/>
      <c r="C116" s="46"/>
      <c r="D116" s="46"/>
      <c r="E116" s="46"/>
      <c r="F116" s="46"/>
      <c r="G116" s="46"/>
      <c r="H116" s="46"/>
    </row>
    <row r="117" spans="1:8" ht="12.75">
      <c r="A117" s="46"/>
      <c r="B117" s="46"/>
      <c r="C117" s="46"/>
      <c r="D117" s="46"/>
      <c r="E117" s="46"/>
      <c r="F117" s="46"/>
      <c r="G117" s="46"/>
      <c r="H117" s="46"/>
    </row>
    <row r="118" spans="1:8" ht="12.75">
      <c r="A118" s="46"/>
      <c r="B118" s="46"/>
      <c r="C118" s="46"/>
      <c r="D118" s="46"/>
      <c r="E118" s="46"/>
      <c r="F118" s="46"/>
      <c r="G118" s="46"/>
      <c r="H118" s="46"/>
    </row>
    <row r="119" spans="1:8" ht="12.75">
      <c r="A119" s="46"/>
      <c r="B119" s="46"/>
      <c r="C119" s="46"/>
      <c r="D119" s="46"/>
      <c r="E119" s="46"/>
      <c r="F119" s="46"/>
      <c r="G119" s="46"/>
      <c r="H119" s="46"/>
    </row>
    <row r="120" spans="1:8" ht="12.75">
      <c r="A120" s="46"/>
      <c r="B120" s="46"/>
      <c r="C120" s="46"/>
      <c r="D120" s="46"/>
      <c r="E120" s="46"/>
      <c r="F120" s="46"/>
      <c r="G120" s="46"/>
      <c r="H120" s="46"/>
    </row>
    <row r="121" spans="1:8" ht="12.75">
      <c r="A121" s="46"/>
      <c r="B121" s="46"/>
      <c r="C121" s="46"/>
      <c r="D121" s="46"/>
      <c r="E121" s="46"/>
      <c r="F121" s="46"/>
      <c r="G121" s="46"/>
      <c r="H121" s="46"/>
    </row>
    <row r="122" spans="1:8" ht="12.75">
      <c r="A122" s="46"/>
      <c r="B122" s="46"/>
      <c r="C122" s="46"/>
      <c r="D122" s="46"/>
      <c r="E122" s="46"/>
      <c r="F122" s="46"/>
      <c r="G122" s="46"/>
      <c r="H122" s="46"/>
    </row>
    <row r="123" spans="1:8" ht="12.75">
      <c r="A123" s="46"/>
      <c r="B123" s="46"/>
      <c r="C123" s="46"/>
      <c r="D123" s="46"/>
      <c r="E123" s="46"/>
      <c r="F123" s="46"/>
      <c r="G123" s="46"/>
      <c r="H123" s="46"/>
    </row>
    <row r="124" spans="1:8" ht="12.75">
      <c r="A124" s="46"/>
      <c r="B124" s="46"/>
      <c r="C124" s="46"/>
      <c r="D124" s="46"/>
      <c r="E124" s="46"/>
      <c r="F124" s="46"/>
      <c r="G124" s="46"/>
      <c r="H124" s="46"/>
    </row>
    <row r="125" spans="1:8" ht="12.75">
      <c r="A125" s="46"/>
      <c r="B125" s="46"/>
      <c r="C125" s="46"/>
      <c r="D125" s="46"/>
      <c r="E125" s="46"/>
      <c r="F125" s="46"/>
      <c r="G125" s="46"/>
      <c r="H125" s="46"/>
    </row>
    <row r="126" spans="1:8" ht="12.75">
      <c r="A126" s="46"/>
      <c r="B126" s="46"/>
      <c r="C126" s="46"/>
      <c r="D126" s="46"/>
      <c r="E126" s="46"/>
      <c r="F126" s="46"/>
      <c r="G126" s="46"/>
      <c r="H126" s="46"/>
    </row>
    <row r="127" spans="1:8" ht="12.75">
      <c r="A127" s="46"/>
      <c r="B127" s="46"/>
      <c r="C127" s="46"/>
      <c r="D127" s="46"/>
      <c r="E127" s="46"/>
      <c r="F127" s="46"/>
      <c r="G127" s="46"/>
      <c r="H127" s="46"/>
    </row>
    <row r="128" spans="1:8" ht="12.75">
      <c r="A128" s="46"/>
      <c r="B128" s="46"/>
      <c r="C128" s="46"/>
      <c r="D128" s="46"/>
      <c r="E128" s="46"/>
      <c r="F128" s="46"/>
      <c r="G128" s="46"/>
      <c r="H128" s="46"/>
    </row>
    <row r="129" spans="1:8" ht="12.75">
      <c r="A129" s="46"/>
      <c r="B129" s="46"/>
      <c r="C129" s="46"/>
      <c r="D129" s="46"/>
      <c r="E129" s="46"/>
      <c r="F129" s="46"/>
      <c r="G129" s="46"/>
      <c r="H129" s="46"/>
    </row>
    <row r="130" spans="1:8" ht="12.75">
      <c r="A130" s="46"/>
      <c r="B130" s="46"/>
      <c r="C130" s="46"/>
      <c r="D130" s="46"/>
      <c r="E130" s="46"/>
      <c r="F130" s="46"/>
      <c r="G130" s="46"/>
      <c r="H130" s="46"/>
    </row>
    <row r="131" spans="1:8" ht="12.75">
      <c r="A131" s="46"/>
      <c r="B131" s="46"/>
      <c r="C131" s="46"/>
      <c r="D131" s="46"/>
      <c r="E131" s="46"/>
      <c r="F131" s="46"/>
      <c r="G131" s="46"/>
      <c r="H131" s="46"/>
    </row>
    <row r="132" spans="1:8" ht="12.75">
      <c r="A132" s="46"/>
      <c r="B132" s="46"/>
      <c r="C132" s="46"/>
      <c r="D132" s="46"/>
      <c r="E132" s="46"/>
      <c r="F132" s="46"/>
      <c r="G132" s="46"/>
      <c r="H132" s="46"/>
    </row>
    <row r="133" spans="1:8" ht="12.75">
      <c r="A133" s="46"/>
      <c r="B133" s="46"/>
      <c r="C133" s="46"/>
      <c r="D133" s="46"/>
      <c r="E133" s="46"/>
      <c r="F133" s="46"/>
      <c r="G133" s="46"/>
      <c r="H133" s="46"/>
    </row>
    <row r="134" spans="1:8" ht="12.75">
      <c r="A134" s="46"/>
      <c r="B134" s="46"/>
      <c r="C134" s="46"/>
      <c r="D134" s="46"/>
      <c r="E134" s="46"/>
      <c r="F134" s="46"/>
      <c r="G134" s="46"/>
      <c r="H134" s="46"/>
    </row>
    <row r="135" spans="1:8" ht="12.75">
      <c r="A135" s="46"/>
      <c r="B135" s="46"/>
      <c r="C135" s="46"/>
      <c r="D135" s="46"/>
      <c r="E135" s="46"/>
      <c r="F135" s="46"/>
      <c r="G135" s="46"/>
      <c r="H135" s="46"/>
    </row>
    <row r="136" spans="1:8" ht="12.75">
      <c r="A136" s="46"/>
      <c r="B136" s="46"/>
      <c r="C136" s="46"/>
      <c r="D136" s="46"/>
      <c r="E136" s="46"/>
      <c r="F136" s="46"/>
      <c r="G136" s="46"/>
      <c r="H136" s="46"/>
    </row>
    <row r="137" spans="1:8" ht="12.75">
      <c r="A137" s="46"/>
      <c r="B137" s="46"/>
      <c r="C137" s="46"/>
      <c r="D137" s="46"/>
      <c r="E137" s="46"/>
      <c r="F137" s="46"/>
      <c r="G137" s="46"/>
      <c r="H137" s="46"/>
    </row>
    <row r="138" spans="1:8" ht="12.75">
      <c r="A138" s="46"/>
      <c r="B138" s="46"/>
      <c r="C138" s="46"/>
      <c r="D138" s="46"/>
      <c r="E138" s="46"/>
      <c r="F138" s="46"/>
      <c r="G138" s="46"/>
      <c r="H138" s="46"/>
    </row>
    <row r="139" spans="1:8" ht="12.75">
      <c r="A139" s="46"/>
      <c r="B139" s="46"/>
      <c r="C139" s="46"/>
      <c r="D139" s="46"/>
      <c r="E139" s="46"/>
      <c r="F139" s="46"/>
      <c r="G139" s="46"/>
      <c r="H139" s="46"/>
    </row>
    <row r="140" spans="1:8" ht="12.75">
      <c r="A140" s="46"/>
      <c r="B140" s="46"/>
      <c r="C140" s="46"/>
      <c r="D140" s="46"/>
      <c r="E140" s="46"/>
      <c r="F140" s="46"/>
      <c r="G140" s="46"/>
      <c r="H140" s="46"/>
    </row>
    <row r="141" spans="1:8" ht="12.75">
      <c r="A141" s="46"/>
      <c r="B141" s="46"/>
      <c r="C141" s="46"/>
      <c r="D141" s="46"/>
      <c r="E141" s="46"/>
      <c r="F141" s="46"/>
      <c r="G141" s="46"/>
      <c r="H141" s="46"/>
    </row>
    <row r="142" spans="1:8" ht="12.75">
      <c r="A142" s="46"/>
      <c r="B142" s="46"/>
      <c r="C142" s="46"/>
      <c r="D142" s="46"/>
      <c r="E142" s="46"/>
      <c r="F142" s="46"/>
      <c r="G142" s="46"/>
      <c r="H142" s="46"/>
    </row>
    <row r="143" spans="1:8" ht="12.75">
      <c r="A143" s="46"/>
      <c r="B143" s="46"/>
      <c r="C143" s="46"/>
      <c r="D143" s="46"/>
      <c r="E143" s="46"/>
      <c r="F143" s="46"/>
      <c r="G143" s="46"/>
      <c r="H143" s="46"/>
    </row>
    <row r="144" spans="1:8" ht="12.75">
      <c r="A144" s="46"/>
      <c r="B144" s="46"/>
      <c r="C144" s="46"/>
      <c r="D144" s="46"/>
      <c r="E144" s="46"/>
      <c r="F144" s="46"/>
      <c r="G144" s="46"/>
      <c r="H144" s="46"/>
    </row>
    <row r="145" spans="1:8" ht="12.75">
      <c r="A145" s="46"/>
      <c r="B145" s="46"/>
      <c r="C145" s="46"/>
      <c r="D145" s="46"/>
      <c r="E145" s="46"/>
      <c r="F145" s="46"/>
      <c r="G145" s="46"/>
      <c r="H145" s="46"/>
    </row>
    <row r="146" spans="1:8" ht="12.75">
      <c r="A146" s="46"/>
      <c r="B146" s="46"/>
      <c r="C146" s="46"/>
      <c r="D146" s="46"/>
      <c r="E146" s="46"/>
      <c r="F146" s="46"/>
      <c r="G146" s="46"/>
      <c r="H146" s="46"/>
    </row>
    <row r="147" spans="1:8" ht="12.75">
      <c r="A147" s="46"/>
      <c r="B147" s="46"/>
      <c r="C147" s="46"/>
      <c r="D147" s="46"/>
      <c r="E147" s="46"/>
      <c r="F147" s="46"/>
      <c r="G147" s="46"/>
      <c r="H147" s="46"/>
    </row>
    <row r="148" spans="1:8" ht="12.75">
      <c r="A148" s="46"/>
      <c r="B148" s="46"/>
      <c r="C148" s="46"/>
      <c r="D148" s="46"/>
      <c r="E148" s="46"/>
      <c r="F148" s="46"/>
      <c r="G148" s="46"/>
      <c r="H148" s="46"/>
    </row>
    <row r="149" spans="1:8" ht="12.75">
      <c r="A149" s="46"/>
      <c r="B149" s="46"/>
      <c r="C149" s="46"/>
      <c r="D149" s="46"/>
      <c r="E149" s="46"/>
      <c r="F149" s="46"/>
      <c r="G149" s="46"/>
      <c r="H149" s="46"/>
    </row>
    <row r="150" spans="1:8" ht="12.75">
      <c r="A150" s="46"/>
      <c r="B150" s="46"/>
      <c r="C150" s="46"/>
      <c r="D150" s="46"/>
      <c r="E150" s="46"/>
      <c r="F150" s="46"/>
      <c r="G150" s="46"/>
      <c r="H150" s="46"/>
    </row>
    <row r="151" spans="1:8" ht="12.75">
      <c r="A151" s="46"/>
      <c r="B151" s="46"/>
      <c r="C151" s="46"/>
      <c r="D151" s="46"/>
      <c r="E151" s="46"/>
      <c r="F151" s="46"/>
      <c r="G151" s="46"/>
      <c r="H151" s="46"/>
    </row>
    <row r="152" spans="1:8" ht="12.75">
      <c r="A152" s="46"/>
      <c r="B152" s="46"/>
      <c r="C152" s="46"/>
      <c r="D152" s="46"/>
      <c r="E152" s="46"/>
      <c r="F152" s="46"/>
      <c r="G152" s="46"/>
      <c r="H152" s="46"/>
    </row>
    <row r="153" spans="1:8" ht="12.75">
      <c r="A153" s="46"/>
      <c r="B153" s="46"/>
      <c r="C153" s="46"/>
      <c r="D153" s="46"/>
      <c r="E153" s="46"/>
      <c r="F153" s="46"/>
      <c r="G153" s="46"/>
      <c r="H153" s="46"/>
    </row>
    <row r="154" spans="1:8" ht="12.75">
      <c r="A154" s="46"/>
      <c r="B154" s="46"/>
      <c r="C154" s="46"/>
      <c r="D154" s="46"/>
      <c r="E154" s="46"/>
      <c r="F154" s="46"/>
      <c r="G154" s="46"/>
      <c r="H154" s="46"/>
    </row>
    <row r="155" spans="1:8" ht="12.75">
      <c r="A155" s="46"/>
      <c r="B155" s="46"/>
      <c r="C155" s="46"/>
      <c r="D155" s="46"/>
      <c r="E155" s="46"/>
      <c r="F155" s="46"/>
      <c r="G155" s="46"/>
      <c r="H155" s="46"/>
    </row>
    <row r="156" spans="1:8" ht="12.75">
      <c r="A156" s="46"/>
      <c r="B156" s="46"/>
      <c r="C156" s="46"/>
      <c r="D156" s="46"/>
      <c r="E156" s="46"/>
      <c r="F156" s="46"/>
      <c r="G156" s="46"/>
      <c r="H156" s="46"/>
    </row>
    <row r="157" spans="1:8" ht="12.75">
      <c r="A157" s="46"/>
      <c r="B157" s="46"/>
      <c r="C157" s="46"/>
      <c r="D157" s="46"/>
      <c r="E157" s="46"/>
      <c r="F157" s="46"/>
      <c r="G157" s="46"/>
      <c r="H157" s="46"/>
    </row>
    <row r="158" spans="1:8" ht="12.75">
      <c r="A158" s="46"/>
      <c r="B158" s="46"/>
      <c r="C158" s="46"/>
      <c r="D158" s="46"/>
      <c r="E158" s="46"/>
      <c r="F158" s="46"/>
      <c r="G158" s="46"/>
      <c r="H158" s="46"/>
    </row>
    <row r="159" spans="1:8" ht="12.75">
      <c r="A159" s="46"/>
      <c r="B159" s="46"/>
      <c r="C159" s="46"/>
      <c r="D159" s="46"/>
      <c r="E159" s="46"/>
      <c r="F159" s="46"/>
      <c r="G159" s="46"/>
      <c r="H159" s="46"/>
    </row>
    <row r="160" spans="1:8" ht="12.75">
      <c r="A160" s="46"/>
      <c r="B160" s="46"/>
      <c r="C160" s="46"/>
      <c r="D160" s="46"/>
      <c r="E160" s="46"/>
      <c r="F160" s="46"/>
      <c r="G160" s="46"/>
      <c r="H160" s="46"/>
    </row>
    <row r="161" spans="1:8" ht="12.75">
      <c r="A161" s="46"/>
      <c r="B161" s="46"/>
      <c r="C161" s="46"/>
      <c r="D161" s="46"/>
      <c r="E161" s="46"/>
      <c r="F161" s="46"/>
      <c r="G161" s="46"/>
      <c r="H161" s="46"/>
    </row>
    <row r="162" spans="1:8" ht="12.75">
      <c r="A162" s="46"/>
      <c r="B162" s="46"/>
      <c r="C162" s="46"/>
      <c r="D162" s="46"/>
      <c r="E162" s="46"/>
      <c r="F162" s="46"/>
      <c r="G162" s="46"/>
      <c r="H162" s="46"/>
    </row>
  </sheetData>
  <sheetProtection selectLockedCells="1" selectUnlockedCells="1"/>
  <printOptions/>
  <pageMargins left="0.39375" right="0.39375" top="0.5118055555555555" bottom="0.5118055555555555" header="0.5118055555555555" footer="0.5118055555555555"/>
  <pageSetup horizontalDpi="300" verticalDpi="300" orientation="landscape" paperSize="9" scale="95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9.140625" defaultRowHeight="12.75"/>
  <cols>
    <col min="2" max="4" width="10.7109375" style="0" customWidth="1"/>
    <col min="5" max="5" width="16.28125" style="0" customWidth="1"/>
    <col min="6" max="6" width="0" style="0" hidden="1" customWidth="1"/>
    <col min="7" max="7" width="10.7109375" style="0" customWidth="1"/>
    <col min="8" max="8" width="11.8515625" style="0" customWidth="1"/>
    <col min="9" max="13" width="10.7109375" style="0" customWidth="1"/>
  </cols>
  <sheetData>
    <row r="2" spans="1:13" ht="12.75">
      <c r="A2" s="68" t="s">
        <v>633</v>
      </c>
      <c r="B2" s="84"/>
      <c r="C2" s="84"/>
      <c r="D2" s="84"/>
      <c r="E2" s="84"/>
      <c r="F2" s="84"/>
      <c r="G2" s="130"/>
      <c r="H2" s="84"/>
      <c r="I2" s="84"/>
      <c r="K2" s="84"/>
      <c r="L2" s="130"/>
      <c r="M2" s="20"/>
    </row>
    <row r="3" spans="1:13" ht="12.75">
      <c r="A3" s="20"/>
      <c r="B3" s="84"/>
      <c r="C3" s="84"/>
      <c r="D3" s="84"/>
      <c r="E3" s="84"/>
      <c r="F3" s="84"/>
      <c r="G3" s="130"/>
      <c r="H3" s="84"/>
      <c r="I3" s="84"/>
      <c r="K3" s="84"/>
      <c r="L3" s="130"/>
      <c r="M3" s="20"/>
    </row>
    <row r="4" spans="1:13" ht="12.75">
      <c r="A4" s="466"/>
      <c r="B4" s="467"/>
      <c r="C4" s="467"/>
      <c r="D4" s="467" t="s">
        <v>634</v>
      </c>
      <c r="E4" s="467"/>
      <c r="F4" s="467"/>
      <c r="G4" s="468"/>
      <c r="H4" s="467"/>
      <c r="I4" s="467" t="s">
        <v>635</v>
      </c>
      <c r="J4" s="364"/>
      <c r="K4" s="467"/>
      <c r="L4" s="468"/>
      <c r="M4" s="20"/>
    </row>
    <row r="5" spans="1:13" ht="12.75">
      <c r="A5" s="469" t="s">
        <v>636</v>
      </c>
      <c r="B5" s="470" t="s">
        <v>637</v>
      </c>
      <c r="C5" s="470" t="s">
        <v>638</v>
      </c>
      <c r="D5" s="470" t="s">
        <v>639</v>
      </c>
      <c r="E5" s="471" t="s">
        <v>640</v>
      </c>
      <c r="F5" s="472"/>
      <c r="G5" s="473" t="s">
        <v>641</v>
      </c>
      <c r="H5" s="470" t="s">
        <v>642</v>
      </c>
      <c r="I5" s="474" t="s">
        <v>643</v>
      </c>
      <c r="J5" s="18" t="s">
        <v>643</v>
      </c>
      <c r="K5" s="470" t="s">
        <v>644</v>
      </c>
      <c r="L5" s="473" t="s">
        <v>645</v>
      </c>
      <c r="M5" s="20"/>
    </row>
    <row r="6" spans="1:13" ht="12.75">
      <c r="A6" s="475"/>
      <c r="B6" s="476" t="s">
        <v>646</v>
      </c>
      <c r="C6" s="476"/>
      <c r="D6" s="476"/>
      <c r="E6" s="477" t="s">
        <v>647</v>
      </c>
      <c r="F6" s="477"/>
      <c r="G6" s="478" t="s">
        <v>648</v>
      </c>
      <c r="H6" s="476" t="s">
        <v>649</v>
      </c>
      <c r="I6" s="479"/>
      <c r="J6" s="356" t="s">
        <v>650</v>
      </c>
      <c r="K6" s="476"/>
      <c r="L6" s="478" t="s">
        <v>648</v>
      </c>
      <c r="M6" s="20"/>
    </row>
    <row r="7" spans="1:13" ht="12.75">
      <c r="A7" s="480"/>
      <c r="B7" s="481"/>
      <c r="C7" s="481"/>
      <c r="D7" s="481"/>
      <c r="E7" s="482"/>
      <c r="F7" s="483"/>
      <c r="G7" s="484"/>
      <c r="H7" s="481"/>
      <c r="I7" s="485"/>
      <c r="K7" s="481"/>
      <c r="L7" s="484"/>
      <c r="M7" s="20"/>
    </row>
    <row r="8" spans="1:13" ht="12.75">
      <c r="A8" s="486" t="s">
        <v>651</v>
      </c>
      <c r="B8" s="481">
        <f>SUM(B10-B9)</f>
        <v>1285774.93</v>
      </c>
      <c r="C8" s="481">
        <f>SUM(C10-C9)</f>
        <v>373.47</v>
      </c>
      <c r="D8" s="481">
        <f>SUM(D10-D9)</f>
        <v>443669.59</v>
      </c>
      <c r="E8" s="482">
        <v>214552.2</v>
      </c>
      <c r="F8" s="483"/>
      <c r="G8" s="484">
        <f>SUM(B8:F8)</f>
        <v>1944370.19</v>
      </c>
      <c r="H8" s="481">
        <f>SUM(H10-H9)</f>
        <v>1878815.93</v>
      </c>
      <c r="I8" s="487">
        <v>38734</v>
      </c>
      <c r="J8" s="488">
        <v>38734</v>
      </c>
      <c r="K8" s="481">
        <f>SUM(K10-K9)</f>
        <v>65554.26000000001</v>
      </c>
      <c r="L8" s="484">
        <f>SUM(H8+K8)</f>
        <v>1944370.19</v>
      </c>
      <c r="M8" s="20"/>
    </row>
    <row r="9" spans="1:13" ht="12.75">
      <c r="A9" s="486" t="s">
        <v>652</v>
      </c>
      <c r="B9" s="481">
        <v>0</v>
      </c>
      <c r="C9" s="481">
        <v>0</v>
      </c>
      <c r="D9" s="481">
        <v>45000.99</v>
      </c>
      <c r="E9" s="482">
        <v>11992.11</v>
      </c>
      <c r="F9" s="483">
        <v>0</v>
      </c>
      <c r="G9" s="484">
        <f>SUM(B9:F9)</f>
        <v>56993.1</v>
      </c>
      <c r="H9" s="481">
        <v>3700.84</v>
      </c>
      <c r="I9" s="487">
        <v>1144.07</v>
      </c>
      <c r="J9" s="488">
        <v>648.26</v>
      </c>
      <c r="K9" s="481">
        <v>53292.26</v>
      </c>
      <c r="L9" s="484">
        <f>SUM(H9+K9)</f>
        <v>56993.100000000006</v>
      </c>
      <c r="M9" s="20"/>
    </row>
    <row r="10" spans="1:13" ht="12.75">
      <c r="A10" s="489" t="s">
        <v>653</v>
      </c>
      <c r="B10" s="490">
        <v>1285774.93</v>
      </c>
      <c r="C10" s="490">
        <v>373.47</v>
      </c>
      <c r="D10" s="490">
        <v>488670.58</v>
      </c>
      <c r="E10" s="491">
        <v>226544.31</v>
      </c>
      <c r="F10" s="492"/>
      <c r="G10" s="493">
        <f>SUM(B10:F10)</f>
        <v>2001363.29</v>
      </c>
      <c r="H10" s="490">
        <v>1882516.77</v>
      </c>
      <c r="I10" s="494" t="s">
        <v>654</v>
      </c>
      <c r="J10" s="495" t="s">
        <v>654</v>
      </c>
      <c r="K10" s="490">
        <v>118846.52</v>
      </c>
      <c r="L10" s="493">
        <f>SUM(H10+K10)</f>
        <v>2001363.29</v>
      </c>
      <c r="M10" s="20"/>
    </row>
    <row r="12" ht="12.75" hidden="1">
      <c r="A12" s="51" t="s">
        <v>655</v>
      </c>
    </row>
    <row r="13" ht="12.75" hidden="1">
      <c r="A13" s="67" t="s">
        <v>656</v>
      </c>
    </row>
    <row r="14" spans="1:13" ht="12.75" hidden="1">
      <c r="A14" s="20" t="s">
        <v>637</v>
      </c>
      <c r="B14" s="20" t="s">
        <v>657</v>
      </c>
      <c r="C14" s="20" t="s">
        <v>658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 hidden="1">
      <c r="A15" s="20" t="s">
        <v>638</v>
      </c>
      <c r="B15" s="20" t="s">
        <v>657</v>
      </c>
      <c r="C15" s="20" t="s">
        <v>659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2.75" hidden="1">
      <c r="A16" s="20" t="s">
        <v>639</v>
      </c>
      <c r="B16" s="20" t="s">
        <v>657</v>
      </c>
      <c r="C16" s="20" t="s">
        <v>660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2.75" hidden="1">
      <c r="A17" s="20"/>
      <c r="B17" s="20"/>
      <c r="C17" s="20" t="s">
        <v>661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2.75" hidden="1">
      <c r="A18" s="20"/>
      <c r="B18" s="20" t="s">
        <v>662</v>
      </c>
      <c r="C18" s="20" t="s">
        <v>663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2.75" hidden="1">
      <c r="A19" s="20" t="s">
        <v>664</v>
      </c>
      <c r="B19" s="20" t="s">
        <v>657</v>
      </c>
      <c r="C19" s="20" t="s">
        <v>665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3" ht="12.75" hidden="1">
      <c r="A20" s="20" t="s">
        <v>666</v>
      </c>
      <c r="C20" s="20" t="s">
        <v>667</v>
      </c>
    </row>
    <row r="21" spans="2:3" ht="12.75" hidden="1">
      <c r="B21" s="20" t="s">
        <v>668</v>
      </c>
      <c r="C21" s="20" t="s">
        <v>669</v>
      </c>
    </row>
    <row r="22" ht="12.75" hidden="1"/>
    <row r="23" ht="12.75" hidden="1">
      <c r="A23" s="67" t="s">
        <v>670</v>
      </c>
    </row>
    <row r="24" spans="1:12" ht="12.75" hidden="1">
      <c r="A24" s="20" t="s">
        <v>671</v>
      </c>
      <c r="B24" s="20"/>
      <c r="C24" s="20" t="s">
        <v>672</v>
      </c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 hidden="1">
      <c r="A25" s="20" t="s">
        <v>673</v>
      </c>
      <c r="B25" s="20" t="s">
        <v>657</v>
      </c>
      <c r="C25" s="20" t="s">
        <v>674</v>
      </c>
      <c r="D25" s="20"/>
      <c r="E25" s="20"/>
      <c r="F25" s="20"/>
      <c r="G25" s="20"/>
      <c r="H25" s="20"/>
      <c r="I25" s="20"/>
      <c r="J25" s="20"/>
      <c r="K25" s="20"/>
      <c r="L25" s="20"/>
    </row>
    <row r="26" ht="12.75" hidden="1">
      <c r="C26" s="20" t="s">
        <v>675</v>
      </c>
    </row>
    <row r="27" spans="1:13" ht="12.75" hidden="1">
      <c r="A27" s="67"/>
      <c r="B27" s="20" t="s">
        <v>668</v>
      </c>
      <c r="C27" s="20" t="s">
        <v>676</v>
      </c>
      <c r="D27" s="67"/>
      <c r="E27" s="67"/>
      <c r="F27" s="67"/>
      <c r="G27" s="67"/>
      <c r="H27" s="67"/>
      <c r="I27" s="67"/>
      <c r="J27" s="67"/>
      <c r="K27" s="67"/>
      <c r="L27" s="67"/>
      <c r="M27" s="7"/>
    </row>
    <row r="28" ht="12.75" hidden="1"/>
    <row r="29" ht="12.75">
      <c r="A29" s="67" t="s">
        <v>677</v>
      </c>
    </row>
    <row r="30" spans="1:11" ht="12.75">
      <c r="A30" s="7"/>
      <c r="D30" s="20" t="s">
        <v>678</v>
      </c>
      <c r="E30" s="84">
        <v>437687317.83</v>
      </c>
      <c r="I30" s="18" t="s">
        <v>679</v>
      </c>
      <c r="J30" s="20" t="s">
        <v>680</v>
      </c>
      <c r="K30" s="84">
        <v>91754057.74</v>
      </c>
    </row>
    <row r="31" spans="4:11" ht="12.75">
      <c r="D31" s="20" t="s">
        <v>681</v>
      </c>
      <c r="E31" s="84">
        <v>398953313.49</v>
      </c>
      <c r="J31" s="20" t="s">
        <v>682</v>
      </c>
      <c r="K31" s="84">
        <v>114772962.08</v>
      </c>
    </row>
    <row r="32" spans="5:11" ht="12.75">
      <c r="E32" s="496">
        <f>SUM(E30-E31)</f>
        <v>38734004.339999974</v>
      </c>
      <c r="G32" s="20" t="s">
        <v>683</v>
      </c>
      <c r="K32" s="497">
        <f>SUM(K31-K30)</f>
        <v>23018904.340000004</v>
      </c>
    </row>
    <row r="33" spans="11:13" ht="12.75">
      <c r="K33" s="84">
        <v>15715100</v>
      </c>
      <c r="L33" s="114" t="s">
        <v>585</v>
      </c>
      <c r="M33" s="114"/>
    </row>
    <row r="34" spans="3:11" ht="12.75">
      <c r="C34" s="18"/>
      <c r="D34" s="20"/>
      <c r="E34" s="84"/>
      <c r="K34" s="496">
        <f>SUM(K32:K33)</f>
        <v>38734004.34</v>
      </c>
    </row>
    <row r="35" ht="12.75">
      <c r="A35" s="67" t="s">
        <v>684</v>
      </c>
    </row>
    <row r="36" spans="4:5" ht="12.75">
      <c r="D36" s="20" t="s">
        <v>685</v>
      </c>
      <c r="E36" s="498">
        <v>1144075.83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4"/>
  <sheetViews>
    <sheetView workbookViewId="0" topLeftCell="A1">
      <selection activeCell="I8" sqref="I8"/>
    </sheetView>
  </sheetViews>
  <sheetFormatPr defaultColWidth="9.140625" defaultRowHeight="12.75"/>
  <cols>
    <col min="1" max="1" width="29.8515625" style="0" customWidth="1"/>
    <col min="2" max="2" width="14.00390625" style="0" customWidth="1"/>
    <col min="3" max="3" width="14.421875" style="0" customWidth="1"/>
    <col min="4" max="4" width="12.7109375" style="109" customWidth="1"/>
    <col min="5" max="5" width="15.421875" style="7" customWidth="1"/>
    <col min="6" max="6" width="13.140625" style="0" customWidth="1"/>
    <col min="7" max="7" width="12.28125" style="0" customWidth="1"/>
    <col min="8" max="8" width="11.421875" style="0" customWidth="1"/>
    <col min="9" max="9" width="13.00390625" style="0" customWidth="1"/>
  </cols>
  <sheetData>
    <row r="4" spans="1:2" ht="12.75">
      <c r="A4" s="291" t="s">
        <v>686</v>
      </c>
      <c r="B4" s="291"/>
    </row>
    <row r="6" spans="2:9" ht="12.75">
      <c r="B6" s="275" t="s">
        <v>687</v>
      </c>
      <c r="C6" s="256" t="s">
        <v>688</v>
      </c>
      <c r="D6" s="256" t="s">
        <v>689</v>
      </c>
      <c r="E6" s="115" t="s">
        <v>690</v>
      </c>
      <c r="F6" s="256" t="s">
        <v>691</v>
      </c>
      <c r="G6" s="256" t="s">
        <v>692</v>
      </c>
      <c r="H6" s="256" t="s">
        <v>693</v>
      </c>
      <c r="I6" s="256" t="s">
        <v>694</v>
      </c>
    </row>
    <row r="7" spans="3:9" ht="12.75">
      <c r="C7" s="256"/>
      <c r="D7" s="256"/>
      <c r="E7" s="115"/>
      <c r="F7" s="256" t="s">
        <v>22</v>
      </c>
      <c r="G7" s="256" t="s">
        <v>695</v>
      </c>
      <c r="H7" s="256" t="s">
        <v>695</v>
      </c>
      <c r="I7" s="256" t="s">
        <v>695</v>
      </c>
    </row>
    <row r="8" spans="1:9" ht="12.75">
      <c r="A8" t="s">
        <v>696</v>
      </c>
      <c r="B8" s="216">
        <v>5251000</v>
      </c>
      <c r="C8" s="216">
        <v>-1756000</v>
      </c>
      <c r="D8" s="216">
        <v>-1756000</v>
      </c>
      <c r="E8" s="423">
        <v>-1739000</v>
      </c>
      <c r="I8">
        <v>0</v>
      </c>
    </row>
    <row r="9" spans="2:3" ht="12.75">
      <c r="B9" s="109"/>
      <c r="C9" s="109"/>
    </row>
    <row r="10" spans="1:9" ht="12.75">
      <c r="A10" t="s">
        <v>697</v>
      </c>
      <c r="B10" s="216">
        <v>8993906.27</v>
      </c>
      <c r="C10" s="216">
        <v>-404052</v>
      </c>
      <c r="D10" s="216">
        <v>-423456.9</v>
      </c>
      <c r="E10" s="423">
        <v>-443793</v>
      </c>
      <c r="F10" s="132">
        <v>-444000</v>
      </c>
      <c r="G10" s="132">
        <v>-488000</v>
      </c>
      <c r="H10" s="132">
        <v>-509000</v>
      </c>
      <c r="I10" s="132">
        <f>SUM(B10+C10+D10+E10+F10+G10+H10)</f>
        <v>6281604.369999999</v>
      </c>
    </row>
    <row r="11" spans="2:3" ht="12.75">
      <c r="B11" s="109"/>
      <c r="C11" s="109"/>
    </row>
    <row r="12" spans="1:9" ht="12.75">
      <c r="A12" t="s">
        <v>698</v>
      </c>
      <c r="B12" s="216">
        <v>466752</v>
      </c>
      <c r="C12" s="216">
        <v>851626</v>
      </c>
      <c r="D12" s="216">
        <v>-280000</v>
      </c>
      <c r="E12" s="423">
        <v>-280000</v>
      </c>
      <c r="F12" s="132">
        <v>-280000</v>
      </c>
      <c r="G12" s="132">
        <v>-280000</v>
      </c>
      <c r="H12" s="132">
        <v>-198378</v>
      </c>
      <c r="I12" s="112">
        <v>0</v>
      </c>
    </row>
    <row r="13" spans="2:3" ht="12.75">
      <c r="B13" s="109"/>
      <c r="C13" s="109"/>
    </row>
    <row r="14" spans="1:9" ht="12.75">
      <c r="A14" t="s">
        <v>699</v>
      </c>
      <c r="B14" s="216">
        <v>2000000</v>
      </c>
      <c r="C14" s="216">
        <v>-480000</v>
      </c>
      <c r="D14" s="216">
        <v>-480000</v>
      </c>
      <c r="E14" s="423">
        <v>-480000</v>
      </c>
      <c r="F14" s="132">
        <v>-480000</v>
      </c>
      <c r="G14" s="132">
        <v>-80000</v>
      </c>
      <c r="I14">
        <v>0</v>
      </c>
    </row>
    <row r="15" spans="2:3" ht="12.75">
      <c r="B15" s="109"/>
      <c r="C15" s="109"/>
    </row>
    <row r="16" spans="1:9" ht="12.75">
      <c r="A16" t="s">
        <v>699</v>
      </c>
      <c r="B16" s="216">
        <v>0</v>
      </c>
      <c r="C16" s="216">
        <v>500000</v>
      </c>
      <c r="I16">
        <v>0</v>
      </c>
    </row>
    <row r="17" spans="1:3" ht="12.75">
      <c r="A17" t="s">
        <v>700</v>
      </c>
      <c r="B17" s="216"/>
      <c r="C17" s="216">
        <v>-500000</v>
      </c>
    </row>
    <row r="18" spans="2:3" ht="12.75">
      <c r="B18" s="109"/>
      <c r="C18" s="109"/>
    </row>
    <row r="19" spans="1:9" ht="12.75">
      <c r="A19" t="s">
        <v>701</v>
      </c>
      <c r="B19" s="216">
        <v>727389</v>
      </c>
      <c r="C19" s="216">
        <v>-288000</v>
      </c>
      <c r="D19" s="216">
        <v>-288000</v>
      </c>
      <c r="E19" s="423">
        <v>151389</v>
      </c>
      <c r="F19" s="132"/>
      <c r="G19" s="132"/>
      <c r="H19" s="132"/>
      <c r="I19">
        <v>0</v>
      </c>
    </row>
    <row r="20" spans="2:3" ht="12.75">
      <c r="B20" s="109"/>
      <c r="C20" s="109"/>
    </row>
    <row r="21" spans="1:9" ht="12.75">
      <c r="A21" t="s">
        <v>702</v>
      </c>
      <c r="B21" s="216">
        <v>4217000</v>
      </c>
      <c r="C21" s="109">
        <v>0</v>
      </c>
      <c r="D21" s="216">
        <v>-4217000</v>
      </c>
      <c r="E21" s="423" t="s">
        <v>317</v>
      </c>
      <c r="I21">
        <v>0</v>
      </c>
    </row>
    <row r="22" spans="2:3" ht="12.75">
      <c r="B22" s="109"/>
      <c r="C22" s="109"/>
    </row>
    <row r="23" spans="1:9" ht="12.75">
      <c r="A23" s="7" t="s">
        <v>525</v>
      </c>
      <c r="B23" s="423">
        <f>SUM(B8:B22)</f>
        <v>21656047.27</v>
      </c>
      <c r="C23" s="423">
        <f>SUM(C8:C22)</f>
        <v>-2076426</v>
      </c>
      <c r="D23" s="423">
        <f>SUM(D8:D22)</f>
        <v>-7444456.9</v>
      </c>
      <c r="E23" s="423">
        <f>SUM(E8:E22)</f>
        <v>-2791404</v>
      </c>
      <c r="F23" s="423">
        <v>-1190000</v>
      </c>
      <c r="G23" s="423">
        <v>-800000</v>
      </c>
      <c r="H23" s="423">
        <v>-648378</v>
      </c>
      <c r="I23" s="423">
        <f>SUM(I6:I22)</f>
        <v>6281604.369999999</v>
      </c>
    </row>
    <row r="24" spans="2:3" ht="12.75">
      <c r="B24" s="109"/>
      <c r="C24" s="109"/>
    </row>
  </sheetData>
  <sheetProtection selectLockedCells="1" selectUnlockedCells="1"/>
  <printOptions/>
  <pageMargins left="0.4097222222222222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4"/>
  <sheetViews>
    <sheetView workbookViewId="0" topLeftCell="A1">
      <selection activeCell="E32" sqref="E32"/>
    </sheetView>
  </sheetViews>
  <sheetFormatPr defaultColWidth="9.140625" defaultRowHeight="12.75"/>
  <cols>
    <col min="1" max="1" width="5.140625" style="0" customWidth="1"/>
    <col min="2" max="2" width="42.421875" style="0" customWidth="1"/>
    <col min="3" max="3" width="24.00390625" style="0" customWidth="1"/>
    <col min="4" max="4" width="15.8515625" style="0" customWidth="1"/>
    <col min="5" max="5" width="20.00390625" style="0" customWidth="1"/>
    <col min="6" max="6" width="18.28125" style="0" customWidth="1"/>
  </cols>
  <sheetData>
    <row r="2" spans="2:4" ht="12.75">
      <c r="B2" s="291"/>
      <c r="C2" s="291"/>
      <c r="D2" s="291"/>
    </row>
    <row r="3" spans="2:5" ht="12.75">
      <c r="B3" s="499" t="s">
        <v>703</v>
      </c>
      <c r="C3" s="499"/>
      <c r="D3" s="499"/>
      <c r="E3" s="270"/>
    </row>
    <row r="5" spans="3:6" ht="12.75">
      <c r="C5" t="s">
        <v>704</v>
      </c>
      <c r="D5" t="s">
        <v>705</v>
      </c>
      <c r="E5" t="s">
        <v>706</v>
      </c>
      <c r="F5" s="256" t="s">
        <v>707</v>
      </c>
    </row>
    <row r="7" spans="2:6" ht="12.75">
      <c r="B7" s="500" t="s">
        <v>708</v>
      </c>
      <c r="C7" s="501">
        <v>6325980</v>
      </c>
      <c r="D7" s="501">
        <v>10051</v>
      </c>
      <c r="E7" s="501">
        <v>6114335</v>
      </c>
      <c r="F7" s="501">
        <f>SUM(C7-D7-E7)</f>
        <v>201594</v>
      </c>
    </row>
    <row r="8" spans="2:6" ht="12.75">
      <c r="B8" s="500" t="s">
        <v>709</v>
      </c>
      <c r="C8" s="501">
        <v>69000</v>
      </c>
      <c r="D8" s="501"/>
      <c r="E8" s="501">
        <v>35343</v>
      </c>
      <c r="F8" s="501">
        <f>SUM(C8-E8)</f>
        <v>33657</v>
      </c>
    </row>
    <row r="9" spans="2:6" ht="12.75">
      <c r="B9" s="500" t="s">
        <v>710</v>
      </c>
      <c r="C9" s="501">
        <v>50000</v>
      </c>
      <c r="D9" s="501"/>
      <c r="E9" s="501">
        <v>49101</v>
      </c>
      <c r="F9" s="501">
        <f>SUM(C9-E9)</f>
        <v>899</v>
      </c>
    </row>
    <row r="10" spans="3:6" ht="12.75">
      <c r="C10" s="132"/>
      <c r="D10" s="132"/>
      <c r="E10" s="132"/>
      <c r="F10" s="132"/>
    </row>
    <row r="11" spans="3:6" ht="12.75">
      <c r="C11" s="132"/>
      <c r="D11" s="132"/>
      <c r="E11" s="132"/>
      <c r="F11" s="132"/>
    </row>
    <row r="12" spans="2:6" ht="12.75">
      <c r="B12" s="502" t="s">
        <v>525</v>
      </c>
      <c r="C12" s="503">
        <f>SUM(C7:C11)</f>
        <v>6444980</v>
      </c>
      <c r="D12" s="503">
        <f>SUM(D7:D11)</f>
        <v>10051</v>
      </c>
      <c r="E12" s="503">
        <f>SUM(E7:E11)</f>
        <v>6198779</v>
      </c>
      <c r="F12" s="503">
        <f>SUM(F7:F11)</f>
        <v>236150</v>
      </c>
    </row>
    <row r="13" spans="3:6" ht="12.75">
      <c r="C13" s="132"/>
      <c r="D13" s="132"/>
      <c r="E13" s="132"/>
      <c r="F13" s="132"/>
    </row>
    <row r="14" spans="3:6" ht="12.75">
      <c r="C14" s="132"/>
      <c r="D14" s="132"/>
      <c r="E14" s="132"/>
      <c r="F14" s="132"/>
    </row>
    <row r="15" spans="3:6" ht="12.75">
      <c r="C15" s="132"/>
      <c r="D15" s="132"/>
      <c r="E15" s="132"/>
      <c r="F15" s="132"/>
    </row>
    <row r="16" spans="2:6" ht="12.75">
      <c r="B16" s="499" t="s">
        <v>711</v>
      </c>
      <c r="C16" s="504"/>
      <c r="D16" s="216" t="s">
        <v>712</v>
      </c>
      <c r="E16" s="505"/>
      <c r="F16" s="132"/>
    </row>
    <row r="17" spans="3:6" ht="12.75">
      <c r="C17" s="132"/>
      <c r="D17" s="132"/>
      <c r="E17" s="132"/>
      <c r="F17" s="132"/>
    </row>
    <row r="18" spans="2:6" ht="12.75">
      <c r="B18" s="500" t="s">
        <v>713</v>
      </c>
      <c r="C18" s="501">
        <v>46600</v>
      </c>
      <c r="D18" s="501"/>
      <c r="E18" s="501">
        <v>46600</v>
      </c>
      <c r="F18" s="501">
        <f>SUM(C18-E18)</f>
        <v>0</v>
      </c>
    </row>
    <row r="19" spans="2:6" ht="12.75">
      <c r="B19" s="500" t="s">
        <v>714</v>
      </c>
      <c r="C19" s="501">
        <v>89460</v>
      </c>
      <c r="D19" s="501"/>
      <c r="E19" s="501">
        <v>89460</v>
      </c>
      <c r="F19" s="501">
        <f>SUM(C19-E19)</f>
        <v>0</v>
      </c>
    </row>
    <row r="20" spans="2:6" ht="12.75">
      <c r="B20" s="500" t="s">
        <v>713</v>
      </c>
      <c r="C20" s="501">
        <v>150000</v>
      </c>
      <c r="D20" s="501"/>
      <c r="E20" s="501">
        <v>150000</v>
      </c>
      <c r="F20" s="501">
        <f>SUM(C20-E20)</f>
        <v>0</v>
      </c>
    </row>
    <row r="21" spans="2:6" ht="12.75">
      <c r="B21" s="500" t="s">
        <v>714</v>
      </c>
      <c r="C21" s="501">
        <v>18032</v>
      </c>
      <c r="D21" s="501"/>
      <c r="E21" s="501">
        <v>18032</v>
      </c>
      <c r="F21" s="501">
        <f>SUM(C21-E21)</f>
        <v>0</v>
      </c>
    </row>
    <row r="22" spans="2:6" ht="12.75">
      <c r="B22" s="500" t="s">
        <v>715</v>
      </c>
      <c r="C22" s="501">
        <v>524220</v>
      </c>
      <c r="D22" s="501">
        <v>147420</v>
      </c>
      <c r="E22" s="501">
        <v>376800</v>
      </c>
      <c r="F22" s="501">
        <f>SUM(C22-D22-E22)</f>
        <v>0</v>
      </c>
    </row>
    <row r="23" spans="3:6" ht="12.75">
      <c r="C23" s="132"/>
      <c r="D23" s="132"/>
      <c r="E23" s="132"/>
      <c r="F23" s="132"/>
    </row>
    <row r="24" spans="2:6" ht="12.75">
      <c r="B24" s="502" t="s">
        <v>525</v>
      </c>
      <c r="C24" s="503">
        <f>SUM(C18:C23)</f>
        <v>828312</v>
      </c>
      <c r="D24" s="503">
        <f>SUM(D18:D23)</f>
        <v>147420</v>
      </c>
      <c r="E24" s="503">
        <f>SUM(E18:E23)</f>
        <v>680892</v>
      </c>
      <c r="F24" s="503">
        <f>SUM(F18:F23)</f>
        <v>0</v>
      </c>
    </row>
    <row r="25" spans="3:6" ht="12.75">
      <c r="C25" s="132"/>
      <c r="D25" s="132"/>
      <c r="E25" s="132"/>
      <c r="F25" s="132"/>
    </row>
    <row r="26" spans="3:6" ht="12.75">
      <c r="C26" s="132"/>
      <c r="D26" s="132"/>
      <c r="E26" s="132"/>
      <c r="F26" s="132"/>
    </row>
    <row r="27" spans="3:6" ht="12.75">
      <c r="C27" s="132"/>
      <c r="D27" s="132"/>
      <c r="E27" s="132"/>
      <c r="F27" s="132"/>
    </row>
    <row r="28" spans="3:6" ht="12.75">
      <c r="C28" s="132"/>
      <c r="D28" s="132"/>
      <c r="E28" s="132"/>
      <c r="F28" s="132"/>
    </row>
    <row r="29" spans="3:6" ht="12.75">
      <c r="C29" s="132"/>
      <c r="D29" s="132"/>
      <c r="E29" s="132"/>
      <c r="F29" s="132"/>
    </row>
    <row r="30" spans="3:6" ht="12.75">
      <c r="C30" s="132"/>
      <c r="D30" s="132"/>
      <c r="E30" s="132"/>
      <c r="F30" s="132"/>
    </row>
    <row r="31" spans="3:6" ht="12.75">
      <c r="C31" s="132"/>
      <c r="D31" s="132"/>
      <c r="E31" s="132"/>
      <c r="F31" s="132"/>
    </row>
    <row r="32" spans="3:6" ht="12.75">
      <c r="C32" s="132"/>
      <c r="D32" s="132"/>
      <c r="E32" s="132"/>
      <c r="F32" s="132"/>
    </row>
    <row r="33" spans="3:6" ht="12.75">
      <c r="C33" s="132"/>
      <c r="D33" s="132"/>
      <c r="E33" s="132"/>
      <c r="F33" s="132"/>
    </row>
    <row r="34" spans="3:6" ht="12.75">
      <c r="C34" s="132"/>
      <c r="D34" s="132"/>
      <c r="E34" s="132"/>
      <c r="F34" s="1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64"/>
  <sheetViews>
    <sheetView workbookViewId="0" topLeftCell="A1">
      <selection activeCell="D50" sqref="D50"/>
    </sheetView>
  </sheetViews>
  <sheetFormatPr defaultColWidth="9.140625" defaultRowHeight="12.75"/>
  <cols>
    <col min="2" max="2" width="46.00390625" style="0" customWidth="1"/>
    <col min="3" max="3" width="20.8515625" style="0" customWidth="1"/>
    <col min="4" max="4" width="18.140625" style="0" customWidth="1"/>
    <col min="6" max="6" width="13.7109375" style="0" customWidth="1"/>
  </cols>
  <sheetData>
    <row r="2" spans="2:3" ht="12.75">
      <c r="B2" s="506" t="s">
        <v>716</v>
      </c>
      <c r="C2" s="506"/>
    </row>
    <row r="4" spans="2:4" ht="12.75">
      <c r="B4" s="507" t="s">
        <v>641</v>
      </c>
      <c r="C4" s="508">
        <v>39083</v>
      </c>
      <c r="D4" s="508">
        <v>39447</v>
      </c>
    </row>
    <row r="5" spans="2:4" ht="12.75">
      <c r="B5" s="509" t="s">
        <v>717</v>
      </c>
      <c r="C5" s="510">
        <v>632318.3</v>
      </c>
      <c r="D5" s="510">
        <v>565119.8</v>
      </c>
    </row>
    <row r="6" spans="2:4" ht="12.75">
      <c r="B6" s="509" t="s">
        <v>718</v>
      </c>
      <c r="C6" s="510">
        <v>386783010.05</v>
      </c>
      <c r="D6" s="510">
        <v>388821496.21</v>
      </c>
    </row>
    <row r="7" spans="2:4" ht="12.75">
      <c r="B7" s="509" t="s">
        <v>719</v>
      </c>
      <c r="C7" s="510">
        <v>97847616.98</v>
      </c>
      <c r="D7" s="510">
        <v>97407721.98</v>
      </c>
    </row>
    <row r="8" spans="2:4" ht="12.75">
      <c r="B8" s="509" t="s">
        <v>720</v>
      </c>
      <c r="C8" s="510">
        <v>10800</v>
      </c>
      <c r="D8" s="510">
        <v>10800</v>
      </c>
    </row>
    <row r="9" spans="2:4" ht="12.75">
      <c r="B9" s="509" t="s">
        <v>721</v>
      </c>
      <c r="C9" s="510">
        <v>274723218.97</v>
      </c>
      <c r="D9" s="510">
        <v>274566864.27</v>
      </c>
    </row>
    <row r="10" spans="2:4" ht="12.75">
      <c r="B10" s="509" t="s">
        <v>722</v>
      </c>
      <c r="C10" s="510">
        <v>6086795.04</v>
      </c>
      <c r="D10" s="510">
        <v>6704761.37</v>
      </c>
    </row>
    <row r="11" spans="2:4" ht="12.75">
      <c r="B11" s="509" t="s">
        <v>723</v>
      </c>
      <c r="C11" s="510">
        <v>4955216.86</v>
      </c>
      <c r="D11" s="510">
        <v>5763131.73</v>
      </c>
    </row>
    <row r="12" spans="2:6" ht="12.75">
      <c r="B12" s="509" t="s">
        <v>724</v>
      </c>
      <c r="C12" s="510">
        <v>3159362.2</v>
      </c>
      <c r="D12" s="510">
        <v>4368216.86</v>
      </c>
      <c r="F12" s="132"/>
    </row>
    <row r="13" spans="2:4" ht="12.75">
      <c r="B13" s="509" t="s">
        <v>725</v>
      </c>
      <c r="C13" s="510">
        <v>1636987.47</v>
      </c>
      <c r="D13" s="510">
        <v>1636987.47</v>
      </c>
    </row>
    <row r="14" spans="2:4" ht="12.75">
      <c r="B14" s="509" t="s">
        <v>726</v>
      </c>
      <c r="C14" s="510">
        <v>41390.12</v>
      </c>
      <c r="D14" s="510">
        <v>47861.74</v>
      </c>
    </row>
    <row r="15" spans="2:4" ht="12.75">
      <c r="B15" s="509" t="s">
        <v>727</v>
      </c>
      <c r="C15" s="510">
        <v>28498.86</v>
      </c>
      <c r="D15" s="510">
        <v>29189.39</v>
      </c>
    </row>
    <row r="16" spans="2:4" ht="12.75">
      <c r="B16" s="509" t="s">
        <v>728</v>
      </c>
      <c r="C16" s="510">
        <v>334987.04</v>
      </c>
      <c r="D16" s="510">
        <v>256901.22</v>
      </c>
    </row>
    <row r="17" spans="2:4" ht="12.75">
      <c r="B17" s="509" t="s">
        <v>729</v>
      </c>
      <c r="C17" s="510">
        <v>980792.93</v>
      </c>
      <c r="D17" s="510">
        <v>1013185.2</v>
      </c>
    </row>
    <row r="18" spans="2:4" ht="12.75">
      <c r="B18" s="509" t="s">
        <v>730</v>
      </c>
      <c r="C18" s="510">
        <v>2260864.76</v>
      </c>
      <c r="D18" s="510">
        <v>1863036.5</v>
      </c>
    </row>
    <row r="19" spans="2:4" ht="12.75">
      <c r="B19" s="509" t="s">
        <v>731</v>
      </c>
      <c r="C19" s="510">
        <v>197082</v>
      </c>
      <c r="D19" s="510">
        <v>354638</v>
      </c>
    </row>
    <row r="20" spans="2:4" ht="12.75">
      <c r="B20" s="509" t="s">
        <v>732</v>
      </c>
      <c r="C20" s="510">
        <v>56637</v>
      </c>
      <c r="D20" s="510">
        <v>13201</v>
      </c>
    </row>
    <row r="21" spans="2:4" ht="12.75">
      <c r="B21" s="509" t="s">
        <v>733</v>
      </c>
      <c r="C21" s="510">
        <v>96000</v>
      </c>
      <c r="D21" s="510">
        <v>48638</v>
      </c>
    </row>
    <row r="22" spans="2:4" ht="12.75">
      <c r="B22" s="509" t="s">
        <v>734</v>
      </c>
      <c r="C22" s="510">
        <v>54294.2</v>
      </c>
      <c r="D22" s="510">
        <v>54105</v>
      </c>
    </row>
    <row r="23" spans="2:4" ht="12.75">
      <c r="B23" s="509" t="s">
        <v>735</v>
      </c>
      <c r="C23" s="510">
        <v>516</v>
      </c>
      <c r="D23" s="510">
        <v>516</v>
      </c>
    </row>
    <row r="24" spans="2:4" ht="12.75">
      <c r="B24" s="509" t="s">
        <v>736</v>
      </c>
      <c r="C24" s="510">
        <v>1770083.1</v>
      </c>
      <c r="D24" s="510">
        <v>3130962.51</v>
      </c>
    </row>
    <row r="25" spans="2:4" ht="12.75">
      <c r="B25" s="509" t="s">
        <v>737</v>
      </c>
      <c r="C25" s="510">
        <v>771580.88</v>
      </c>
      <c r="D25" s="510">
        <v>853157.14</v>
      </c>
    </row>
    <row r="26" spans="2:4" ht="12.75">
      <c r="B26" s="509" t="s">
        <v>738</v>
      </c>
      <c r="C26" s="510">
        <v>12306927.59</v>
      </c>
      <c r="D26" s="510">
        <v>16733572.38</v>
      </c>
    </row>
    <row r="27" spans="2:4" ht="12.75">
      <c r="B27" s="509" t="s">
        <v>739</v>
      </c>
      <c r="C27" s="510">
        <v>864399.27</v>
      </c>
      <c r="D27" s="510">
        <v>1094231.18</v>
      </c>
    </row>
    <row r="28" spans="2:4" ht="12.75">
      <c r="B28" s="509" t="s">
        <v>740</v>
      </c>
      <c r="C28" s="510">
        <v>0</v>
      </c>
      <c r="D28" s="510">
        <v>0</v>
      </c>
    </row>
    <row r="29" spans="2:4" ht="12.75">
      <c r="B29" s="509" t="s">
        <v>741</v>
      </c>
      <c r="C29" s="510">
        <v>492066.56</v>
      </c>
      <c r="D29" s="510">
        <v>277427.6</v>
      </c>
    </row>
    <row r="30" spans="2:4" ht="12.75">
      <c r="B30" s="511" t="s">
        <v>742</v>
      </c>
      <c r="C30" s="512">
        <v>31204.1</v>
      </c>
      <c r="D30" s="512">
        <v>27606.74</v>
      </c>
    </row>
    <row r="31" spans="2:4" ht="12.75">
      <c r="B31" s="513" t="s">
        <v>743</v>
      </c>
      <c r="C31" s="514">
        <v>7368</v>
      </c>
      <c r="D31" s="514">
        <v>7397</v>
      </c>
    </row>
    <row r="32" spans="3:4" ht="12.75">
      <c r="C32" s="515"/>
      <c r="D32" s="515"/>
    </row>
    <row r="33" spans="2:4" ht="12.75">
      <c r="B33" s="516" t="s">
        <v>744</v>
      </c>
      <c r="C33" s="517">
        <f>SUM(C5+C6+C13+C14+C15+C16+C17+C18+C19+C20+C21+C22+C23+C24+C25+C26+C27+C28+C29+C30+C31)</f>
        <v>409347008.2300001</v>
      </c>
      <c r="D33" s="517">
        <f>SUM(D5+D6+D13+D14+D15+D16+D17+D18+D19+D20+D21+D22+D23+D24+D25+D26+D27+D28+D29+D30+D31)</f>
        <v>416829230.08000004</v>
      </c>
    </row>
    <row r="34" spans="3:4" ht="12.75">
      <c r="C34" s="515"/>
      <c r="D34" s="515"/>
    </row>
    <row r="35" spans="3:4" ht="12.75">
      <c r="C35" s="515"/>
      <c r="D35" s="515"/>
    </row>
    <row r="36" spans="2:4" ht="12.75">
      <c r="B36" s="518" t="s">
        <v>745</v>
      </c>
      <c r="C36" s="508">
        <v>39083</v>
      </c>
      <c r="D36" s="508">
        <v>39447</v>
      </c>
    </row>
    <row r="37" spans="2:4" ht="12.75">
      <c r="B37" s="509" t="s">
        <v>746</v>
      </c>
      <c r="C37" s="510">
        <v>384796545.97</v>
      </c>
      <c r="D37" s="510">
        <v>388108831.59</v>
      </c>
    </row>
    <row r="38" spans="2:4" ht="12.75">
      <c r="B38" s="509" t="s">
        <v>747</v>
      </c>
      <c r="C38" s="510">
        <v>956616.42</v>
      </c>
      <c r="D38" s="510">
        <v>956616.42</v>
      </c>
    </row>
    <row r="39" spans="2:4" ht="12.75">
      <c r="B39" s="509" t="s">
        <v>748</v>
      </c>
      <c r="C39" s="510">
        <v>-152891</v>
      </c>
      <c r="D39" s="510">
        <v>460197.56</v>
      </c>
    </row>
    <row r="40" spans="2:4" ht="12.75">
      <c r="B40" s="509" t="s">
        <v>749</v>
      </c>
      <c r="C40" s="510">
        <v>1452465.83</v>
      </c>
      <c r="D40" s="510">
        <v>1420296.78</v>
      </c>
    </row>
    <row r="41" spans="2:4" ht="12.75">
      <c r="B41" s="509" t="s">
        <v>750</v>
      </c>
      <c r="C41" s="510">
        <v>2777378</v>
      </c>
      <c r="D41" s="510">
        <v>758378</v>
      </c>
    </row>
    <row r="42" spans="2:4" ht="12.75">
      <c r="B42" s="509" t="s">
        <v>751</v>
      </c>
      <c r="C42" s="510">
        <v>0</v>
      </c>
      <c r="D42" s="510">
        <v>544479.59</v>
      </c>
    </row>
    <row r="43" spans="2:4" ht="12.75">
      <c r="B43" s="509" t="s">
        <v>752</v>
      </c>
      <c r="C43" s="510">
        <v>97771.84</v>
      </c>
      <c r="D43" s="510">
        <v>97771.84</v>
      </c>
    </row>
    <row r="44" spans="2:4" ht="12.75">
      <c r="B44" s="509" t="s">
        <v>753</v>
      </c>
      <c r="C44" s="510">
        <v>411676.56</v>
      </c>
      <c r="D44" s="510">
        <v>0</v>
      </c>
    </row>
    <row r="45" spans="2:4" ht="12.75">
      <c r="B45" s="509" t="s">
        <v>754</v>
      </c>
      <c r="C45" s="510">
        <v>-827341.78</v>
      </c>
      <c r="D45" s="510">
        <v>6693485.01</v>
      </c>
    </row>
    <row r="46" spans="2:4" ht="12.75">
      <c r="B46" s="509" t="s">
        <v>755</v>
      </c>
      <c r="C46" s="510">
        <v>5401236.1</v>
      </c>
      <c r="D46" s="510">
        <v>4335367.47</v>
      </c>
    </row>
    <row r="47" spans="2:4" ht="12.75">
      <c r="B47" s="509" t="s">
        <v>756</v>
      </c>
      <c r="C47" s="510">
        <v>-870330.16</v>
      </c>
      <c r="D47" s="510">
        <v>-1762364.12</v>
      </c>
    </row>
    <row r="48" spans="2:4" ht="12.75">
      <c r="B48" s="509" t="s">
        <v>757</v>
      </c>
      <c r="C48" s="510">
        <v>949590</v>
      </c>
      <c r="D48" s="510">
        <v>1444032</v>
      </c>
    </row>
    <row r="49" spans="2:4" ht="12.75">
      <c r="B49" s="509" t="s">
        <v>758</v>
      </c>
      <c r="C49" s="510">
        <v>2185141.92</v>
      </c>
      <c r="D49" s="510">
        <v>1645614.96</v>
      </c>
    </row>
    <row r="50" spans="2:4" ht="12.75">
      <c r="B50" s="509" t="s">
        <v>759</v>
      </c>
      <c r="C50" s="510">
        <v>54882.8</v>
      </c>
      <c r="D50" s="510">
        <v>65529.63</v>
      </c>
    </row>
    <row r="51" spans="2:4" ht="12.75">
      <c r="B51" s="509" t="s">
        <v>760</v>
      </c>
      <c r="C51" s="510">
        <v>122476.57</v>
      </c>
      <c r="D51" s="510">
        <v>477394.82</v>
      </c>
    </row>
    <row r="52" spans="2:4" ht="12.75">
      <c r="B52" s="509" t="s">
        <v>761</v>
      </c>
      <c r="C52" s="510">
        <v>31.9</v>
      </c>
      <c r="D52" s="510">
        <v>65035.28</v>
      </c>
    </row>
    <row r="53" spans="2:4" ht="12.75">
      <c r="B53" s="509" t="s">
        <v>762</v>
      </c>
      <c r="C53" s="510">
        <v>212252</v>
      </c>
      <c r="D53" s="510">
        <v>428458</v>
      </c>
    </row>
    <row r="54" spans="2:4" ht="12.75">
      <c r="B54" s="509" t="s">
        <v>763</v>
      </c>
      <c r="C54" s="510">
        <v>233049</v>
      </c>
      <c r="D54" s="510">
        <v>224162</v>
      </c>
    </row>
    <row r="55" spans="2:4" ht="12.75">
      <c r="B55" s="509" t="s">
        <v>764</v>
      </c>
      <c r="C55" s="510">
        <v>0</v>
      </c>
      <c r="D55" s="510">
        <v>768480</v>
      </c>
    </row>
    <row r="56" spans="2:4" ht="12.75">
      <c r="B56" s="509" t="s">
        <v>765</v>
      </c>
      <c r="C56" s="510">
        <v>63582</v>
      </c>
      <c r="D56" s="510">
        <v>61207</v>
      </c>
    </row>
    <row r="57" spans="2:4" ht="12.75">
      <c r="B57" s="509" t="s">
        <v>766</v>
      </c>
      <c r="C57" s="510">
        <v>3170</v>
      </c>
      <c r="D57" s="510">
        <v>21737</v>
      </c>
    </row>
    <row r="58" spans="2:4" ht="12.75">
      <c r="B58" s="509" t="s">
        <v>767</v>
      </c>
      <c r="C58" s="510">
        <v>347</v>
      </c>
      <c r="D58" s="510">
        <v>0</v>
      </c>
    </row>
    <row r="59" spans="2:4" ht="12.75">
      <c r="B59" s="509" t="s">
        <v>768</v>
      </c>
      <c r="C59" s="510">
        <v>1278557.31</v>
      </c>
      <c r="D59" s="510">
        <v>716265.34</v>
      </c>
    </row>
    <row r="60" spans="2:4" ht="12.75">
      <c r="B60" s="509" t="s">
        <v>769</v>
      </c>
      <c r="C60" s="510">
        <v>9357786.37</v>
      </c>
      <c r="D60" s="510">
        <v>8282604.37</v>
      </c>
    </row>
    <row r="61" spans="2:4" ht="12.75">
      <c r="B61" s="509" t="s">
        <v>770</v>
      </c>
      <c r="C61" s="510">
        <v>14720</v>
      </c>
      <c r="D61" s="510">
        <v>14000</v>
      </c>
    </row>
    <row r="62" spans="2:4" ht="12.75">
      <c r="B62" s="513" t="s">
        <v>771</v>
      </c>
      <c r="C62" s="514">
        <v>828293.58</v>
      </c>
      <c r="D62" s="514">
        <v>1001649.54</v>
      </c>
    </row>
    <row r="63" spans="3:4" ht="12.75">
      <c r="C63" s="515"/>
      <c r="D63" s="515"/>
    </row>
    <row r="64" spans="2:4" ht="12.75">
      <c r="B64" s="516" t="s">
        <v>772</v>
      </c>
      <c r="C64" s="517">
        <f>SUM(C37:C63)</f>
        <v>409347008.23</v>
      </c>
      <c r="D64" s="517">
        <f>SUM(D37:D63)</f>
        <v>416829230.08</v>
      </c>
    </row>
  </sheetData>
  <sheetProtection selectLockedCells="1" selectUnlockedCells="1"/>
  <printOptions/>
  <pageMargins left="0.2701388888888889" right="0.24027777777777778" top="0.30972222222222223" bottom="0.1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 Bodnárová</cp:lastModifiedBy>
  <cp:lastPrinted>2008-06-05T12:35:34Z</cp:lastPrinted>
  <dcterms:modified xsi:type="dcterms:W3CDTF">2008-06-06T06:22:35Z</dcterms:modified>
  <cp:category/>
  <cp:version/>
  <cp:contentType/>
  <cp:contentStatus/>
</cp:coreProperties>
</file>