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mentář" sheetId="1" r:id="rId1"/>
    <sheet name="rozbory" sheetId="2" r:id="rId2"/>
    <sheet name="rekapi.výdaje" sheetId="3" r:id="rId3"/>
    <sheet name="fondy města" sheetId="4" r:id="rId4"/>
    <sheet name="Rozdělení zůstatku" sheetId="5" r:id="rId5"/>
    <sheet name="rozvaha město" sheetId="6" state="hidden" r:id="rId6"/>
    <sheet name="úvěry a půjčky" sheetId="7" r:id="rId7"/>
    <sheet name="fin.vypořádání" sheetId="8" r:id="rId8"/>
    <sheet name="rozvaha" sheetId="9" r:id="rId9"/>
    <sheet name="investiční výdaje" sheetId="10" r:id="rId10"/>
    <sheet name="přijaté dotace" sheetId="11" r:id="rId11"/>
    <sheet name="poskytnuté dot." sheetId="12" r:id="rId12"/>
    <sheet name="poskytnuté příspěvky" sheetId="13" r:id="rId13"/>
    <sheet name="pohledávky" sheetId="14" r:id="rId14"/>
    <sheet name="pohledávky rozpis" sheetId="15" r:id="rId15"/>
    <sheet name="členění dle položek" sheetId="16" r:id="rId16"/>
    <sheet name="porovnání minulých let" sheetId="17" r:id="rId17"/>
    <sheet name="dluhová služba" sheetId="18" r:id="rId18"/>
    <sheet name="rozpis" sheetId="19" r:id="rId19"/>
    <sheet name="plán HČ" sheetId="20" r:id="rId20"/>
    <sheet name="Hosp. PO,SRO" sheetId="21" r:id="rId21"/>
    <sheet name="s.r.o." sheetId="22" r:id="rId22"/>
    <sheet name="rozvahy PO" sheetId="23" r:id="rId23"/>
    <sheet name="výkaz zisku" sheetId="24" r:id="rId24"/>
    <sheet name="HV PO" sheetId="25" r:id="rId25"/>
    <sheet name="občané" sheetId="26" r:id="rId26"/>
  </sheets>
  <definedNames>
    <definedName name="_xlnm.Print_Area" localSheetId="1">'rozbory'!$A$1:$BA$1145</definedName>
  </definedNames>
  <calcPr fullCalcOnLoad="1"/>
</workbook>
</file>

<file path=xl/sharedStrings.xml><?xml version="1.0" encoding="utf-8"?>
<sst xmlns="http://schemas.openxmlformats.org/spreadsheetml/2006/main" count="3143" uniqueCount="2032">
  <si>
    <t>Závěrečný účet města Město Albrechtice za rok 2009</t>
  </si>
  <si>
    <t>předložen ke schválení na ZM dne 17.6.2010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</si>
  <si>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</si>
  <si>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</si>
  <si>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</si>
  <si>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</si>
  <si>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</si>
  <si>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</si>
  <si>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</si>
  <si>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2009</t>
  </si>
  <si>
    <t>Rozbor hospodaření města Město Albrechtice za rok 2009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</si>
  <si>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</si>
  <si>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</si>
  <si>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</si>
  <si>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</si>
  <si>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</si>
  <si>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</si>
  <si>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</si>
  <si>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</si>
  <si>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</si>
  <si>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úprava č.6</t>
  </si>
  <si>
    <t>úprava č.7</t>
  </si>
  <si>
    <t>rozpočet</t>
  </si>
  <si>
    <t>plnění</t>
  </si>
  <si>
    <t>ZM 15.12.08</t>
  </si>
  <si>
    <t>ZM 26.2.</t>
  </si>
  <si>
    <t>ZM 30.4.</t>
  </si>
  <si>
    <t>ZM 25.6.</t>
  </si>
  <si>
    <t>ZM 24.9.</t>
  </si>
  <si>
    <t>ZM 22.10.</t>
  </si>
  <si>
    <t>ZM 26.11.</t>
  </si>
  <si>
    <t>RM 30.12.</t>
  </si>
  <si>
    <t>celkem</t>
  </si>
  <si>
    <t>k 31.12.</t>
  </si>
  <si>
    <t>komentář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</si>
  <si>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</si>
  <si>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</si>
  <si>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</si>
  <si>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</si>
  <si>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</si>
  <si>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</si>
  <si>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</si>
  <si>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</si>
  <si>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</si>
  <si>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>Daňové příjmy byly plněny o 4 149 389,30 Kč méně, což je  13,03 % 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</si>
  <si>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</si>
  <si>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</si>
  <si>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</si>
  <si>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</si>
  <si>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</si>
  <si>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</si>
  <si>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</si>
  <si>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</si>
  <si>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</si>
  <si>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odvody za odnětí půdy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</si>
  <si>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</si>
  <si>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</si>
  <si>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</si>
  <si>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</si>
  <si>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</si>
  <si>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</si>
  <si>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výpisy z KN</t>
  </si>
  <si>
    <t>výpisy z RT</t>
  </si>
  <si>
    <t>výpisy z OR</t>
  </si>
  <si>
    <t>výpisy z ŽR</t>
  </si>
  <si>
    <t>bodové hodnocení řidičů</t>
  </si>
  <si>
    <t>živnostenské (pohl.)</t>
  </si>
  <si>
    <t>výherní přístroje</t>
  </si>
  <si>
    <t xml:space="preserve">za VHP </t>
  </si>
  <si>
    <t>Nedańové příjmy -příjmy z vlastní činnosti</t>
  </si>
  <si>
    <t>psí útulek</t>
  </si>
  <si>
    <t>poplatky za umístění</t>
  </si>
  <si>
    <t>ostatní správa v průmyslu</t>
  </si>
  <si>
    <t>přijaté pokuty - ostatní správa</t>
  </si>
  <si>
    <t>silnice, chodníky</t>
  </si>
  <si>
    <t>vodní hospodářství</t>
  </si>
  <si>
    <t xml:space="preserve">příjmy za zhot.kanalizačních přípojek </t>
  </si>
  <si>
    <t>přijaté sankční platby</t>
  </si>
  <si>
    <t>vzdělávání</t>
  </si>
  <si>
    <t>vratka z fin.vypořádání zákl.škola</t>
  </si>
  <si>
    <t>odvody příspěvkových orga. ZŠ</t>
  </si>
  <si>
    <t>kultura, sdělovací prostředky</t>
  </si>
  <si>
    <t>knihovna poplatky za půjčování</t>
  </si>
  <si>
    <t>příjmy ze vstupného - zámek kultura</t>
  </si>
  <si>
    <t>tržba za vstupné na koncerty</t>
  </si>
  <si>
    <t>dary na dětský den</t>
  </si>
  <si>
    <t>vstupné z dětského dne</t>
  </si>
  <si>
    <t>ostatní zájmová činnost</t>
  </si>
  <si>
    <t>vratka grantu kyn.,sport., ost.</t>
  </si>
  <si>
    <t>příjmy z víceúčelového hřiště</t>
  </si>
  <si>
    <t>bydlení a komunál.sl.</t>
  </si>
  <si>
    <t>pronájem byty</t>
  </si>
  <si>
    <t>příjmy na služby v bytech</t>
  </si>
  <si>
    <t>poplatek žádosti na byt</t>
  </si>
  <si>
    <t>přijaté nekapit.příspěvky ( náhrada soudních výloh)</t>
  </si>
  <si>
    <t>bytové hospodářství náhodilý příjem</t>
  </si>
  <si>
    <t>byty pro důchodce prodej střešní krytiny</t>
  </si>
  <si>
    <t>přijaté nekapit.příspěvky ( náhrada za pohřeb)</t>
  </si>
  <si>
    <t>pohřebnictví prodej žel.šrotu</t>
  </si>
  <si>
    <t>pohřebnictví prodej podkladů k výběr.řízení</t>
  </si>
  <si>
    <t>pohřebnictví - smluvní pokuta (dle smlouvy kolumb)</t>
  </si>
  <si>
    <t>pronájem nebytových prostor(z dluhů)</t>
  </si>
  <si>
    <t>příjem - výběr na služby nebytové prostory</t>
  </si>
  <si>
    <t>pronájem pozemků z dluhů</t>
  </si>
  <si>
    <t>poplatek za věcné břemeno</t>
  </si>
  <si>
    <t>prodej neinvestičního majetku</t>
  </si>
  <si>
    <t>neinvestiční dary na opravu kapličky Biskupice</t>
  </si>
  <si>
    <t>veřejné osvětlení - projem sloupů</t>
  </si>
  <si>
    <t>veřejné osvětlení - přefakturace el.energie</t>
  </si>
  <si>
    <t>ochrana životního prostředí</t>
  </si>
  <si>
    <t>příjmy za třídění odpadu Ekokom</t>
  </si>
  <si>
    <t>poplatek za uložení inertního odpadu ( z pohledávek)</t>
  </si>
  <si>
    <t>přijaté sankční platby - ochrana živ.prostr.</t>
  </si>
  <si>
    <t>přijaté sankční platby - úroky</t>
  </si>
  <si>
    <t>za vývoz papíru do sběrny</t>
  </si>
  <si>
    <t>sociální péče a pomoc</t>
  </si>
  <si>
    <t>bezpečnost a veřejný pořádek</t>
  </si>
  <si>
    <t>přijaté sankční platky ( KPP)</t>
  </si>
  <si>
    <t>exekuční náklady při vymáhání pokut</t>
  </si>
  <si>
    <t>dobrovolní hasiči</t>
  </si>
  <si>
    <t>příjmy z vlastní činnosti</t>
  </si>
  <si>
    <t>přijaté neinvestiční dary</t>
  </si>
  <si>
    <t>vratka transferu - grantu</t>
  </si>
  <si>
    <t xml:space="preserve">přijaté sankční platby </t>
  </si>
  <si>
    <t>st.správa,územní samospr.</t>
  </si>
  <si>
    <t>ostatní příjem-přestup.komise, telefony</t>
  </si>
  <si>
    <t>poplatek za svatby na zámku</t>
  </si>
  <si>
    <t>pronájem majetku</t>
  </si>
  <si>
    <t>prodej neivestičního majetku</t>
  </si>
  <si>
    <t>příjmy za upomínky</t>
  </si>
  <si>
    <t>ostatní nedaňové příjmy</t>
  </si>
  <si>
    <t>ostatní neurčené příjmy</t>
  </si>
  <si>
    <t>finanční operace</t>
  </si>
  <si>
    <t>příjmy z úroků</t>
  </si>
  <si>
    <t>příjmy z úroků sociální fond</t>
  </si>
  <si>
    <t>úroky z poskytných půjček FBV</t>
  </si>
  <si>
    <t>ostatní činnosti</t>
  </si>
  <si>
    <t>příjmy z finančního vypořádání</t>
  </si>
  <si>
    <t>vrácená DPH za minulá období</t>
  </si>
  <si>
    <t>Přijaté  splátky půjček</t>
  </si>
  <si>
    <t>splátky půjček od obyvatelů</t>
  </si>
  <si>
    <t>Přijaté dotace</t>
  </si>
  <si>
    <t xml:space="preserve">neinvestiční dotace ze všeob. pokladní správy </t>
  </si>
  <si>
    <t>dotace na volby do EU</t>
  </si>
  <si>
    <t>UZ 98348</t>
  </si>
  <si>
    <t>dotace na státní správu</t>
  </si>
  <si>
    <t>UZ 98116</t>
  </si>
  <si>
    <t>neinvestiční dotace z SR</t>
  </si>
  <si>
    <t>výkon státní správy</t>
  </si>
  <si>
    <t>školství</t>
  </si>
  <si>
    <t>0,-- Kč na žáka</t>
  </si>
  <si>
    <t>nenvestiční přijaté dotace ze státních fondů</t>
  </si>
  <si>
    <t>dotace na lesy ze SZIF</t>
  </si>
  <si>
    <t>UZ 89447</t>
  </si>
  <si>
    <t>UZ 89021</t>
  </si>
  <si>
    <t>neinvestiční přijaté dotace ze státního rozpočtu</t>
  </si>
  <si>
    <t>dotace na Czeich-POINT</t>
  </si>
  <si>
    <t>UZ 14008</t>
  </si>
  <si>
    <t>dotace pro knihovnu z programu VISK</t>
  </si>
  <si>
    <t>UZ 34053</t>
  </si>
  <si>
    <t>dotace z UP na VPP</t>
  </si>
  <si>
    <t>UZ 13101</t>
  </si>
  <si>
    <t>dotace na sociální dávky</t>
  </si>
  <si>
    <t>UZ 13306</t>
  </si>
  <si>
    <t>neinvestiční dotace od obcí</t>
  </si>
  <si>
    <t xml:space="preserve">příjmy ze školného </t>
  </si>
  <si>
    <t>příjmy za přestupkovou komisi</t>
  </si>
  <si>
    <t>ostatní transfery od obcí</t>
  </si>
  <si>
    <t>neinvestiční přijaté dotace od krajů</t>
  </si>
  <si>
    <t>na výdaje pro jednotky JSDHO</t>
  </si>
  <si>
    <t>UZ 14004</t>
  </si>
  <si>
    <t>UZ 00211</t>
  </si>
  <si>
    <t>dotace na lesy</t>
  </si>
  <si>
    <t>UZ 327</t>
  </si>
  <si>
    <t>transfery od DSO</t>
  </si>
  <si>
    <t>přijaté transfery od DSO</t>
  </si>
  <si>
    <t>Převody z vlastních fondů hospodářské činnosti</t>
  </si>
  <si>
    <t>Převod z hospodářské činnosti</t>
  </si>
  <si>
    <t>Převody z rozpočtových účtů</t>
  </si>
  <si>
    <t>investiční přijaté tranfery z VPS státního rozpočtu</t>
  </si>
  <si>
    <t>investiční přijaté transfery ze státních fondů</t>
  </si>
  <si>
    <t>dotace na realizaci úspor energie ZŠ</t>
  </si>
  <si>
    <t>UZ 90877</t>
  </si>
  <si>
    <t>ostatní investiční transfery ze státního rozpočtu</t>
  </si>
  <si>
    <t>UZ 15835</t>
  </si>
  <si>
    <t>investiční přijaté dotace z krajů</t>
  </si>
  <si>
    <t>investiční dotace od Regionální rady</t>
  </si>
  <si>
    <t>investiční dotace na Základní školu</t>
  </si>
  <si>
    <t>investiční přijaté transfery od DSO</t>
  </si>
  <si>
    <t>Neinvest. dotace ze SR - závazný finanční vztah - z těchto dotací podléhájí finančnímu vypořádání  dotace na sociální dávky.</t>
  </si>
  <si>
    <t xml:space="preserve">Vratky nevyčerpaných dotací při finančním vypořádání: </t>
  </si>
  <si>
    <t xml:space="preserve">Celkem běžné příjmy </t>
  </si>
  <si>
    <t>Kapitálové příjmy</t>
  </si>
  <si>
    <t>schvál.roz.</t>
  </si>
  <si>
    <t xml:space="preserve"> rozpočet  </t>
  </si>
  <si>
    <t xml:space="preserve">ZM 25.6.  </t>
  </si>
  <si>
    <t>prodej pozemků</t>
  </si>
  <si>
    <t>prodej bytů</t>
  </si>
  <si>
    <t>prodej investičního majetku</t>
  </si>
  <si>
    <t>prodej nebytových prostor</t>
  </si>
  <si>
    <t>Celkem kapitálové příjmy</t>
  </si>
  <si>
    <t>Příjmy úhrnem</t>
  </si>
  <si>
    <t>Financování</t>
  </si>
  <si>
    <t>převod zůstatku ze  roku 2008</t>
  </si>
  <si>
    <t>splátky úvěru ČMHB - byty pro důchodce</t>
  </si>
  <si>
    <t>splátka půjčky SFŽP na kanalizaci ul. Karla Čapka</t>
  </si>
  <si>
    <t>splátka půjčky na kanalizaci ( úvěr KB)</t>
  </si>
  <si>
    <t>přijetí kontokorentního úvěru</t>
  </si>
  <si>
    <t>splátky kontokorentního úvěru</t>
  </si>
  <si>
    <t>Celkem financování</t>
  </si>
  <si>
    <t>Celkem příjmy + financování</t>
  </si>
  <si>
    <t xml:space="preserve">Běžné výdaje </t>
  </si>
  <si>
    <t>Funkční členění</t>
  </si>
  <si>
    <t>shvál.</t>
  </si>
  <si>
    <t>zeměd. a lesní hosp.</t>
  </si>
  <si>
    <t>spotřeba materiálu</t>
  </si>
  <si>
    <t>elektrická energie</t>
  </si>
  <si>
    <t>nákup služeb</t>
  </si>
  <si>
    <t>opravy a údržování</t>
  </si>
  <si>
    <t>věcné dary</t>
  </si>
  <si>
    <t>lesnictví</t>
  </si>
  <si>
    <t>převod dotace do hosp.činnosti</t>
  </si>
  <si>
    <t>průmysl,obch.,služby</t>
  </si>
  <si>
    <t>hraniční přechod</t>
  </si>
  <si>
    <t>nákup ostatních služeb</t>
  </si>
  <si>
    <t>ostatní</t>
  </si>
  <si>
    <t>zhotovení propagačního materiálu</t>
  </si>
  <si>
    <t>doprava</t>
  </si>
  <si>
    <t>komunikace</t>
  </si>
  <si>
    <t>zimní údržba - nákup materiál</t>
  </si>
  <si>
    <t>zimní údržba -   služby</t>
  </si>
  <si>
    <t>nákup materiálu</t>
  </si>
  <si>
    <t>neinvestiční příspěvky  I/57</t>
  </si>
  <si>
    <t>nákup služeb - čištění ulic</t>
  </si>
  <si>
    <t>poradenské služby</t>
  </si>
  <si>
    <t>platby daní a poplatků</t>
  </si>
  <si>
    <t>ostatní neinvestiční příspěvky</t>
  </si>
  <si>
    <t>zpracovnání pasportizace dopr.značení</t>
  </si>
  <si>
    <t>autobusové zastávky, chodníky</t>
  </si>
  <si>
    <t>nákup DDHM koše</t>
  </si>
  <si>
    <t>nákup služeb aut.zastávky</t>
  </si>
  <si>
    <t>chodníky - posyp - sůl</t>
  </si>
  <si>
    <t>opravy a udržování - chodníky</t>
  </si>
  <si>
    <t>nákup služeb - chodníky</t>
  </si>
  <si>
    <t>dopravní obslužnost</t>
  </si>
  <si>
    <t>pojištění autobus.zastávek</t>
  </si>
  <si>
    <t>prevence kriminality nákup služeb</t>
  </si>
  <si>
    <t>vodní hosp.</t>
  </si>
  <si>
    <t>vodárna</t>
  </si>
  <si>
    <t>elektrická energie -vrty po povodni</t>
  </si>
  <si>
    <t>rezerva na opravy</t>
  </si>
  <si>
    <t>kanalizace a ČOV</t>
  </si>
  <si>
    <t>nákup kolků</t>
  </si>
  <si>
    <t>vodní toky</t>
  </si>
  <si>
    <t>Předškolní zařízení</t>
  </si>
  <si>
    <t>pojištění budovy</t>
  </si>
  <si>
    <t>pohoštění, občerstvení</t>
  </si>
  <si>
    <t>příspěvek na provoz</t>
  </si>
  <si>
    <t>Základní škola</t>
  </si>
  <si>
    <t>pojištění</t>
  </si>
  <si>
    <t>neinvestiční příspěvek zřízeným PO</t>
  </si>
  <si>
    <t>pohoštění</t>
  </si>
  <si>
    <t>pořízení DDHM (škola 21. století)</t>
  </si>
  <si>
    <t>nákup služeb (škola 21. století)</t>
  </si>
  <si>
    <t>programové vybavení (škola 21. století)</t>
  </si>
  <si>
    <t>Základní umělecké školy</t>
  </si>
  <si>
    <t>příspěvek- Grant</t>
  </si>
  <si>
    <t>Střední školy</t>
  </si>
  <si>
    <t>kultura, knihovna, kabel.televize</t>
  </si>
  <si>
    <t>Knihovna</t>
  </si>
  <si>
    <t>mzdové náklady</t>
  </si>
  <si>
    <t>sociální pojištění</t>
  </si>
  <si>
    <t>zdravotní pojištění</t>
  </si>
  <si>
    <t>časopisy,knihy</t>
  </si>
  <si>
    <t xml:space="preserve">nákup DDHM </t>
  </si>
  <si>
    <t>nákup DDHM z dotace</t>
  </si>
  <si>
    <t>materiál</t>
  </si>
  <si>
    <t>spotřeba vody</t>
  </si>
  <si>
    <t>teplá voda</t>
  </si>
  <si>
    <t>nákup tepla</t>
  </si>
  <si>
    <t>spotřeba el. energie</t>
  </si>
  <si>
    <t>služby pošt</t>
  </si>
  <si>
    <t>služby telekomunikací</t>
  </si>
  <si>
    <t>nákup programového vybavení</t>
  </si>
  <si>
    <t>nákup programového vybavení z dotace</t>
  </si>
  <si>
    <t>cestovné</t>
  </si>
  <si>
    <t>nákup služeb stravování</t>
  </si>
  <si>
    <t>neinvestiční příspěvek Okresní knihovna</t>
  </si>
  <si>
    <t>Ostatní kultura, videoklub</t>
  </si>
  <si>
    <t>koncerty mzdové výdaje</t>
  </si>
  <si>
    <t>koncerty - nákup služeb</t>
  </si>
  <si>
    <t>kronika - mzda, materiál.školení</t>
  </si>
  <si>
    <t xml:space="preserve">kladení věnců, </t>
  </si>
  <si>
    <t>kulturní činnosti -věcné dary (ples SOU)</t>
  </si>
  <si>
    <t>ostatní kult.akce - z VHPslužby</t>
  </si>
  <si>
    <t>věcné dary - z VHP</t>
  </si>
  <si>
    <t>nákup DDHM z VHP</t>
  </si>
  <si>
    <t>spotřeba materiálu z VHP</t>
  </si>
  <si>
    <t>občerstvení z VHP</t>
  </si>
  <si>
    <t>nákup služeb - dětský den</t>
  </si>
  <si>
    <t>nákup materiálu - dětský den</t>
  </si>
  <si>
    <t>věcné dary - dětský den</t>
  </si>
  <si>
    <t>nájemné - dětský den</t>
  </si>
  <si>
    <t>Zámek Linhartovy</t>
  </si>
  <si>
    <t>mzdové výdaje</t>
  </si>
  <si>
    <t>nákup DDHM</t>
  </si>
  <si>
    <t>telefonní hovory a popl.</t>
  </si>
  <si>
    <t>nákup vody</t>
  </si>
  <si>
    <t xml:space="preserve">opravy a údržování </t>
  </si>
  <si>
    <t>Linhartovské kulturní léto</t>
  </si>
  <si>
    <t>nákup služeb smlouva o zajiš.kult.služeb</t>
  </si>
  <si>
    <t>poplatky OSA</t>
  </si>
  <si>
    <t>ostatní mzdové výdaje</t>
  </si>
  <si>
    <t>nákup drobného dlouhodobého majetku</t>
  </si>
  <si>
    <t>Park u zámku</t>
  </si>
  <si>
    <t>nákup služeb  - park sekání</t>
  </si>
  <si>
    <t>nákup PHM</t>
  </si>
  <si>
    <t>nákup ochranných prostředků</t>
  </si>
  <si>
    <t>Ostatní památky, církev</t>
  </si>
  <si>
    <t>neinvestiční dotace církvím /GRANT/</t>
  </si>
  <si>
    <t>neinvestiční dotace církvím /přísp. na opravu hodin/</t>
  </si>
  <si>
    <t>pojištění sloupu na náměstí</t>
  </si>
  <si>
    <t>opravy a údržování kaplička Biskupice,Piskořov</t>
  </si>
  <si>
    <t>Kabelová televize</t>
  </si>
  <si>
    <t>nákup služeb - stravování</t>
  </si>
  <si>
    <t>programové vybavení</t>
  </si>
  <si>
    <t>Zpravodaj města</t>
  </si>
  <si>
    <t>tisk zpravodaje</t>
  </si>
  <si>
    <t>SPOZ</t>
  </si>
  <si>
    <t>ošatné</t>
  </si>
  <si>
    <t>finanční dary - vítání občánků</t>
  </si>
  <si>
    <t>nákup DDHM (varhany)</t>
  </si>
  <si>
    <t>Dechový soubor Slezanka</t>
  </si>
  <si>
    <t>příspěvek - GRANT</t>
  </si>
  <si>
    <t>tělovýchova a zajm.čin.</t>
  </si>
  <si>
    <t>Tělovýchova</t>
  </si>
  <si>
    <t xml:space="preserve">víceúčelové hřiště mzdové výdaje </t>
  </si>
  <si>
    <t>víceúčelové hřiště mzdové výdaje (dotace UP)</t>
  </si>
  <si>
    <t>víceúčelové hřiště sociální pojištění (dotace UP)</t>
  </si>
  <si>
    <t>víceúčelové hřiště zdravotní pojištění (dotace UP)</t>
  </si>
  <si>
    <t xml:space="preserve">víceúčelové hřiště zdravotní pojištění </t>
  </si>
  <si>
    <t>víceúčelové hřiště ochranné pomůcky</t>
  </si>
  <si>
    <t>víceúčelové hřiště nákup DDHM</t>
  </si>
  <si>
    <t>víceúčelové hřiště nákup materiálu</t>
  </si>
  <si>
    <t>víceúčelové hřiště telefonní poplatky</t>
  </si>
  <si>
    <t>víceúčelové hřiště nákup služeb</t>
  </si>
  <si>
    <t>víceúčelové hřiště opravy a údržování</t>
  </si>
  <si>
    <t>víceúčelové hřiště neinvestiční transfery DSO</t>
  </si>
  <si>
    <t>GRANTY</t>
  </si>
  <si>
    <t xml:space="preserve">z toho: FK AVIZO M.Al-ce      </t>
  </si>
  <si>
    <t xml:space="preserve"> </t>
  </si>
  <si>
    <t xml:space="preserve">           Tatran Hynčice</t>
  </si>
  <si>
    <t xml:space="preserve">           TJ Město Albrechtice</t>
  </si>
  <si>
    <t xml:space="preserve">           Štít Albrechtic</t>
  </si>
  <si>
    <t>věcné dary z výtěžku na sportovní činnost</t>
  </si>
  <si>
    <t>Využití volného času dětí a mládeže</t>
  </si>
  <si>
    <t>GRANT- SRPŠ</t>
  </si>
  <si>
    <t>GRANT - Občanské sdružení základní škola</t>
  </si>
  <si>
    <t xml:space="preserve">GRANT - Kynologové </t>
  </si>
  <si>
    <t>drobný dlouhodobý majetek z VHP</t>
  </si>
  <si>
    <t>nákup služeb z VHP (autobus Kaposvar)</t>
  </si>
  <si>
    <t xml:space="preserve">nákup služeb </t>
  </si>
  <si>
    <t>Koupaliště</t>
  </si>
  <si>
    <t>Nemocnice Krnov ( par. 3522)</t>
  </si>
  <si>
    <t>neinvestiční příspěvek</t>
  </si>
  <si>
    <t>Bytové hospodářství</t>
  </si>
  <si>
    <t>poskytnuté neinvestiční příspěvky</t>
  </si>
  <si>
    <t>vratka dotace Linhartovy 12</t>
  </si>
  <si>
    <t>platy daní a poplatků</t>
  </si>
  <si>
    <t>Nebytové prostory</t>
  </si>
  <si>
    <t>plyn Hynčice 27</t>
  </si>
  <si>
    <t>posudky</t>
  </si>
  <si>
    <t>platba daní z převodu nemovitostí</t>
  </si>
  <si>
    <t>Dům s byty pro důchodce</t>
  </si>
  <si>
    <t>telefonní poplatky</t>
  </si>
  <si>
    <t>Společný fond Lázeňská 2</t>
  </si>
  <si>
    <t>nákup ostatních služeb - za vedení fondu</t>
  </si>
  <si>
    <t>doplnění do společného fondu - dle vyúčt.</t>
  </si>
  <si>
    <t>Pohřebnictví</t>
  </si>
  <si>
    <t>neinvestiční příspěvky - pohřby</t>
  </si>
  <si>
    <t>nákup DDHM smuteční síň</t>
  </si>
  <si>
    <t>poplatek za odnětí půdy</t>
  </si>
  <si>
    <t>Veřejné osvětlení</t>
  </si>
  <si>
    <t>Vánoční výzdoba</t>
  </si>
  <si>
    <t xml:space="preserve">Mezinárodní spolupráce </t>
  </si>
  <si>
    <t xml:space="preserve">pohoštění </t>
  </si>
  <si>
    <t xml:space="preserve">věcné dary </t>
  </si>
  <si>
    <t>nájemné</t>
  </si>
  <si>
    <t>Hodiny na kostele</t>
  </si>
  <si>
    <t>spotřeba el.energie</t>
  </si>
  <si>
    <t>Ostatní činnost</t>
  </si>
  <si>
    <t xml:space="preserve">soudní poplatky - žaloby </t>
  </si>
  <si>
    <t>Pozemky</t>
  </si>
  <si>
    <t xml:space="preserve">nájemné </t>
  </si>
  <si>
    <t>revize, studie, posudky,</t>
  </si>
  <si>
    <t>životní prostředí</t>
  </si>
  <si>
    <t>Vývoz komunálního odpadu</t>
  </si>
  <si>
    <t>vývoz TKO z popelnic</t>
  </si>
  <si>
    <t>likvidace černých skládek</t>
  </si>
  <si>
    <t>oprava kontejneru - plasty</t>
  </si>
  <si>
    <t>nákup materiálu - pytle na plasty</t>
  </si>
  <si>
    <t>nákup kontejnerů na plasty</t>
  </si>
  <si>
    <t>vývoz plastů ze zvonů a od občanů</t>
  </si>
  <si>
    <t>vývoz velkoobjemového odpadu</t>
  </si>
  <si>
    <t>nákup kontejneru na sklo</t>
  </si>
  <si>
    <t>vývoz skla ze zvonů</t>
  </si>
  <si>
    <t>vývoz papíru z kontejneru</t>
  </si>
  <si>
    <t>Vývoz kontjeneru chatoviště</t>
  </si>
  <si>
    <t>vývoz z chatovišť</t>
  </si>
  <si>
    <t>nákup kontejneru pro chatoviště</t>
  </si>
  <si>
    <t>Sběrný dvůr</t>
  </si>
  <si>
    <t>pronájem pozemku pro sběrný dvůr</t>
  </si>
  <si>
    <t>nákup služeb (žádost o dotaci)</t>
  </si>
  <si>
    <t>Veřejná zeleň, prostranství</t>
  </si>
  <si>
    <t>mzdové náklady OON</t>
  </si>
  <si>
    <t>ochranné prostředky</t>
  </si>
  <si>
    <t>spotřeba PHM</t>
  </si>
  <si>
    <t>posudky na stromy</t>
  </si>
  <si>
    <t>opravy a udržování</t>
  </si>
  <si>
    <t>vývoz košů a uklid zastávek</t>
  </si>
  <si>
    <t>úklid města - nákup služeb</t>
  </si>
  <si>
    <t>nákup služeb ořez stromů</t>
  </si>
  <si>
    <t>Hynčice výsadba parčík</t>
  </si>
  <si>
    <t>ochranné pomůcky veřejná služba</t>
  </si>
  <si>
    <t>nákup materiálu veřejná služba</t>
  </si>
  <si>
    <t>veřejná služba pojištění</t>
  </si>
  <si>
    <t>veřejná služba nákup služeb</t>
  </si>
  <si>
    <t>Veřejná zeleň - park B.Smetany</t>
  </si>
  <si>
    <t>nákup služeb/sekání, vývoz kontejneru,ořez stromů/</t>
  </si>
  <si>
    <t>nákup DDHM /koše/</t>
  </si>
  <si>
    <t>Ostatní činnosti k ochraně přírody - povodeň</t>
  </si>
  <si>
    <t>sociální dávky</t>
  </si>
  <si>
    <t>dávky sociální péče- příspěvek na živobytí</t>
  </si>
  <si>
    <t>dávky sociální péče - doplatek na bydlení</t>
  </si>
  <si>
    <t>dávky sociálné - minořádná okamžitá pomoc</t>
  </si>
  <si>
    <t>dávky sociálné péče příspěvek na zvláštní pomůcky</t>
  </si>
  <si>
    <t>ostatní dávky sociální pomoci</t>
  </si>
  <si>
    <t xml:space="preserve">Dávky sociální péče jsou hrazeny z dotace státního rozpočtu. Přidělená dotace ve výši 4 180 000,-  Kč nebyla dočerpána a zůstatek ve výši 80 005,-  Kč </t>
  </si>
  <si>
    <t xml:space="preserve">byl vrácen do státního rozpočtu při finančním vypořádání. </t>
  </si>
  <si>
    <t>sociální věci</t>
  </si>
  <si>
    <t>Ostatní služby a činnosti</t>
  </si>
  <si>
    <t>poskytnutí příspěvku Svaz postižených</t>
  </si>
  <si>
    <t>Pečovatelská služba starým občanům</t>
  </si>
  <si>
    <t>neinvestiční dotace Help-in</t>
  </si>
  <si>
    <t>neinvestiční dotace Charita</t>
  </si>
  <si>
    <t xml:space="preserve">Péče o důchodce </t>
  </si>
  <si>
    <t>grant Klub důchodců</t>
  </si>
  <si>
    <t>Komunitní plánování</t>
  </si>
  <si>
    <t>mzdové výdaje OON</t>
  </si>
  <si>
    <t>civilní ochrana</t>
  </si>
  <si>
    <t>ostatní správa v oblasti pro krizové stavy</t>
  </si>
  <si>
    <t>nákup služeb ( povodeň)</t>
  </si>
  <si>
    <t>občerstvení, pohoštění</t>
  </si>
  <si>
    <t>bezpečnost a pořádek</t>
  </si>
  <si>
    <t>GRANT - IPA Město Albrechtice</t>
  </si>
  <si>
    <t>požární ochrana</t>
  </si>
  <si>
    <t>mzdové výdaje pohotovosti z dotace</t>
  </si>
  <si>
    <t>refundace mzdy</t>
  </si>
  <si>
    <t>refundace mzdy z dotace</t>
  </si>
  <si>
    <t>pojištění z refundace mzdy</t>
  </si>
  <si>
    <t>pojištění z refundace mzdy z dotace</t>
  </si>
  <si>
    <t>ochranné prostředky z dotace</t>
  </si>
  <si>
    <t>materiál z dotace</t>
  </si>
  <si>
    <t>spotřeba plynu</t>
  </si>
  <si>
    <t>spotřeba energie</t>
  </si>
  <si>
    <t>spotřeba PHM z dotace</t>
  </si>
  <si>
    <t>školení</t>
  </si>
  <si>
    <t>školení z dotace</t>
  </si>
  <si>
    <t>cestovné z dotace</t>
  </si>
  <si>
    <t>poplatky přepis auta</t>
  </si>
  <si>
    <t xml:space="preserve">GRANT - mladí hasiči </t>
  </si>
  <si>
    <t>nákup materiálu mezinárodní spolupráce</t>
  </si>
  <si>
    <t>nákup ostatních služeb mezinárodní spolupráce</t>
  </si>
  <si>
    <t>pohoštění mezinárodní spolupráce</t>
  </si>
  <si>
    <t>nákup věcných darů mezinárodní spolupráce</t>
  </si>
  <si>
    <t>činnost místní správy</t>
  </si>
  <si>
    <t>Zastupitelské orgány</t>
  </si>
  <si>
    <t>odměny - mzdové výdaje</t>
  </si>
  <si>
    <t>tisk, knihy, časopisy, publikace</t>
  </si>
  <si>
    <t>nákup služeb, stravování</t>
  </si>
  <si>
    <t>telefonní hovory</t>
  </si>
  <si>
    <t>odměny zastupitelstvo  - členové</t>
  </si>
  <si>
    <t>zdravotní pojištění - odměny členové zast.</t>
  </si>
  <si>
    <t>rada obce - odměny</t>
  </si>
  <si>
    <t>zdravotní pojištění odměna rada</t>
  </si>
  <si>
    <t>komise, výbory - odměny</t>
  </si>
  <si>
    <t>zdravotní pojištění - odměny výbory</t>
  </si>
  <si>
    <t>školení, semináře</t>
  </si>
  <si>
    <t>poplatky za konference</t>
  </si>
  <si>
    <t xml:space="preserve">ošatné </t>
  </si>
  <si>
    <t>Volby do EU</t>
  </si>
  <si>
    <t>odměny komise</t>
  </si>
  <si>
    <t>pohoštění,občerstvení</t>
  </si>
  <si>
    <r>
      <t xml:space="preserve">Správní činnosti </t>
    </r>
    <r>
      <rPr>
        <sz val="10"/>
        <rFont val="Arial"/>
        <family val="2"/>
      </rPr>
      <t>/MěÚ/</t>
    </r>
  </si>
  <si>
    <t>mzdové náklady z dotace</t>
  </si>
  <si>
    <t>ostatní osobní náklady / dohody/</t>
  </si>
  <si>
    <t>odstupné</t>
  </si>
  <si>
    <t xml:space="preserve">zákonné pojištění </t>
  </si>
  <si>
    <t>časopisy, knihy, tisk</t>
  </si>
  <si>
    <t>nákup DDHM ( z dotace Czeich.POINT + vl.podíl)</t>
  </si>
  <si>
    <t>nákup materiálu /kancelářské potřeby, čistící prost./</t>
  </si>
  <si>
    <t>doplnění lékarničky</t>
  </si>
  <si>
    <t>spotřeba elektrické energie</t>
  </si>
  <si>
    <t>poštovné</t>
  </si>
  <si>
    <t>poštovné odeslání soc.dávek</t>
  </si>
  <si>
    <t>služby telekomunikací + internet</t>
  </si>
  <si>
    <t>pojištění majetku</t>
  </si>
  <si>
    <t xml:space="preserve"> konzultace, právní služby, audity</t>
  </si>
  <si>
    <t>školení, vzdělávání</t>
  </si>
  <si>
    <t>neinvestiční dotace / Svaz měst/</t>
  </si>
  <si>
    <t>neinvestiční transfery / DSO - Praděd, Mikroregion/</t>
  </si>
  <si>
    <t>neinvestiční transfer Euroregion</t>
  </si>
  <si>
    <t>nákup materiálu vedení v OE</t>
  </si>
  <si>
    <t>nákup publikací vedení v OE</t>
  </si>
  <si>
    <t>ostatní nákupy (ošatné)</t>
  </si>
  <si>
    <t>ostatní neinvestiční transfery obyv.z FZ</t>
  </si>
  <si>
    <t>sociální výpomoc z FZ</t>
  </si>
  <si>
    <t>věcné dary z FZ</t>
  </si>
  <si>
    <t>příspěvek z FZ na stravování</t>
  </si>
  <si>
    <t>nákup propagačního materiálu</t>
  </si>
  <si>
    <t>nákup předmětů na propagaci</t>
  </si>
  <si>
    <t>náhrady v době nemoci</t>
  </si>
  <si>
    <t>spisovna - nákup služeb</t>
  </si>
  <si>
    <t>neinvestiční příspěvky příděl FZ za 12/09</t>
  </si>
  <si>
    <t>Humánitární pomoc</t>
  </si>
  <si>
    <t>neinvestiční dotace obecně pros.společ.</t>
  </si>
  <si>
    <t>poplatky za vedení bankovních účtů a bank.operace</t>
  </si>
  <si>
    <t>daň placená obcí</t>
  </si>
  <si>
    <t>úroky z úvěru na stavbu bytů pro důchodce</t>
  </si>
  <si>
    <t>úroky z úvěru na velkou kanalizaci</t>
  </si>
  <si>
    <t>úroky z půjčky na kanalizaci KČ</t>
  </si>
  <si>
    <t>příděly do fondu zaměstnatnců ( pol. 5342)</t>
  </si>
  <si>
    <t>ostatní činnost</t>
  </si>
  <si>
    <t>finanční vypořádání za rok 2008</t>
  </si>
  <si>
    <t>rezerva na běžné výdaje</t>
  </si>
  <si>
    <t>platba daní - DPH</t>
  </si>
  <si>
    <t>Běžné výdaje celkem</t>
  </si>
  <si>
    <t>Kapitálové výdaje</t>
  </si>
  <si>
    <t>v tis. Kč</t>
  </si>
  <si>
    <t>funkční členění</t>
  </si>
  <si>
    <t>Schvál.</t>
  </si>
  <si>
    <t>úprava</t>
  </si>
  <si>
    <t>zemědělství a lesní hosp.</t>
  </si>
  <si>
    <t>průmysl. staveb., obchod, služby</t>
  </si>
  <si>
    <t>oblast prevence kriminality - přechody</t>
  </si>
  <si>
    <t>PD studie na chodník ul.Nemocniční, K.Čapka</t>
  </si>
  <si>
    <t>autobusové zastávky</t>
  </si>
  <si>
    <t>Vodovody</t>
  </si>
  <si>
    <t>zařízení na chlorování vody</t>
  </si>
  <si>
    <t xml:space="preserve">Kanalizace </t>
  </si>
  <si>
    <t>velká kanalizace - ost. investiční transfery</t>
  </si>
  <si>
    <t>projektová dokumentace - dostavba kan.systému</t>
  </si>
  <si>
    <t>investiční výdaje kanalizace</t>
  </si>
  <si>
    <t>Vodní toky</t>
  </si>
  <si>
    <t>projekt na rybník Celňák</t>
  </si>
  <si>
    <t>vzdělání</t>
  </si>
  <si>
    <t>investiční výdaje ZŠ Město Albrechtice-kuchyň</t>
  </si>
  <si>
    <t>modernizace vzděláv. aktivit ZŠ 21. století(stavba)</t>
  </si>
  <si>
    <t>modernizace vzděláv. aktivit ZŠ 21. století(programy)</t>
  </si>
  <si>
    <t>modernizace vzděláv. aktivit ZŠ 21. století(DHM)</t>
  </si>
  <si>
    <t>kultura, církve, sděl. prostředky</t>
  </si>
  <si>
    <t xml:space="preserve">kabelová televize - rozšíř. rozvodů, nákup modemů </t>
  </si>
  <si>
    <t>zabezpečovací systém zámek Linhartovy</t>
  </si>
  <si>
    <t>PD park Linhartovy</t>
  </si>
  <si>
    <t>tělovýchova a zájm. činnost</t>
  </si>
  <si>
    <t>víceúčelové hřiště - inv.transfer Mikroregion</t>
  </si>
  <si>
    <t>další investiční výdaje víceúčelové hřiště</t>
  </si>
  <si>
    <t>nákup DHM z výtěžku z VHP</t>
  </si>
  <si>
    <t>investiční příspěvek FK Avízo</t>
  </si>
  <si>
    <t>bydlení a komunál. služby</t>
  </si>
  <si>
    <t>nám. ČSA 22 rekonstrukce domu</t>
  </si>
  <si>
    <t>Nakládání s majetkem</t>
  </si>
  <si>
    <t>PD na telekomunikační věže-rozhledna</t>
  </si>
  <si>
    <t>PD ústřední topení nám.ČSA 22</t>
  </si>
  <si>
    <t>plynofikace Katovna</t>
  </si>
  <si>
    <t>investiční výdaje</t>
  </si>
  <si>
    <t>investiční výdaje - dálkové ovládání VO</t>
  </si>
  <si>
    <t>investiční výdaje-kolumbarium,rekonstrukce smut.síně</t>
  </si>
  <si>
    <t>ozvučení smuteční síně</t>
  </si>
  <si>
    <t>nákup pozemků</t>
  </si>
  <si>
    <t>Parky</t>
  </si>
  <si>
    <t>PD obnova náměstí</t>
  </si>
  <si>
    <t>PD - park B.Smetany</t>
  </si>
  <si>
    <t>oplocení park B.Smetany</t>
  </si>
  <si>
    <t>PD Sběrný dvůr</t>
  </si>
  <si>
    <t>požární ochrana a integrov.systém</t>
  </si>
  <si>
    <t>PD na rekonstrukce zbrojnice</t>
  </si>
  <si>
    <t>nákup strojů a přístrojů</t>
  </si>
  <si>
    <t>vlastní podíl na nákupu nového auta</t>
  </si>
  <si>
    <t>státní správa a územní samospráva</t>
  </si>
  <si>
    <t>vybudování místnosti pro TKR</t>
  </si>
  <si>
    <t>soubor regálů do spisovny na zámku</t>
  </si>
  <si>
    <t xml:space="preserve">nákup software </t>
  </si>
  <si>
    <t>nákup počítače (server)</t>
  </si>
  <si>
    <t>nákup uměleckých předmětů</t>
  </si>
  <si>
    <t>Ostatní činnosti</t>
  </si>
  <si>
    <t>rezerva na investiční výdaje</t>
  </si>
  <si>
    <t>Kapitálové výdaje úhrnem</t>
  </si>
  <si>
    <t>Výdaje celkem:</t>
  </si>
  <si>
    <t>Kapitálové výdaje celkem</t>
  </si>
  <si>
    <t>Celkem:</t>
  </si>
  <si>
    <t>R e k a p i t u l a c e   výdajů - rok 2009</t>
  </si>
  <si>
    <t>(bez konsolidačních položek)</t>
  </si>
  <si>
    <t>schválený</t>
  </si>
  <si>
    <t>upravený</t>
  </si>
  <si>
    <t>k  31.12.</t>
  </si>
  <si>
    <t>Běžný R 2009</t>
  </si>
  <si>
    <t>úprava R</t>
  </si>
  <si>
    <t>plnění k 31.12.</t>
  </si>
  <si>
    <t>Kapitál. R 2009</t>
  </si>
  <si>
    <t>R celkem 2009</t>
  </si>
  <si>
    <t>plnění celkem</t>
  </si>
  <si>
    <t>zeměděl. a lesní hosp.</t>
  </si>
  <si>
    <t>průmysl,staveb.obchod,služby</t>
  </si>
  <si>
    <t>vodní hospod.</t>
  </si>
  <si>
    <t>ostatní záleživosti spojů</t>
  </si>
  <si>
    <t>vzdělávání (ZŠ,MŠ, )</t>
  </si>
  <si>
    <t>základní umělecké školy</t>
  </si>
  <si>
    <t>kultura,církve a sděl.pr.</t>
  </si>
  <si>
    <t>tělovýchova a záj.činn.</t>
  </si>
  <si>
    <t>zdravotnictví</t>
  </si>
  <si>
    <t>bydlení, komun.služby a úz.roz.</t>
  </si>
  <si>
    <t>dávky a podpory v soc.zabezp.</t>
  </si>
  <si>
    <t>sociální věci (důch+peč.služ)</t>
  </si>
  <si>
    <t>bezpečnost a veř.pořádek</t>
  </si>
  <si>
    <t xml:space="preserve">požární ochrana a integr. </t>
  </si>
  <si>
    <t>státní spr. a územ.samospr.</t>
  </si>
  <si>
    <t>humanitární pomoc, mezin.spol.</t>
  </si>
  <si>
    <t>ostatní výdaje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</si>
  <si>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</si>
  <si>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</si>
  <si>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</si>
  <si>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</si>
  <si>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</si>
  <si>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</si>
  <si>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15.12.08</t>
  </si>
  <si>
    <t>úprava ZM 26.2.</t>
  </si>
  <si>
    <t xml:space="preserve">úprava ZM </t>
  </si>
  <si>
    <t xml:space="preserve">úpreava ZM </t>
  </si>
  <si>
    <t>úprava ZM 30.4.</t>
  </si>
  <si>
    <t>úprava ZM 25.6.</t>
  </si>
  <si>
    <t>úprava ZM 24.9.</t>
  </si>
  <si>
    <t>úprava ZM 22.10.</t>
  </si>
  <si>
    <t>úprava ZM 26.11.</t>
  </si>
  <si>
    <t>úprava RM 30.12.</t>
  </si>
  <si>
    <t>Rozpočet výdaje úhrnem</t>
  </si>
  <si>
    <t>V Městě Albrechticích 25.5.2010</t>
  </si>
  <si>
    <t xml:space="preserve">        Bodnárová Alena</t>
  </si>
  <si>
    <t>Bodnárová Alena</t>
  </si>
  <si>
    <t>Zpracovala: Bodnárová A.</t>
  </si>
  <si>
    <t xml:space="preserve">             vedoucí odboru finančního a plánovacího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</si>
  <si>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</si>
  <si>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</si>
  <si>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</si>
  <si>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1.1.2009</t>
  </si>
  <si>
    <t>příjmy :</t>
  </si>
  <si>
    <t>splátky půjček</t>
  </si>
  <si>
    <t>úroky z půjček</t>
  </si>
  <si>
    <t>úroky</t>
  </si>
  <si>
    <t>převody mezi účty</t>
  </si>
  <si>
    <t>výdaje:</t>
  </si>
  <si>
    <t>poskytnutí úvěru</t>
  </si>
  <si>
    <t>poplatky bance</t>
  </si>
  <si>
    <t>Zůstatek k 31.12.2009</t>
  </si>
  <si>
    <t>Sociální fond- fond zaměstnanců</t>
  </si>
  <si>
    <t>Zůstatek k 1.1. 2009</t>
  </si>
  <si>
    <t>příjmy:</t>
  </si>
  <si>
    <t>příspěvky 3% z mezd</t>
  </si>
  <si>
    <t xml:space="preserve">úroky </t>
  </si>
  <si>
    <t>příspěvek na stravné</t>
  </si>
  <si>
    <t>dary - výročí pracovní,životní,</t>
  </si>
  <si>
    <t>poplatky za vedení účtu</t>
  </si>
  <si>
    <t>manipulační popl. stravenky</t>
  </si>
  <si>
    <t>Tvorba a čerpání fondu se řídí samostatnou směrnici.</t>
  </si>
  <si>
    <t>Fond na opravy a obnovu vodovodů a kanalizací</t>
  </si>
  <si>
    <t>převod z rozpočtu města</t>
  </si>
  <si>
    <t>Zůstatky na bankovních účtech - k 31.12.2009</t>
  </si>
  <si>
    <t>Komerční banka a.s.</t>
  </si>
  <si>
    <t>HB a.s.</t>
  </si>
  <si>
    <t>ČSOB a.s.</t>
  </si>
  <si>
    <t>Základní běžný účet</t>
  </si>
  <si>
    <t>Fond bytové výstavby</t>
  </si>
  <si>
    <t>Fond na obnovu vodovodů a kan.</t>
  </si>
  <si>
    <t>Sociální fond</t>
  </si>
  <si>
    <t>Účelové fondy celkem</t>
  </si>
  <si>
    <t>Depozitní účet</t>
  </si>
  <si>
    <t>cizí prostředky</t>
  </si>
  <si>
    <t>převedené zaúčtované mzdy za prosinec</t>
  </si>
  <si>
    <t>peněžní prostředky klientů, kde je město zvláštním příjemcem</t>
  </si>
  <si>
    <t>peněžní prostředky společný účet Lázeňská 2</t>
  </si>
  <si>
    <t>složené jistiny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</si>
  <si>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</si>
  <si>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</si>
  <si>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</si>
  <si>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</si>
  <si>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 2009 - ZBÚ</t>
  </si>
  <si>
    <t>zůstatek ZBÚ k 31.12.</t>
  </si>
  <si>
    <t>dokrytí dotace na sociální dávky</t>
  </si>
  <si>
    <t>vratka dotací - finanční vypořání</t>
  </si>
  <si>
    <t>převod do roku 2010</t>
  </si>
  <si>
    <t>Zůstatek peněžních prostředků - bude postupně zapojováno do rozpočtu formou rozpočtových opatření.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</si>
  <si>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</si>
  <si>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</si>
  <si>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</si>
  <si>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</si>
  <si>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</si>
  <si>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</si>
  <si>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</si>
  <si>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</si>
  <si>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</si>
  <si>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</si>
  <si>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</si>
  <si>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</si>
  <si>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</si>
  <si>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</si>
  <si>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</si>
  <si>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</si>
  <si>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</si>
  <si>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</si>
  <si>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</si>
  <si>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</si>
  <si>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</si>
  <si>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</si>
  <si>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</si>
  <si>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</si>
  <si>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</si>
  <si>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</si>
  <si>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</si>
  <si>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</si>
  <si>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</si>
  <si>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</si>
  <si>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</si>
  <si>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</si>
  <si>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</si>
  <si>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</si>
  <si>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</si>
  <si>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</si>
  <si>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</si>
  <si>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</si>
  <si>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</si>
  <si>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</si>
  <si>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</si>
  <si>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</si>
  <si>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</si>
  <si>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</si>
  <si>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</si>
  <si>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</si>
  <si>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</si>
  <si>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</si>
  <si>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</si>
  <si>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</si>
  <si>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</si>
  <si>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Hospodářský výsledek hosp. činnost</t>
  </si>
  <si>
    <t>účet  963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</si>
  <si>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</si>
  <si>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</si>
  <si>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</si>
  <si>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</si>
  <si>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</si>
  <si>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</si>
  <si>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</si>
  <si>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</si>
  <si>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</si>
  <si>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výhled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</si>
  <si>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</si>
  <si>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</si>
  <si>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</si>
  <si>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</si>
  <si>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</si>
  <si>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</si>
  <si>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</si>
  <si>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Krátkodobý kontokorentní úvěr</t>
  </si>
  <si>
    <t>Z důvodu předfinancovávání investičních akcí byla v roce 2009 uzavřena smlouva na poskytnutí krátkodobého kontokorentního úvěru ve výši 10 000 000,- Kč, z kterého</t>
  </si>
  <si>
    <t>bylo v roce 2009 také čerpáno viz tabulka.</t>
  </si>
  <si>
    <t>Na investiční akci "Dostavba kanalizačního systému Města Albrechtic" byla uzavřena smlouva na poskytnutí dlouhodobého úvěru ve výši do 15 000 000,- Kč.</t>
  </si>
  <si>
    <t>Tento úvěru bude čerpán až v roce 2010, kdy také bude od měsíce března splácen měsíčně v částce 131 600,- Kč.</t>
  </si>
  <si>
    <t>Finanční vypořádání se státním rozpočtem za rok 2009</t>
  </si>
  <si>
    <t>poskytnuto</t>
  </si>
  <si>
    <t>čerpáno</t>
  </si>
  <si>
    <t>vratka/doplatek</t>
  </si>
  <si>
    <t>Dotace na sociální dávky</t>
  </si>
  <si>
    <t>Dotace na výdaje spojené se volbami do zast.kraje</t>
  </si>
  <si>
    <t>Dotace na výdaje spojené se státní správou</t>
  </si>
  <si>
    <t>Dotace na veřejné informační služby knihoven VISK</t>
  </si>
  <si>
    <t>Dotace na zabezpeční provozu kontaktních míst Czech-POINT</t>
  </si>
  <si>
    <t>Finanční vypořádání s rozpočtem kraje za rok 2009</t>
  </si>
  <si>
    <t>Dotace na výdaje na činnost jednotky SDH</t>
  </si>
  <si>
    <t>Dotace na hospodaření v lesích</t>
  </si>
  <si>
    <t>Město Město Albrechtice - Rozvaha sestavená k 31.12.2009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</si>
  <si>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</si>
  <si>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</si>
  <si>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</si>
  <si>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</si>
  <si>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</si>
  <si>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</si>
  <si>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</si>
  <si>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</si>
  <si>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</si>
  <si>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</si>
  <si>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</si>
  <si>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</si>
  <si>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</si>
  <si>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</si>
  <si>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Ostatní pohledávky /316/</t>
  </si>
  <si>
    <t>Daň z přidané hodnoty /343/</t>
  </si>
  <si>
    <t>Pohledávky za zaměstnanci /335/</t>
  </si>
  <si>
    <t>Jiné pohledávky  /378/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</si>
  <si>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</si>
  <si>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</si>
  <si>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</si>
  <si>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</si>
  <si>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</si>
  <si>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Poskytnuté návratné finanční výpomoci /271/</t>
  </si>
  <si>
    <t>Poskytnuté přechodné výpomoci fyz.osobám /277/</t>
  </si>
  <si>
    <t>Náklady příštích období</t>
  </si>
  <si>
    <t>Dohadné účty aktivní /388/</t>
  </si>
  <si>
    <t>Úhrn aktiv</t>
  </si>
  <si>
    <t>PASIVA</t>
  </si>
  <si>
    <t>Fond dlouhodobého majetku /901/</t>
  </si>
  <si>
    <t>Fond oběžných aktiv / 902/</t>
  </si>
  <si>
    <t>Fond hospodářské činnosti /903/</t>
  </si>
  <si>
    <t>Peněžní fondy /917/</t>
  </si>
  <si>
    <t>Jiné finanční fondy /918/</t>
  </si>
  <si>
    <t>Přijaté návratné finanční výpomoci /272/</t>
  </si>
  <si>
    <t>Výsledek hospodaření běžného účetního období /963/</t>
  </si>
  <si>
    <t>Nerozdělený zisk, neuhrazená ztráta minulých let /932/</t>
  </si>
  <si>
    <t>Výsledek hospodaření ve schvalovacím řízení   /931/</t>
  </si>
  <si>
    <t>Převod zúčtování příjmů a výdajů z min. let    /933/</t>
  </si>
  <si>
    <t>Saldo výdajů a nákladů  /964/</t>
  </si>
  <si>
    <t>Saldo příjmů a výnosů  /965/</t>
  </si>
  <si>
    <t>Rezervy zákonné  /941/</t>
  </si>
  <si>
    <t>Ostatní dlouhodobé závazky  /959/</t>
  </si>
  <si>
    <t>Dodavatelé  /321/</t>
  </si>
  <si>
    <t>Přijaté zálohy  /324/</t>
  </si>
  <si>
    <t>Ostatní závazky  /325/</t>
  </si>
  <si>
    <t>Zaměstnanci  /331/</t>
  </si>
  <si>
    <t>Závazky ze sociálního a zdravotního pojištění  /336/</t>
  </si>
  <si>
    <t>Daň z příjmu   /341/</t>
  </si>
  <si>
    <t>Ostatní přímé daně  /342/</t>
  </si>
  <si>
    <t>Ostatní daně a poplatky /345/</t>
  </si>
  <si>
    <t>Vypořádání přeplatků dotaci /347/</t>
  </si>
  <si>
    <t>Jiné závazky  /379/</t>
  </si>
  <si>
    <t>Dlouhodobé bankovní úvěry  /951/</t>
  </si>
  <si>
    <t>Krátkodobé bankovní úvěry /281/</t>
  </si>
  <si>
    <t>Výnosy příštích období /384/</t>
  </si>
  <si>
    <t>Dohadné účty pasivní /389/</t>
  </si>
  <si>
    <t>Úhrn pasiv</t>
  </si>
  <si>
    <t>Přehled investičních výdajů za rok 2009</t>
  </si>
  <si>
    <t>Parag.</t>
  </si>
  <si>
    <t>poskytnutá dotace</t>
  </si>
  <si>
    <t>přijaté úvěry a půjčky</t>
  </si>
  <si>
    <t>Zhotovení 2 ks nových autobusových zastávek</t>
  </si>
  <si>
    <t>Studie na místní komunikace Hynčice</t>
  </si>
  <si>
    <t>Semafor RSA 01</t>
  </si>
  <si>
    <t>Dostavba kanalizačního systému Města Albrechtice</t>
  </si>
  <si>
    <t>Retenční nádrž Celňák - PD +správní poplatek</t>
  </si>
  <si>
    <t>Zámek Linhartovy - zabezpečovací systém</t>
  </si>
  <si>
    <t>Park Linhartovy - zhotovení mostku přes potok</t>
  </si>
  <si>
    <t>Soubor zařízení k provozování internetu v kabelové televizi</t>
  </si>
  <si>
    <t>Základní škola - modernizace vzdělávacích aktivit - škola 21. stol.</t>
  </si>
  <si>
    <t>Rekonstrukce kuchyně - přecenění rozpočtu, podání žádosti o  dot.</t>
  </si>
  <si>
    <t>Víceúčelové hřiště -oplocení</t>
  </si>
  <si>
    <t xml:space="preserve">Rekonstrukce nám ČSA 22 </t>
  </si>
  <si>
    <t>Plynofikace NP na nám. ČSA 20</t>
  </si>
  <si>
    <t>Rekonstrukce veřejného osvětlení ( splátky již provedené invest.)</t>
  </si>
  <si>
    <t>Rozšíření VO ulice Na Pastuší</t>
  </si>
  <si>
    <t>Dálkové ovládání VO</t>
  </si>
  <si>
    <t>Rekonstrukce smuteční síně a výstavba kolumbaria</t>
  </si>
  <si>
    <t>Rozvod vody na hřbitově</t>
  </si>
  <si>
    <t>Kašna na vodu na hřbitově</t>
  </si>
  <si>
    <t>Sběrný dvůr -projektová dokumentace</t>
  </si>
  <si>
    <t>Rozhledna na Biskupicích</t>
  </si>
  <si>
    <t>Nákup pozemků od PF</t>
  </si>
  <si>
    <t>Terenní úpravy parčík Hynčice</t>
  </si>
  <si>
    <t>Oplocení parku B. Smetany</t>
  </si>
  <si>
    <t>Hasičská zbrojnice - projektová dokumentace příprava</t>
  </si>
  <si>
    <t>Vysokotlaký čistič - hasiči</t>
  </si>
  <si>
    <t>Cisternová automobilová stříkačka - výběrové řízení</t>
  </si>
  <si>
    <t>Softwate- spisová služba</t>
  </si>
  <si>
    <t>Správa - zhotovení místnosti pro TKR</t>
  </si>
  <si>
    <t>Správa - nákup nového počítače - server</t>
  </si>
  <si>
    <t>Obraz do zasedací místnosti</t>
  </si>
  <si>
    <t>Spisovna - montáž regálů</t>
  </si>
  <si>
    <t>Ostatní investiční výdaje</t>
  </si>
  <si>
    <t>Investiční transfer Sdružení Praděd - stavba velké</t>
  </si>
  <si>
    <t>kanalizace-splátka půjčky</t>
  </si>
  <si>
    <t>Investiční transfer FK Avízo - na nákup traktůrku</t>
  </si>
  <si>
    <t>Víceúčelové hřiště -investiční transfery Mikroregion Krnovsko</t>
  </si>
  <si>
    <t>Celkem investiční výdaje roku 2009</t>
  </si>
  <si>
    <t>Přehled přijatých  dotací v roce 2009</t>
  </si>
  <si>
    <t>Poskytovatel</t>
  </si>
  <si>
    <t>Název akce</t>
  </si>
  <si>
    <t>Položka zaúčtování</t>
  </si>
  <si>
    <t>UZ</t>
  </si>
  <si>
    <t>org.</t>
  </si>
  <si>
    <t>Souhrný dotační titul</t>
  </si>
  <si>
    <t>Krajský úřad Ostrava</t>
  </si>
  <si>
    <t>příspěvek na státní správu</t>
  </si>
  <si>
    <t>příspěvek na školství</t>
  </si>
  <si>
    <t>Moravskoslezský kraj</t>
  </si>
  <si>
    <t>neinvestiční dotace naúhradu výdajů za uskutečněné zásahy</t>
  </si>
  <si>
    <t>neinvestiční dotace na zabezpečení akceschopnosti jednotky SDH</t>
  </si>
  <si>
    <t>dofinancování příspěvku na výkon státní správy pro obce s PÚ</t>
  </si>
  <si>
    <t>neinvestiční dotace na hospodaření v lesích</t>
  </si>
  <si>
    <t>dotace na Czech-POINT</t>
  </si>
  <si>
    <t>Úřad práce Bruntál</t>
  </si>
  <si>
    <t>dotace na zřízení místa - veřejně prospěšné práce</t>
  </si>
  <si>
    <t>Regionální rada MSK</t>
  </si>
  <si>
    <t>dotace na školu 21. století v Městě Albrechticích</t>
  </si>
  <si>
    <t>SZIF</t>
  </si>
  <si>
    <t>dotace na zalesňování zemědělské půdy</t>
  </si>
  <si>
    <t>SFŽP</t>
  </si>
  <si>
    <t>investiční dotace na Realizace úspor energii ZŠ</t>
  </si>
  <si>
    <t>Ministerstvo pro místní rozvoj</t>
  </si>
  <si>
    <t>Ministerstvo kultury</t>
  </si>
  <si>
    <t>neinvestiční dotace na knihovnu - VISK 3</t>
  </si>
  <si>
    <t xml:space="preserve">                                  </t>
  </si>
  <si>
    <t>Poskytnuté příspěvky a tranfery</t>
  </si>
  <si>
    <t xml:space="preserve">Rozpis položky </t>
  </si>
  <si>
    <t>paragraf</t>
  </si>
  <si>
    <t>Ostatní:</t>
  </si>
  <si>
    <t>FK Avízo  Město Albrechice -Štít</t>
  </si>
  <si>
    <t>13513419</t>
  </si>
  <si>
    <t>Krátkodobé granty:</t>
  </si>
  <si>
    <t>SRPŠ ZŠ Město Albrechtice</t>
  </si>
  <si>
    <t>OS přát.spec. školy M.Albrechtice</t>
  </si>
  <si>
    <t>31143421</t>
  </si>
  <si>
    <t>Dlouhodobé granty:</t>
  </si>
  <si>
    <t>Kynologická organizace 2</t>
  </si>
  <si>
    <t>23429</t>
  </si>
  <si>
    <t>FK Avízo  Město Albrechtice</t>
  </si>
  <si>
    <t>23419</t>
  </si>
  <si>
    <t>FK Avízo  Město Albrechtice-Kaposvar</t>
  </si>
  <si>
    <t>TJ Tatran Hynčice</t>
  </si>
  <si>
    <t>33419</t>
  </si>
  <si>
    <t>TJ Město Albrechtice - tenisový oddíl</t>
  </si>
  <si>
    <t>43419</t>
  </si>
  <si>
    <t>TJ Město Albrechtice - oddíl šachy</t>
  </si>
  <si>
    <t>TJ Město Albrechtice - volejbalový oddíl</t>
  </si>
  <si>
    <t>TJ Město Albrechtice - oddíl stolního tenisu</t>
  </si>
  <si>
    <t>Dobrovolní hasiči - Město Albrechtice</t>
  </si>
  <si>
    <t>15512</t>
  </si>
  <si>
    <t>IPA Město Albrechtice</t>
  </si>
  <si>
    <t>5391</t>
  </si>
  <si>
    <t>Klub důchodců Město Albrechtice</t>
  </si>
  <si>
    <t>4349</t>
  </si>
  <si>
    <t>Ostatní příspěvky</t>
  </si>
  <si>
    <t>Svaz tělesně postižených Bruntál</t>
  </si>
  <si>
    <t>4399</t>
  </si>
  <si>
    <t>Celkem pol. 5222:</t>
  </si>
  <si>
    <t>Neinvestiční dotace obecně prospěšným společnostem</t>
  </si>
  <si>
    <t>Help-in Bruntál</t>
  </si>
  <si>
    <t>Neinvestiční dotace církvím a náboženským společnostem</t>
  </si>
  <si>
    <t>Římskokatolická farnost</t>
  </si>
  <si>
    <t>Ostatní neinvestiční dotace neziskovým a podobným organizacím</t>
  </si>
  <si>
    <t>Sdružení pro výstavbu kom.</t>
  </si>
  <si>
    <t>Svaz obcí a měst ČR</t>
  </si>
  <si>
    <t>Charita Krnov</t>
  </si>
  <si>
    <t>Poskytnuté příspěvky z rozpočtu města v roce 2009</t>
  </si>
  <si>
    <t>datum</t>
  </si>
  <si>
    <t>doklad</t>
  </si>
  <si>
    <t>Sdružení obcí Praděd</t>
  </si>
  <si>
    <t>Mikroregion Krnovsko</t>
  </si>
  <si>
    <t>členský příspěvek na rok 2009</t>
  </si>
  <si>
    <t>mimořádný členský příspěvek</t>
  </si>
  <si>
    <t>příspěvek na víceúčelové hřiště neiv.</t>
  </si>
  <si>
    <t>investiční příspěvek</t>
  </si>
  <si>
    <t>víceúčelové hřiště</t>
  </si>
  <si>
    <t xml:space="preserve">FK Avízo Město Albrechtice </t>
  </si>
  <si>
    <t>nákup traktůrku</t>
  </si>
  <si>
    <t>Vlastní příspěvkové organizace</t>
  </si>
  <si>
    <t xml:space="preserve">Mateřská škola </t>
  </si>
  <si>
    <t>Cizí příspěvkové organizace</t>
  </si>
  <si>
    <t>SSZ Krnov</t>
  </si>
  <si>
    <t>neivestiční příspěvek</t>
  </si>
  <si>
    <t>Městská knihovna Bruntál</t>
  </si>
  <si>
    <t>Soupis pohledávek k 31.12.2009</t>
  </si>
  <si>
    <t>311 - Odběratele</t>
  </si>
  <si>
    <t>314 - Poskytnuté provozní zálohy</t>
  </si>
  <si>
    <t>315 - Pohledávky za rozpočtovými příjmy</t>
  </si>
  <si>
    <t>316 - Ostatní pohledávky</t>
  </si>
  <si>
    <t>335 - Pohledávky za zaměstnanci</t>
  </si>
  <si>
    <t>343 - Daň z přidané hodnoty</t>
  </si>
  <si>
    <t>378 - Jiné pohledávky</t>
  </si>
  <si>
    <t>Rozpis účtu 316 – ostatní pohledávky  -  k 31. 12. 2009</t>
  </si>
  <si>
    <t>Název účtu</t>
  </si>
  <si>
    <t>Číslo účtu</t>
  </si>
  <si>
    <t>stav k 1.1.</t>
  </si>
  <si>
    <t>předpis</t>
  </si>
  <si>
    <t>úhrada</t>
  </si>
  <si>
    <t>Celkem Kč</t>
  </si>
  <si>
    <t>Poznámky</t>
  </si>
  <si>
    <t>Pronájem pozemků rok 2007</t>
  </si>
  <si>
    <t>316 03</t>
  </si>
  <si>
    <t>org. 2007</t>
  </si>
  <si>
    <t>viz rozpis – inventury</t>
  </si>
  <si>
    <t>Pronájem pozemků rok 2008</t>
  </si>
  <si>
    <t>org. 2008</t>
  </si>
  <si>
    <t>Pronájem pozemků rok 2009</t>
  </si>
  <si>
    <t>org. 2009</t>
  </si>
  <si>
    <t>Nájemné BH rok 2005</t>
  </si>
  <si>
    <t>316 05</t>
  </si>
  <si>
    <t>org. 2005</t>
  </si>
  <si>
    <t>Nájemné BH rok 2006</t>
  </si>
  <si>
    <t>org. 2006</t>
  </si>
  <si>
    <t>Nájemné BH rok 2007</t>
  </si>
  <si>
    <t xml:space="preserve">316 05 </t>
  </si>
  <si>
    <t>Nájemné BH rok 2008</t>
  </si>
  <si>
    <t>Nájemné BH rok 2009</t>
  </si>
  <si>
    <t>Nájemné DD rok 2009</t>
  </si>
  <si>
    <t>org. 4316</t>
  </si>
  <si>
    <t>Pronájem hrobových míst</t>
  </si>
  <si>
    <t>316 16</t>
  </si>
  <si>
    <t>org. č. lidí</t>
  </si>
  <si>
    <t>Upomínky TKR</t>
  </si>
  <si>
    <t>316 25</t>
  </si>
  <si>
    <t>Přepis smluv TKR</t>
  </si>
  <si>
    <t>316 27</t>
  </si>
  <si>
    <t>org. 0001</t>
  </si>
  <si>
    <t>Provozní poplatky TKR rok 2006</t>
  </si>
  <si>
    <t>org. 0774</t>
  </si>
  <si>
    <t>Penále TKR</t>
  </si>
  <si>
    <t>316 28</t>
  </si>
  <si>
    <t>Poplatky TKR rok 2008</t>
  </si>
  <si>
    <t>316 29</t>
  </si>
  <si>
    <t>org. 0214</t>
  </si>
  <si>
    <t>Záloha knihovna</t>
  </si>
  <si>
    <t>316 30</t>
  </si>
  <si>
    <t>Přepisy smluv na TKR rok 2008</t>
  </si>
  <si>
    <t>316 33</t>
  </si>
  <si>
    <t>Měsíční instalace TKR rok 2008</t>
  </si>
  <si>
    <t>org. 0002</t>
  </si>
  <si>
    <t>Instalace TKR rok 2008</t>
  </si>
  <si>
    <t>org. 0003</t>
  </si>
  <si>
    <t>Měsíční poplatky TKR rok 2008</t>
  </si>
  <si>
    <t>org. č.lidí</t>
  </si>
  <si>
    <t>Měsíční instalace TKR DD rok 2008</t>
  </si>
  <si>
    <t>Měsíční poplatky INT rok 2008</t>
  </si>
  <si>
    <t>316 35</t>
  </si>
  <si>
    <t>Přepisy smluv na TKR rok 2009</t>
  </si>
  <si>
    <t>316 37</t>
  </si>
  <si>
    <t>Měsíční instalace TKR rok 2009</t>
  </si>
  <si>
    <t>Instalace TKR rok 2009</t>
  </si>
  <si>
    <t>Znovuzapojení TKR rok 2009</t>
  </si>
  <si>
    <t>org. 0004</t>
  </si>
  <si>
    <t>Měsíční poplatky TKR rok 2009</t>
  </si>
  <si>
    <t>org.č.lidí</t>
  </si>
  <si>
    <t>Měsíční instalace TKR DD rok 2009</t>
  </si>
  <si>
    <t>Měsíční poplatky INT rok 2009</t>
  </si>
  <si>
    <t>316 39</t>
  </si>
  <si>
    <t>Vyúčtování služeb BH rok 2004, 2005</t>
  </si>
  <si>
    <t>316 42</t>
  </si>
  <si>
    <t>Penále NP</t>
  </si>
  <si>
    <t>316 43</t>
  </si>
  <si>
    <t>Penále lesy</t>
  </si>
  <si>
    <t>org. 0033</t>
  </si>
  <si>
    <t>Vyúčtování služeb BH rok 2006</t>
  </si>
  <si>
    <t>316 44</t>
  </si>
  <si>
    <t>Rozpis účtu 316– ostatní pohledávky -  k 31. 12. 2009</t>
  </si>
  <si>
    <t>str.2</t>
  </si>
  <si>
    <t>Vyúčtování služeb BH rok 2007</t>
  </si>
  <si>
    <t>316 45</t>
  </si>
  <si>
    <t>Poplatek z prodlení BH</t>
  </si>
  <si>
    <t>316 61</t>
  </si>
  <si>
    <t>SlužbyBH k vyúčtování -čištění komínů</t>
  </si>
  <si>
    <t>316 69</t>
  </si>
  <si>
    <t>org. 0000</t>
  </si>
  <si>
    <t>SlužbyBH k vyúčtování -úklid SP DD</t>
  </si>
  <si>
    <t>316 70</t>
  </si>
  <si>
    <t>SlužbyBH k vyúčtování -servis výtahů DD</t>
  </si>
  <si>
    <t>316 71</t>
  </si>
  <si>
    <t>SlužbyBH k vyúčtování -vývoz jímek</t>
  </si>
  <si>
    <t>316 72</t>
  </si>
  <si>
    <t>SlužbyBH k vyúčtování -vodné BH</t>
  </si>
  <si>
    <t>316 73</t>
  </si>
  <si>
    <t>SlužbyBH k vyúčtování -vodné DD</t>
  </si>
  <si>
    <t>316 74</t>
  </si>
  <si>
    <t>SlužbyNP k vyúčtování -spotřeba plynu</t>
  </si>
  <si>
    <t>316 75</t>
  </si>
  <si>
    <t>316 76</t>
  </si>
  <si>
    <t>SlužbyNP k vyúčtování -spotřeba elektr.</t>
  </si>
  <si>
    <t>316 77</t>
  </si>
  <si>
    <t>SlužbyNP k vyúčtování -vodné</t>
  </si>
  <si>
    <t>316 80</t>
  </si>
  <si>
    <t>Služby k vyúčtování Lázeňská 2 vodné</t>
  </si>
  <si>
    <t>316 81</t>
  </si>
  <si>
    <t>Služby k vyúčtování koupaliště vodné</t>
  </si>
  <si>
    <t>316 82</t>
  </si>
  <si>
    <t>Přefakturace el.energie z VO</t>
  </si>
  <si>
    <t>316 90</t>
  </si>
  <si>
    <t>org. 5154</t>
  </si>
  <si>
    <t>Účet 316 ..    celkem</t>
  </si>
  <si>
    <t>Rozpis účtu 335 – pohledávky za zaměstnanci -  k 31. 12. 2009</t>
  </si>
  <si>
    <t>Pohledávky zaměstnanci zálohyk vyúč.</t>
  </si>
  <si>
    <t>335 00</t>
  </si>
  <si>
    <t>org. 5182</t>
  </si>
  <si>
    <t>org. 6112</t>
  </si>
  <si>
    <t>Pohledávky zaměstnanci dopl. SF</t>
  </si>
  <si>
    <t>org. 6171</t>
  </si>
  <si>
    <t>Pohledávky zaměstnanci stravenky</t>
  </si>
  <si>
    <t>335 02</t>
  </si>
  <si>
    <t>org.  0000</t>
  </si>
  <si>
    <t xml:space="preserve">org.  0001 </t>
  </si>
  <si>
    <t>Pohledávky zaměstnanci soukr.telefony</t>
  </si>
  <si>
    <t>335 03</t>
  </si>
  <si>
    <t>Pohledávky zaměnstnaci bankovní popl.</t>
  </si>
  <si>
    <t>335 04</t>
  </si>
  <si>
    <t>Účet 335 ..      Celkem</t>
  </si>
  <si>
    <t>Rozpis účtu 343 – daň z přidané hodnoty  -  k 31. 12. 2009</t>
  </si>
  <si>
    <t>DPH 9%</t>
  </si>
  <si>
    <t>343 09</t>
  </si>
  <si>
    <t>DPH 19%</t>
  </si>
  <si>
    <t>343 19</t>
  </si>
  <si>
    <t>DPH země EU výstup</t>
  </si>
  <si>
    <t>343 20</t>
  </si>
  <si>
    <t>DPH země EU vstup</t>
  </si>
  <si>
    <t>343 30</t>
  </si>
  <si>
    <t xml:space="preserve">nadměrný odpočet </t>
  </si>
  <si>
    <t>343 40</t>
  </si>
  <si>
    <t>Účet 343 ..     Celkem</t>
  </si>
  <si>
    <t>Rozpis účtu 378 – jiné pohledávky  -  k 31. 12. 2009</t>
  </si>
  <si>
    <t>Vystavené faktury</t>
  </si>
  <si>
    <t>378 00</t>
  </si>
  <si>
    <t>org. dle fa</t>
  </si>
  <si>
    <t>Dobropisy, přeplatky elektriky, plynu</t>
  </si>
  <si>
    <t>org. .......</t>
  </si>
  <si>
    <t>Jiné pohledávky</t>
  </si>
  <si>
    <t>Pohledávky za pohřbení</t>
  </si>
  <si>
    <t>org. 3632</t>
  </si>
  <si>
    <t>378 01</t>
  </si>
  <si>
    <t>org. …..</t>
  </si>
  <si>
    <t>Vyúčtování služeb NP rok 1998</t>
  </si>
  <si>
    <t>378 05</t>
  </si>
  <si>
    <t>org. 44</t>
  </si>
  <si>
    <t>Nepřevedené úroky depozitní účet</t>
  </si>
  <si>
    <t>378 40</t>
  </si>
  <si>
    <t>org. 1</t>
  </si>
  <si>
    <t>Účet 378 ..      Celkem</t>
  </si>
  <si>
    <t>Rozpis účtu 311 – odběratelé -  k 31. 12. 2009</t>
  </si>
  <si>
    <t>Vystavení faktury rozpočet rok 2009</t>
  </si>
  <si>
    <t>311 00</t>
  </si>
  <si>
    <t>org. viz fa</t>
  </si>
  <si>
    <t>Nájemné BH rok 1999</t>
  </si>
  <si>
    <t>311 03</t>
  </si>
  <si>
    <t>org.  9</t>
  </si>
  <si>
    <t>Nájemné BH rok 1998</t>
  </si>
  <si>
    <t>org. 98</t>
  </si>
  <si>
    <t>org. 99</t>
  </si>
  <si>
    <t>Vystavené faktury rok 1998, 1999</t>
  </si>
  <si>
    <t>311 07</t>
  </si>
  <si>
    <t>Vystavené faktury rok 05, 06, 07,08,09</t>
  </si>
  <si>
    <t>311 10</t>
  </si>
  <si>
    <t xml:space="preserve">Vystavené faktury rok 2003, 2004, 2005 </t>
  </si>
  <si>
    <t>311 20</t>
  </si>
  <si>
    <t>Vyúčtování služeb BH rok 1999</t>
  </si>
  <si>
    <t>311 99</t>
  </si>
  <si>
    <t>Účet 311 ..      Celkem</t>
  </si>
  <si>
    <t>Rozpis účtu 314 – poskytnuté provozní zálohy -  k 31. 12. 2009</t>
  </si>
  <si>
    <t>str.1</t>
  </si>
  <si>
    <t>Česká pošta – záloha na služby</t>
  </si>
  <si>
    <t>314 10</t>
  </si>
  <si>
    <t>Předplatné Sbírka zákonů rok 2008</t>
  </si>
  <si>
    <t>314 22</t>
  </si>
  <si>
    <t>Předplatné Sbírka zákonů rok 2009</t>
  </si>
  <si>
    <t>Předplatné Sbírka zákonů rok 2010</t>
  </si>
  <si>
    <t>org. 2010</t>
  </si>
  <si>
    <t>Předplatné Průvodce prac.vztahy 2010</t>
  </si>
  <si>
    <t>314 27</t>
  </si>
  <si>
    <t>Předplatné Nemoc.pojištění 2010</t>
  </si>
  <si>
    <t>314 28</t>
  </si>
  <si>
    <t>Předplatné FZ, Věstník rok 2008</t>
  </si>
  <si>
    <t xml:space="preserve">314 30 </t>
  </si>
  <si>
    <t>Předplatné FZ, Věstník rok 2009</t>
  </si>
  <si>
    <t>314 30</t>
  </si>
  <si>
    <t>Předplatné FZ, Věstník rok 2010</t>
  </si>
  <si>
    <t>Předplatné Poradce rok 2010</t>
  </si>
  <si>
    <t>314 46</t>
  </si>
  <si>
    <t>Zálohy elektrická energie</t>
  </si>
  <si>
    <t>314 50</t>
  </si>
  <si>
    <t>org. viz el.</t>
  </si>
  <si>
    <t>Zálohy teplo DD Nemocniční 6</t>
  </si>
  <si>
    <t>314 51</t>
  </si>
  <si>
    <t>org. 0006</t>
  </si>
  <si>
    <t>Zálohy na plyn</t>
  </si>
  <si>
    <t>org.  plyn.</t>
  </si>
  <si>
    <t>Záloha Soubor konzulatací r.2009</t>
  </si>
  <si>
    <t>314 58</t>
  </si>
  <si>
    <t>Předplatné Mzdová účetní r.2009</t>
  </si>
  <si>
    <t>314 60</t>
  </si>
  <si>
    <t>Předplatné Účetní a daně r.2009</t>
  </si>
  <si>
    <t>314 61</t>
  </si>
  <si>
    <t>Předplatné Odpady rok 2008</t>
  </si>
  <si>
    <t>314 76</t>
  </si>
  <si>
    <t>Předplatné Odpady rok 2010</t>
  </si>
  <si>
    <t>Předplatné Moderní obec 2008</t>
  </si>
  <si>
    <t>314 77</t>
  </si>
  <si>
    <t>Předplatné Moderní obec 2010</t>
  </si>
  <si>
    <t>Předplatné Rybářství rok 2010</t>
  </si>
  <si>
    <t>314 80</t>
  </si>
  <si>
    <t>Předplatné Praktická žena 2010</t>
  </si>
  <si>
    <t>314 83</t>
  </si>
  <si>
    <t>Předplatné Počítač pro každého r.08</t>
  </si>
  <si>
    <t>314 88</t>
  </si>
  <si>
    <t>Předplatné Věstník MSK rok 2010</t>
  </si>
  <si>
    <t>314 97</t>
  </si>
  <si>
    <t>Záloha - Vnitřní účetní předpisy</t>
  </si>
  <si>
    <t>314 99</t>
  </si>
  <si>
    <t>org. 0005</t>
  </si>
  <si>
    <t xml:space="preserve">Předplatné Věstník MSK </t>
  </si>
  <si>
    <t>org. 0007</t>
  </si>
  <si>
    <t>Záloha na odvoz KO II.pol.2008</t>
  </si>
  <si>
    <t>org. 0009</t>
  </si>
  <si>
    <t>Předplatné Kačer Donald</t>
  </si>
  <si>
    <t>org. 0011</t>
  </si>
  <si>
    <t>Záloha fond Lázeňská 2</t>
  </si>
  <si>
    <t>org. 0013</t>
  </si>
  <si>
    <t>Zálohy na prodloužení licencí AGV</t>
  </si>
  <si>
    <t>org. 0014</t>
  </si>
  <si>
    <t>Záloha na údržbu domémy ACTIVE 24</t>
  </si>
  <si>
    <t>org. 0019</t>
  </si>
  <si>
    <t>Předplatné Účetnictví neziskových org.</t>
  </si>
  <si>
    <t>org. 0024</t>
  </si>
  <si>
    <t>Předplatné Účettnictví v praxi</t>
  </si>
  <si>
    <t xml:space="preserve">314 99 </t>
  </si>
  <si>
    <t>org. 0025</t>
  </si>
  <si>
    <t>Předplatné časopis Účetnictví</t>
  </si>
  <si>
    <t>org. 0029</t>
  </si>
  <si>
    <t>Předplatné moduly VISMO</t>
  </si>
  <si>
    <t>Předplatné časopis Chips</t>
  </si>
  <si>
    <t>org. 0038</t>
  </si>
  <si>
    <t>Předplatné časopisu 100+1</t>
  </si>
  <si>
    <t>org. 0039</t>
  </si>
  <si>
    <t>Záloha registrace domény knihovna</t>
  </si>
  <si>
    <t>org. 0040</t>
  </si>
  <si>
    <t>Záloha obnovení certifikátu el.podpis</t>
  </si>
  <si>
    <t>org. 0041</t>
  </si>
  <si>
    <t>Záloha na čas. Domov 2009</t>
  </si>
  <si>
    <t>org. 0042</t>
  </si>
  <si>
    <t>Záloha registrace domény</t>
  </si>
  <si>
    <t>org. 0043</t>
  </si>
  <si>
    <t>Předplatné Obec a finance 2009</t>
  </si>
  <si>
    <t>org. 0044</t>
  </si>
  <si>
    <t>Zálohová fa - Zákon o pozemních kom.</t>
  </si>
  <si>
    <t>org. 0045</t>
  </si>
  <si>
    <t>Zálohová fa - zajištění Vánočního jarmar.</t>
  </si>
  <si>
    <t>org. 0046</t>
  </si>
  <si>
    <t>Zálohová fa - školení</t>
  </si>
  <si>
    <t>org. 0048</t>
  </si>
  <si>
    <t>Zálohová fa - doména MěÚ</t>
  </si>
  <si>
    <t>org. 0049</t>
  </si>
  <si>
    <t>Účet 314 ..     Celkem</t>
  </si>
  <si>
    <t>Rozpis účtu 315 – pohledávky za rozpočtovými příjmy -  k 31. 12. 2009</t>
  </si>
  <si>
    <t>str. 1</t>
  </si>
  <si>
    <t>Kupní smlouva Služby obce s.r.o.</t>
  </si>
  <si>
    <t>315 00</t>
  </si>
  <si>
    <t>org.    30</t>
  </si>
  <si>
    <t>Prodej pozemku</t>
  </si>
  <si>
    <t>315 01</t>
  </si>
  <si>
    <t>Prodej neinv.majetku</t>
  </si>
  <si>
    <t>315 02</t>
  </si>
  <si>
    <t>Pronájem nebytových prostor</t>
  </si>
  <si>
    <t>315 04</t>
  </si>
  <si>
    <t>org. ......</t>
  </si>
  <si>
    <t>Pronájem bytů rok 2000</t>
  </si>
  <si>
    <t xml:space="preserve">315 05 </t>
  </si>
  <si>
    <t>org. 2000</t>
  </si>
  <si>
    <t>Pronájem bytů rok 2001</t>
  </si>
  <si>
    <t>org. 2001</t>
  </si>
  <si>
    <t>Pronájem bytů rok 2002</t>
  </si>
  <si>
    <t>org. 2002</t>
  </si>
  <si>
    <t>Pronájem bytů rok 2003</t>
  </si>
  <si>
    <t>org. 2003</t>
  </si>
  <si>
    <t>Pronájem bytů rok 2004</t>
  </si>
  <si>
    <t>org. 2004</t>
  </si>
  <si>
    <t>Příjem z pokut</t>
  </si>
  <si>
    <t>315 12</t>
  </si>
  <si>
    <t>Navýšení poplatek psi rok 2006</t>
  </si>
  <si>
    <t>315 13</t>
  </si>
  <si>
    <t>org.      6</t>
  </si>
  <si>
    <t>Navýšení poplatek psi rok 2007</t>
  </si>
  <si>
    <t xml:space="preserve">315 13 </t>
  </si>
  <si>
    <t>org.      7</t>
  </si>
  <si>
    <t>Navýšení poplatek psi rok 2008</t>
  </si>
  <si>
    <t>org.      8</t>
  </si>
  <si>
    <t>Navýšení poplatek psi rok 2009</t>
  </si>
  <si>
    <t>org.      9</t>
  </si>
  <si>
    <t>Místní poplatek psi rok 2001</t>
  </si>
  <si>
    <t>Místní poplatek psi rok 2002</t>
  </si>
  <si>
    <t>Místní poplatek psi rok 2003</t>
  </si>
  <si>
    <t>Místní poplatek psi rok 2004</t>
  </si>
  <si>
    <t>Místní poplatek psi rok 2005</t>
  </si>
  <si>
    <t>Místní poplatek psi rok 2006</t>
  </si>
  <si>
    <t>Místní poplatek psi rok 2007</t>
  </si>
  <si>
    <t>Místní poplatek psi rok 2008</t>
  </si>
  <si>
    <t>Místní poplatek psi rok 2009</t>
  </si>
  <si>
    <t xml:space="preserve">Místní poplatek psi pokuty </t>
  </si>
  <si>
    <t>org. 2210</t>
  </si>
  <si>
    <t>Místní poplatky zábor veřejné prostranst.</t>
  </si>
  <si>
    <t>315 14</t>
  </si>
  <si>
    <t>315 16</t>
  </si>
  <si>
    <t>org. č. hrob</t>
  </si>
  <si>
    <t>Instalace TKR</t>
  </si>
  <si>
    <t>315 17</t>
  </si>
  <si>
    <t>Provozní poplatky TKR rok 1999</t>
  </si>
  <si>
    <t>Provozní poplatky TKR rok 2000</t>
  </si>
  <si>
    <t>Provozní poplatky TKR rok 2001</t>
  </si>
  <si>
    <t>315 18</t>
  </si>
  <si>
    <t>Místní poplatek odpad rok 2002</t>
  </si>
  <si>
    <t>315 21</t>
  </si>
  <si>
    <t>Rozpis účtu 315 – pohledávky za rozpočtovými příjmy  -  k 31. 12. 2009</t>
  </si>
  <si>
    <t>str. 2</t>
  </si>
  <si>
    <t>Místní poplatek odpad rok 2003 navýšení</t>
  </si>
  <si>
    <t>Místní poplatek odpad rok 2004 navýšení</t>
  </si>
  <si>
    <t>Místní poplatek odpad rok 2005 navýšení</t>
  </si>
  <si>
    <t>Místní poplatek odpad rok 2006 navýšení</t>
  </si>
  <si>
    <t>Místní poplatek odpad rok 2007 navýšení</t>
  </si>
  <si>
    <t>Místní poplatek odpad rok 2008 navýšení</t>
  </si>
  <si>
    <t>org. 0008</t>
  </si>
  <si>
    <t>Místní poplatek odpad rok 2009 navýšení</t>
  </si>
  <si>
    <t xml:space="preserve">Místní poplatek odpad rok 2003 </t>
  </si>
  <si>
    <t xml:space="preserve">Místní poplatek odpad rok 2004 </t>
  </si>
  <si>
    <t>Místní poplatek odpad rok 2005</t>
  </si>
  <si>
    <t xml:space="preserve">Místní poplatek odpad rok 2006 </t>
  </si>
  <si>
    <t xml:space="preserve">Místní poplatek odpad rok 2007 </t>
  </si>
  <si>
    <t>Místní poplatek odpad rok 2008</t>
  </si>
  <si>
    <t>Místní poplatek odpad rok 2009</t>
  </si>
  <si>
    <t>Provozní poplatky TKR rok 2003</t>
  </si>
  <si>
    <t>315 22</t>
  </si>
  <si>
    <t>Přeplatky sociálních dávek</t>
  </si>
  <si>
    <t>315 28</t>
  </si>
  <si>
    <t xml:space="preserve">315 28 </t>
  </si>
  <si>
    <t>org. 0010</t>
  </si>
  <si>
    <t>org. 4175</t>
  </si>
  <si>
    <t>Exekuční náklady</t>
  </si>
  <si>
    <t>315 30</t>
  </si>
  <si>
    <t>org. 03,04</t>
  </si>
  <si>
    <t>org. 05,06</t>
  </si>
  <si>
    <t>Vyúčtování služeb NP rok 2000</t>
  </si>
  <si>
    <t>315 35</t>
  </si>
  <si>
    <t>Vyúčtování služeb BH rok 2000, 1, 2</t>
  </si>
  <si>
    <t>315 36</t>
  </si>
  <si>
    <t>org. rok</t>
  </si>
  <si>
    <t>Vyúčtování služeb BH rok 2003</t>
  </si>
  <si>
    <t>315 42</t>
  </si>
  <si>
    <t>Soudní výlohy BH</t>
  </si>
  <si>
    <t>315 45</t>
  </si>
  <si>
    <t>org. 35-97</t>
  </si>
  <si>
    <t>Správní poplatky matrika</t>
  </si>
  <si>
    <t>315 50</t>
  </si>
  <si>
    <t>Správní poplatky stavební</t>
  </si>
  <si>
    <t>315 51</t>
  </si>
  <si>
    <t xml:space="preserve">Pokuta živnostenské </t>
  </si>
  <si>
    <t>315 52</t>
  </si>
  <si>
    <t>Rozpis účtu 315 – pohledávky za rozpočtovým příjmy  -  k 31. 12. 2009</t>
  </si>
  <si>
    <t>str.3</t>
  </si>
  <si>
    <t>str. 3</t>
  </si>
  <si>
    <t>Pokuty přestupková komise</t>
  </si>
  <si>
    <t>315 54</t>
  </si>
  <si>
    <t>Správní poplatky výpis z KÚ</t>
  </si>
  <si>
    <t>315 55</t>
  </si>
  <si>
    <t>Správní poplatky VHP</t>
  </si>
  <si>
    <t>315 56</t>
  </si>
  <si>
    <t>Místní poplatky - odvod výtěžku</t>
  </si>
  <si>
    <t>org. 1351</t>
  </si>
  <si>
    <t>Odvod výtěžku za VHP</t>
  </si>
  <si>
    <t>org. 2329</t>
  </si>
  <si>
    <t>Místní poplatek VHP</t>
  </si>
  <si>
    <t>org. 3474</t>
  </si>
  <si>
    <t>Poplatky za místnost na zámku</t>
  </si>
  <si>
    <t>315 57</t>
  </si>
  <si>
    <t>Pokutové bloky</t>
  </si>
  <si>
    <t>315 58</t>
  </si>
  <si>
    <t>org. 0001,2</t>
  </si>
  <si>
    <t>Správní poplatek RT</t>
  </si>
  <si>
    <t>315 59</t>
  </si>
  <si>
    <t>Správní poplatek OR</t>
  </si>
  <si>
    <t>315 60</t>
  </si>
  <si>
    <t>Správní poplatek ŽR</t>
  </si>
  <si>
    <t>315 61</t>
  </si>
  <si>
    <t xml:space="preserve">Vystavené faktury </t>
  </si>
  <si>
    <t>315 62</t>
  </si>
  <si>
    <t>org. č. fa</t>
  </si>
  <si>
    <t>Poplatky z prodlení</t>
  </si>
  <si>
    <t>315 63</t>
  </si>
  <si>
    <t>Správní poplatek bodové hod.řidičů</t>
  </si>
  <si>
    <t>315 64</t>
  </si>
  <si>
    <t>Poplatky z prodlení k smlouvě o dílo</t>
  </si>
  <si>
    <t>315 65</t>
  </si>
  <si>
    <t>Kanalizační přípojky</t>
  </si>
  <si>
    <t>315 69</t>
  </si>
  <si>
    <t>Pokuty za znečištění prostředí</t>
  </si>
  <si>
    <t>315 73</t>
  </si>
  <si>
    <t>Prodej bytů</t>
  </si>
  <si>
    <t>315 79</t>
  </si>
  <si>
    <t xml:space="preserve">org. č.   </t>
  </si>
  <si>
    <t>Pohledávka za věcným břemenem ČEZ</t>
  </si>
  <si>
    <t>315 80</t>
  </si>
  <si>
    <t>Účet 315 ..     Celkem</t>
  </si>
  <si>
    <t xml:space="preserve">Město Město Albrechtice       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</si>
  <si>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</si>
  <si>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strana    :          1</t>
  </si>
  <si>
    <t>Závěrečný účet za rok 2009</t>
  </si>
  <si>
    <t xml:space="preserve">                                                                               </t>
  </si>
  <si>
    <t>P Ř Í J M Y   - dle tříd</t>
  </si>
  <si>
    <t xml:space="preserve">                                                                     Rozpočet               Rozpočet                       </t>
  </si>
  <si>
    <t xml:space="preserve">          Položka                                  Skutečnost       schválený      %        upravený      %          Rozdíl</t>
  </si>
  <si>
    <t xml:space="preserve">Třída: 1 - DAŇOVÉ PŘÍJMY       </t>
  </si>
  <si>
    <t xml:space="preserve">                                                   Skutečnost       schválený      %        upravený      %          Rozdíl</t>
  </si>
  <si>
    <t xml:space="preserve">          1111 Daň z příjmů fyz.osob ze záv.č      5585878.33      6330000.00   88.24     5585881.00  100.00          -2.67</t>
  </si>
  <si>
    <t xml:space="preserve">          1112 Daň z příjmů fyz.osob ze sam.v       725064.56      1510000.00   48.02      725067.00  100.00          -2.44</t>
  </si>
  <si>
    <t xml:space="preserve">          1113 Daň z příjmů fyz.osob z kapitá       484248.70       260000.00  186.25      484249.00  100.00          -0.30</t>
  </si>
  <si>
    <t xml:space="preserve">          1121 Daň z příjmů právnických osob       5885973.41      7870000.00   74.79     5885974.00  100.00          -0.59</t>
  </si>
  <si>
    <t xml:space="preserve">          1122 Daň z příjmů právnických osob       1750350.00       810000.00  216.09     1750350.00  100.00           0.00</t>
  </si>
  <si>
    <t xml:space="preserve">          1211 Daň z přidané hodnoty              12150511.14     14170000.00   85.75    12150512.00  100.00          -0.86</t>
  </si>
  <si>
    <t xml:space="preserve">          1334 Odvody za odnětí půdy ze zeměd           64.00            0.00    0.00          64.00  100.00           0.00</t>
  </si>
  <si>
    <t xml:space="preserve">          1335 Poplatky za odnětí pozemků pln          249.00            0.00    0.00         249.00  100.00           0.00</t>
  </si>
  <si>
    <t xml:space="preserve">          1337 Poplatek za likvidaci komunáln      1918128.45      2098000.00   91.43     1919479.00   99.93       -1350.55</t>
  </si>
  <si>
    <t xml:space="preserve">          1341 Poplatek ze psů                       88142.00        89600.00   98.37       88270.00   99.85        -128.00</t>
  </si>
  <si>
    <t xml:space="preserve">          1342 Poplatek za lázeňský nebo rekr         5100.00         3500.00  145.71        5100.00  100.00           0.00</t>
  </si>
  <si>
    <t xml:space="preserve">          1343 Poplatek za užívání veřejného         75216.00        50000.00  150.43       75216.00  100.00           0.00</t>
  </si>
  <si>
    <t xml:space="preserve">          1344 Poplatek ze vstupného                 10719.00         6000.00  178.65       10719.00  100.00           0.00</t>
  </si>
  <si>
    <t xml:space="preserve">          1345 Poplatek z ubytovací kapacity          6124.00         9000.00   68.04        6124.00  100.00           0.00</t>
  </si>
  <si>
    <t xml:space="preserve">          1347 Poplatek za provozovaný výhern       569769.00       560000.00  101.74      569769.00  100.00           0.00</t>
  </si>
  <si>
    <t xml:space="preserve">          1351 Odvod výtěžku z provozování lo       332985.00       340000.00   97.94      332985.00  100.00           0.00</t>
  </si>
  <si>
    <t xml:space="preserve">          1361 Správní poplatky                     580900.00       654000.00   88.82      580600.00  100.05         300.00</t>
  </si>
  <si>
    <t xml:space="preserve">          1511 Daň z nemovitostí                   1718584.56      1500000.00  114.57     1718586.00  100.00          -1.44</t>
  </si>
  <si>
    <t xml:space="preserve">                                                                              </t>
  </si>
  <si>
    <t>Třída: 1 - DAŇOVÉ PŘÍJMY                          31888007.15     36260100.00   87.94    31889194.00  100.00       -1186.85</t>
  </si>
  <si>
    <t xml:space="preserve">Třída: 2 - NEDAŇOVÉ PŘÍJMY     </t>
  </si>
  <si>
    <t xml:space="preserve">          2111 Příjmy z poskytování služeb a        328558.56       286000.00  114.88      329571.00   99.69       -1012.44</t>
  </si>
  <si>
    <t xml:space="preserve">          2119 Příjmy z vlastní činnosti jind         3190.00            0.00    0.00        2190.00  145.66        1000.00</t>
  </si>
  <si>
    <t xml:space="preserve">          2131 Příjmy z pronájmu pozemků                -4.00            0.00    0.00           0.00    0.00          -4.00</t>
  </si>
  <si>
    <t xml:space="preserve">          2132 Příjmy z pronájmu ostatních ne       131586.00         6000.00 2193.10      131586.00  100.00           0.00</t>
  </si>
  <si>
    <t xml:space="preserve">          2139 Příjmy z pronájmu majetku j.n.            5.00            0.00    0.00           5.00  100.00           0.00</t>
  </si>
  <si>
    <t xml:space="preserve">          2141 Příjmy z úroků (část)                138930.71       200400.00   69.33      184400.00   75.34      -45469.29</t>
  </si>
  <si>
    <t xml:space="preserve">          2210 Přijaté sankční platby                93409.40        12000.00  778.41       93410.00  100.00          -0.60</t>
  </si>
  <si>
    <t xml:space="preserve">          2222 Ostat.příjmy z fin.vypoř.předc       376787.51            0.00    0.00      376788.00  100.00          -0.49</t>
  </si>
  <si>
    <t xml:space="preserve">          2226 Příjmy z finančního vypořádání       449617.00            0.00    0.00      449617.00  100.00           0.00</t>
  </si>
  <si>
    <t xml:space="preserve">          2227 Příjmy z fin.vyp.min.let mezi             0.00       449617.00    0.00           0.00    0.00           0.00</t>
  </si>
  <si>
    <t xml:space="preserve">          2229 Ostatní přijaté vratky transfe        26520.00            0.00    0.00       28820.00   92.02       -2300.00</t>
  </si>
  <si>
    <t xml:space="preserve">          2310 Příjmy z prodeje krátkodob.maj         2240.00         3000.00   74.67        2240.00  100.00           0.00</t>
  </si>
  <si>
    <t xml:space="preserve">          2321 Přijaté neinvestiční dary             25600.00            0.00    0.00       25600.00  100.00           0.00</t>
  </si>
  <si>
    <t xml:space="preserve">          2324 Přijaté nekapitálové příspěvky       140149.50       116000.00  120.82      140150.00  100.00          -0.50</t>
  </si>
  <si>
    <t xml:space="preserve">          2328 Neidentifikované příjmy                 800.00            0.00    0.00         800.00  100.00           0.00</t>
  </si>
  <si>
    <t xml:space="preserve">          2329 Ostatní nedaňové příjmy jinde          2908.00       156000.00    1.86        2893.00  100.52          15.00</t>
  </si>
  <si>
    <t xml:space="preserve">          2460 Splátky půjč.prostředků od oby        50645.72        25000.00  202.58       53688.00   94.33       -3042.28</t>
  </si>
  <si>
    <t>Třída: 2 - NEDAŇOVÉ PŘÍJMY                         1770943.40      1254017.00  141.22     1821758.00   97.21      -50814.60</t>
  </si>
  <si>
    <t xml:space="preserve">Město Město Albrechtice                                                              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</si>
  <si>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</si>
  <si>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strana    :          2</t>
  </si>
  <si>
    <t xml:space="preserve">Třída: 3 - KAPITÁLOVÉ PŘÍJMY   </t>
  </si>
  <si>
    <t xml:space="preserve">          3111 Příjmy z prodeje pozemků            1396758.00       800000.00  174.59     1396758.00  100.00           0.00</t>
  </si>
  <si>
    <t xml:space="preserve">          3112 Příjmy z prodeje ostatních nem       208800.00       727800.00   28.69      208800.00  100.00           0.00</t>
  </si>
  <si>
    <t xml:space="preserve">          3113 Příjmy z prodeje ostatního hmo       156741.39       156800.00   99.96      156742.00  100.00          -0.61</t>
  </si>
  <si>
    <t>Třída: 3 - KAPITÁLOVÉ PŘÍJMY                       1762299.39      1684600.00  104.61     1762300.00  100.00          -0.61</t>
  </si>
  <si>
    <t xml:space="preserve">Třída: 4 - PŘIJATÉ DOTACE      </t>
  </si>
  <si>
    <t xml:space="preserve">          4111 Neinvest.přij.transfery z všeo       686076.00            0.00    0.00      686076.00  100.00           0.00</t>
  </si>
  <si>
    <t xml:space="preserve">          4112 Neinv.přij.transfery ze st.roz      3382845.00      3361800.00  100.63     3382845.00  100.00           0.00</t>
  </si>
  <si>
    <t xml:space="preserve">          4113 Neinvestiční přijaté transfery       267878.79            0.00    0.00      267879.00  100.00          -0.21</t>
  </si>
  <si>
    <t xml:space="preserve">          4116 Ostatní neinvestič.přijaté tra      5449807.00            0.00    0.00     5449807.00  100.00           0.00</t>
  </si>
  <si>
    <t xml:space="preserve">          4121 Neinvestiční přijaté transfery       191400.00            0.00    0.00      191400.00  100.00           0.00</t>
  </si>
  <si>
    <t xml:space="preserve">          4122 Neinvestiční přijaté transfery       336216.00            0.00    0.00      336216.00  100.00           0.00</t>
  </si>
  <si>
    <t xml:space="preserve">          4129 Ostatní neinvest.přij.transfer        24390.00            0.00    0.00       24390.00  100.00           0.00</t>
  </si>
  <si>
    <t xml:space="preserve">          4131 Převody z vlastních fondů hosp      1384376.71      1188000.00  116.53     1384377.00  100.00          -0.29</t>
  </si>
  <si>
    <t xml:space="preserve">          4213 Investiční přijaté transfery z        31920.11            0.00    0.00       31920.00  100.00           0.11</t>
  </si>
  <si>
    <t xml:space="preserve">          4216 Ostatní investiční přijaté tra       542642.53            0.00    0.00      542643.00  100.00          -0.47</t>
  </si>
  <si>
    <t xml:space="preserve">          4223 Investiční přijaté transfery o      6154309.40     22314945.00   27.58     6154311.00  100.00          -1.60</t>
  </si>
  <si>
    <t xml:space="preserve">          4229 Ostatní investič. přij.transfe        43154.00            0.00    0.00       43154.00  100.00           0.00</t>
  </si>
  <si>
    <t>Třída: 4 - PŘIJATÉ DOTACE                       18495015.54     26864745.00   68.84    18495018.00  100.00          -2.46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</si>
  <si>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</si>
  <si>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rozpočet               rozpočet                         </t>
  </si>
  <si>
    <t xml:space="preserve">  C E L K E M     P Ř Í J M Y                      skutečnost       schválený      %        upravený       %     rozdíl  </t>
  </si>
  <si>
    <t xml:space="preserve">                                                53916265.48     66063462.00   81.61    53968270.00   99.90      -52004.52  </t>
  </si>
  <si>
    <t xml:space="preserve">                                                                                                strana    :          3</t>
  </si>
  <si>
    <t>V Ý D A J E   - dle tříd</t>
  </si>
  <si>
    <t xml:space="preserve">Třída: 5 - BĚŽNÉ VÝDAJE        </t>
  </si>
  <si>
    <t xml:space="preserve">          5011 Platy zaměstnanců v pracovním       4603580.00      4591600.00  100.26     4603592.00  100.00         -12.00</t>
  </si>
  <si>
    <t xml:space="preserve">          5019 Ostatní platy                           290.00         8000.00    3.63         290.00  100.00           0.00</t>
  </si>
  <si>
    <t xml:space="preserve">          5021 Ostatní osobní výdaje                613228.00       595600.00  102.96      613233.00  100.00          -5.00</t>
  </si>
  <si>
    <t xml:space="preserve">          5023 Odměny členů zastupitelstev ob      1221588.00      1185500.00  103.04     1221588.00  100.00           0.00</t>
  </si>
  <si>
    <t xml:space="preserve">          5024 Odstupné                             103674.00        96500.00  107.43      103674.00  100.00           0.00</t>
  </si>
  <si>
    <t xml:space="preserve">          5031 Povin.pojistné na soc.zab.a př      1405275.00      1485200.00   94.62     1405275.00  100.00           0.00</t>
  </si>
  <si>
    <t xml:space="preserve">          5032 Povinné pojistné na veřejné zd       536530.00       551250.00   97.33      536534.00  100.00          -4.00</t>
  </si>
  <si>
    <t xml:space="preserve">          5038 Povinné pojistné na úrazové po        22704.00        21000.00  108.11       22704.00  100.00           0.00</t>
  </si>
  <si>
    <t xml:space="preserve">          5039 Ostatní povinné pojistné place            0.00         2000.00    0.00           0.00    0.00           0.00</t>
  </si>
  <si>
    <t xml:space="preserve">          5132 Ochranné pomůcky                       6748.00        31000.00   21.77        6748.00  100.00           0.00</t>
  </si>
  <si>
    <t xml:space="preserve">          5133 Léky a zdravotnický materiál              0.00         1000.00    0.00           0.00    0.00           0.00</t>
  </si>
  <si>
    <t xml:space="preserve">          5136 Knihy, učební pomůcky a tisk          43042.50        27500.00  156.52       43043.00  100.00          -0.50</t>
  </si>
  <si>
    <t xml:space="preserve">          5137 Drobný hmotný dlouhodobý majet      2938534.82       476000.00  617.34     2938572.00  100.00         -37.18</t>
  </si>
  <si>
    <t xml:space="preserve">          5139 Nákup materiálu jinde nezařaze       309657.78       431821.00   71.71      309680.00   99.99         -22.22</t>
  </si>
  <si>
    <t xml:space="preserve">          5141 Úroky vlastní                        345110.81       356400.00   96.83      347265.00   99.38       -2154.19</t>
  </si>
  <si>
    <t xml:space="preserve">          5151 Studená voda                          25303.65        29500.00   85.78       25306.00   99.99          -2.35</t>
  </si>
  <si>
    <t xml:space="preserve">          5152 Teplo                                 28583.51        30000.00   95.28       28584.00  100.00          -0.49</t>
  </si>
  <si>
    <t xml:space="preserve">          5153 Plyn                                 190805.55       276000.00   69.13      190807.00  100.00          -1.45</t>
  </si>
  <si>
    <t xml:space="preserve">          5154 Elektrická energie                  1271243.43       882000.00  144.13     1271247.00  100.00          -3.57</t>
  </si>
  <si>
    <t xml:space="preserve">          5156 Pohonné hmoty a maziva               151633.80       167000.00   90.80      151635.00  100.00          -1.20</t>
  </si>
  <si>
    <t xml:space="preserve">          5157 Teplá voda                            14424.42         7500.00  192.33       14425.00  100.00          -0.58</t>
  </si>
  <si>
    <t xml:space="preserve">          5161 Služby pošt                          252083.00       330600.00   76.25      252083.00  100.00           0.00</t>
  </si>
  <si>
    <t xml:space="preserve">          5162 Služby telekomunikací a radiok       216891.15       212000.00  102.31      216896.00  100.00          -4.85</t>
  </si>
  <si>
    <t xml:space="preserve">          5163 Služby peněžních ústavů              247896.57       199950.00  123.98      247631.00  100.11         265.57</t>
  </si>
  <si>
    <t xml:space="preserve">          5164 Nájemné                               14775.00          700.00 2110.71       14775.00  100.00           0.00</t>
  </si>
  <si>
    <t xml:space="preserve">          5166 Konzultační, poradenské a práv       210219.50       205000.00  102.55      210220.00  100.00          -0.50</t>
  </si>
  <si>
    <t xml:space="preserve">          5167 Služby školení a vzdělávání          106085.20       139000.00   76.32      106086.00  100.00          -0.80</t>
  </si>
  <si>
    <t xml:space="preserve">          5169 Nákup ostatních služeb              5742861.52      6077000.00   94.50     5791875.00   99.15      -49013.48</t>
  </si>
  <si>
    <t xml:space="preserve">          5171 Opravy a udržování                  1813482.30      1671000.00  108.53     1813486.00  100.00          -3.70</t>
  </si>
  <si>
    <t xml:space="preserve">          5172 Programové vybavení                  196375.00            0.00    0.00      196376.00  100.00          -1.00</t>
  </si>
  <si>
    <t xml:space="preserve">          5173 Cestovné (tuzemské i zahraničn        37987.95        25300.00  150.15       37988.00  100.00          -0.05</t>
  </si>
  <si>
    <t xml:space="preserve">          5175 Pohoštění                             76649.00        64700.00  118.47       76699.00   99.93         -50.00</t>
  </si>
  <si>
    <t xml:space="preserve">          5176 Účastnické poplatky na konfere         4427.00         2000.00  221.35        4427.00  100.00           0.00</t>
  </si>
  <si>
    <t xml:space="preserve">          5179 Ostatní nákupy jinde nezařazen        59380.00        90000.00   65.98       59380.00  100.00           0.00</t>
  </si>
  <si>
    <t xml:space="preserve">          5192 Poskytnuté neinvestiční příspě       158075.89        91000.00  173.71      158076.00  100.00          -0.11</t>
  </si>
  <si>
    <t xml:space="preserve">          5193 Výdaje na dopravní územní obsl        88659.00        90000.00   98.51       88659.00  100.00           0.00</t>
  </si>
  <si>
    <t xml:space="preserve">          5194 Věcné dary                           108508.10        95800.00  113.27      108524.00   99.99         -15.90</t>
  </si>
  <si>
    <t xml:space="preserve">          5221 Neinvestiční transfery obecně         50000.00        50000.00  100.00       50000.00  100.00           0.00</t>
  </si>
  <si>
    <t xml:space="preserve">          5222 Neinvestiční transfery občansk       931909.00       890000.00  104.71      934209.00   99.75       -2300.00</t>
  </si>
  <si>
    <t xml:space="preserve">          5223 Neinvestiční transfery církvím       110000.00        90000.00  122.22      110000.00  100.00           0.00</t>
  </si>
  <si>
    <t xml:space="preserve">          5229 Ost.neinvestiční transfery nez        79567.60        79660.00   99.88       79568.00  100.00          -0.40</t>
  </si>
  <si>
    <t xml:space="preserve">          5329 Ost.neinvest.transfery veřejný       160878.00       108000.00  148.96      160878.00  100.00           0.00</t>
  </si>
  <si>
    <t xml:space="preserve">          5331 Neinvestiční příspěvky zřízený      6095000.00      6085000.00  100.16     6095000.00  100.00           0.00</t>
  </si>
  <si>
    <t xml:space="preserve">                                                                                                strana    :          4</t>
  </si>
  <si>
    <t xml:space="preserve">          5339 Neinvestiční příspěvky ostatní        73000.00        70000.00  104.29       73000.00  100.00           0.00</t>
  </si>
  <si>
    <t xml:space="preserve">          5341 Převody vlastním fondům hospod       373394.79            0.00    0.00      373395.00  100.00          -0.21</t>
  </si>
  <si>
    <t xml:space="preserve">          5361 Nákup kolků                            4270.00         5800.00   73.62        4270.00  100.00           0.00</t>
  </si>
  <si>
    <t xml:space="preserve">          5362 Platby daní a poplatků státním      -257378.85       866300.00  -29.71     1648515.00  -15.61    -1905893.85</t>
  </si>
  <si>
    <t xml:space="preserve">          5364 Vratky veř.rozp.ústř.úr.transf       114122.50       500000.00   22.82      114123.00  100.00          -0.50</t>
  </si>
  <si>
    <t xml:space="preserve">          5365 Platby daní a poplatků krajům,        10800.00            0.00    0.00       10800.00  100.00           0.00</t>
  </si>
  <si>
    <t xml:space="preserve">          5410 Sociální dávky                      5300346.00            0.00    0.00     5300346.00  100.00           0.00</t>
  </si>
  <si>
    <t xml:space="preserve">          5424 Náhrady mezd v době nemoci             3444.00            0.00    0.00        3444.00  100.00           0.00</t>
  </si>
  <si>
    <t xml:space="preserve">          5492 Dary obyvatelstvu                     26000.00        40000.00   65.00       26000.00  100.00           0.00</t>
  </si>
  <si>
    <t xml:space="preserve">          5499 Ostatní neinvest.transfery oby            0.00        10500.00    0.00           0.00    0.00           0.00</t>
  </si>
  <si>
    <t xml:space="preserve">          5511 Neinvestiční transfery mezinár        10896.00        11000.00   99.05       10896.00  100.00           0.00</t>
  </si>
  <si>
    <t xml:space="preserve">          5901 Nespecifikované rezervy                   0.00      1000000.00    0.00           0.00    0.00           0.00</t>
  </si>
  <si>
    <t xml:space="preserve">          5909 Ostatní neinvestiční výdaje ji            0.00            0.00    0.00      200000.00    0.00     -200000.00</t>
  </si>
  <si>
    <t>Třída: 5 - BĚŽNÉ VÝDAJE                           36252562.49     30352681.00  119.44    38411827.00   94.38    -2159264.51</t>
  </si>
  <si>
    <t xml:space="preserve">Třída: 6 - KAPITÁLOVÉ VÝDAJE   </t>
  </si>
  <si>
    <t xml:space="preserve">          6111 Programové vybavení                  164450.86       180000.00   91.36      164452.00  100.00          -1.14</t>
  </si>
  <si>
    <t xml:space="preserve">          6121 Budovy, haly a stavby              22597443.13     41558515.00   54.38    22597448.00  100.00          -4.87</t>
  </si>
  <si>
    <t xml:space="preserve">          6122 Stroje, přístroje a zařízení        1201862.82       300000.00  400.62     1201869.00  100.00          -6.18</t>
  </si>
  <si>
    <t xml:space="preserve">          6123 Dopravní prostředky                   29726.20       700000.00    4.25       29727.00  100.00          -0.80</t>
  </si>
  <si>
    <t xml:space="preserve">          6127 Umělecká díla a předměty              20000.00            0.00    0.00       20000.00  100.00           0.00</t>
  </si>
  <si>
    <t xml:space="preserve">          6130 Pozemky                               45010.00        50000.00   90.02       45010.00  100.00           0.00</t>
  </si>
  <si>
    <t xml:space="preserve">          6322 Investiční transfery občanským       130000.00            0.00    0.00      130000.00  100.00           0.00</t>
  </si>
  <si>
    <t xml:space="preserve">          6349 Ostatní investiční transfery v      2895189.00       387266.00  747.60     2895189.00  100.00           0.00</t>
  </si>
  <si>
    <t>Třída: 6 - KAPITÁLOVÉ VÝDAJE                    27083682.01     43175781.00   62.73    27083695.00  100.00         -12.99</t>
  </si>
  <si>
    <t xml:space="preserve">  C E L K E M     V Ý D A J E                      skutečnost       schválený      %        upravený       %     rozdíl  </t>
  </si>
  <si>
    <t xml:space="preserve">                                                63336244.50     73528462.00   86.14    65495522.00   96.70    -2159277.50  </t>
  </si>
  <si>
    <t xml:space="preserve">                                                                                                strana    :          5</t>
  </si>
  <si>
    <t>Název položky                                                     Výsledek od       Schválený                Upravený</t>
  </si>
  <si>
    <t>text                                                Položka    začátku roku        rozpočet       %        rozpočet       %</t>
  </si>
  <si>
    <t>Krátkodobé přijaté půjčené prostředky                (+) 8113    5151190.32            0.00    0.00      5143000.00  100.16</t>
  </si>
  <si>
    <t>Uhrazené splátky krátkodobých přij.půjč.prostředků   (-) 8114    -787662.32            0.00    0.00      -786500.00  100.15</t>
  </si>
  <si>
    <t>Změna stavu krátkodobých prostředků na bank.účtech (+/-) 8115    5897329.62      8300000.00   71.05      8005752.00   73.66</t>
  </si>
  <si>
    <t>Uhrazené splátky dlouhodobých přij.půjč.prostředků   (-) 8124    -840878.60      -835000.00  100.70      -835000.00  100.70</t>
  </si>
  <si>
    <t>F I N A N C O V Á N Í  (součet za třídu 8)               8000    9419979.02      7465000.00  126.19     11527252.00   81.72</t>
  </si>
  <si>
    <t xml:space="preserve">                                                                                                strana    :          1</t>
  </si>
  <si>
    <t>- rozpočtové hospodaření dle tříd</t>
  </si>
  <si>
    <t xml:space="preserve">                                                                                                                          </t>
  </si>
  <si>
    <t xml:space="preserve">                                                          rozpočet                   rozpočet                             </t>
  </si>
  <si>
    <t xml:space="preserve">     třída                          skutečnost           schválený       %           upravený       %             rozdíl  </t>
  </si>
  <si>
    <t xml:space="preserve">  1  - DAŇOVÉ PŘÍJMY             31.888.007,15       36.260.100,00   87.94      31.889.194,00  100.00          -1.186,85  </t>
  </si>
  <si>
    <t xml:space="preserve">  2  - NEDAŇOVÉ PŘÍJMY            1.770.943,40        1.254.017,00  141.22       1.821.758,00   97.21         -50.814,60  </t>
  </si>
  <si>
    <t xml:space="preserve">  3  - KAPITÁLOVÉ PŘÍJMY          1.762.299,39        1.684.600,00  104.61       1.762.300,00  100.00              -0,61  </t>
  </si>
  <si>
    <t xml:space="preserve">  4  - PŘIJATÉ DOTACE            18.495.015,54       26.864.745,00   68.84      18.495.018,00  100.00              -2,46  </t>
  </si>
  <si>
    <r>
      <t xml:space="preserve">  </t>
    </r>
    <r>
      <rPr>
        <b/>
        <sz val="6.5"/>
        <rFont val="Courier New"/>
        <family val="3"/>
      </rPr>
      <t xml:space="preserve">C E L K E M  P Ř Í J M Y         </t>
    </r>
    <r>
      <rPr>
        <sz val="6.5"/>
        <rFont val="Courier New"/>
        <family val="3"/>
      </rPr>
      <t xml:space="preserve">                                                                                       </t>
    </r>
  </si>
  <si>
    <r>
      <t xml:space="preserve">                            </t>
    </r>
    <r>
      <rPr>
        <b/>
        <sz val="6.5"/>
        <rFont val="Courier New"/>
        <family val="3"/>
      </rPr>
      <t xml:space="preserve">     53.916.265,48       66.063.462,00   81.61      53.968.270,00   99.90         -52.004,52</t>
    </r>
    <r>
      <rPr>
        <sz val="6.5"/>
        <rFont val="Courier New"/>
        <family val="3"/>
      </rPr>
      <t xml:space="preserve">  </t>
    </r>
  </si>
  <si>
    <t xml:space="preserve">  5  - BĚŽNÉ VÝDAJE              36.252.562,49       30.352.681,00  119.44      38.411.827,00   94.38      -2.159.264,51  </t>
  </si>
  <si>
    <t xml:space="preserve">  6  - KAPITÁLOVÉ VÝDAJE         27.083.682,01       43.175.781,00   62.73      27.083.695,00  100.00             -12,99  </t>
  </si>
  <si>
    <r>
      <t xml:space="preserve">  </t>
    </r>
    <r>
      <rPr>
        <b/>
        <sz val="6.5"/>
        <rFont val="Courier New"/>
        <family val="3"/>
      </rPr>
      <t xml:space="preserve">C E L K E M  V Ý D A J E         </t>
    </r>
    <r>
      <rPr>
        <sz val="6.5"/>
        <rFont val="Courier New"/>
        <family val="3"/>
      </rPr>
      <t xml:space="preserve">                                                                                       </t>
    </r>
  </si>
  <si>
    <r>
      <t xml:space="preserve">                            </t>
    </r>
    <r>
      <rPr>
        <b/>
        <sz val="6.5"/>
        <rFont val="Courier New"/>
        <family val="3"/>
      </rPr>
      <t xml:space="preserve">     63.336.244,50       73.528.462,00   86.14      65.495.522,00   96.70      -2.159.277,50</t>
    </r>
    <r>
      <rPr>
        <sz val="6.5"/>
        <rFont val="Courier New"/>
        <family val="3"/>
      </rPr>
      <t xml:space="preserve">  </t>
    </r>
  </si>
  <si>
    <t xml:space="preserve">                                                                                                                               </t>
  </si>
  <si>
    <t xml:space="preserve">                                                               Rozpočet                   Rozpočet                             </t>
  </si>
  <si>
    <t xml:space="preserve"> třída                              Skutečnost          schválený       %           upravený       %             rozdíl  </t>
  </si>
  <si>
    <t xml:space="preserve"> 8113 Půjčené prostředky           5.151.190,32               0,00    0.00       5.143.000,00  100.16           8.190,32  </t>
  </si>
  <si>
    <t xml:space="preserve"> 8114 Splátky půjčených prostř.     -787.662,32               0,00    0.00        -786.500,00  100.15          -1.162,32  </t>
  </si>
  <si>
    <t xml:space="preserve"> 8115 Změna na bankovních účtech    5.897.329,62       8.300.000,00   71.05       8.005.752,00   73.66      -2.108.422,38  </t>
  </si>
  <si>
    <t xml:space="preserve">8124 Splátky půjčených prostř.      -840.878,60        -835.000,00  100.70        -835.000,00  100.70          -5.878,60  </t>
  </si>
  <si>
    <r>
      <t xml:space="preserve">  </t>
    </r>
    <r>
      <rPr>
        <b/>
        <sz val="6.5"/>
        <rFont val="Courier New"/>
        <family val="3"/>
      </rPr>
      <t>C E L K E M     F I N A N C O V Á N Í :</t>
    </r>
    <r>
      <rPr>
        <sz val="6.5"/>
        <rFont val="Courier New"/>
        <family val="3"/>
      </rPr>
      <t xml:space="preserve">                                                                                    </t>
    </r>
  </si>
  <si>
    <t xml:space="preserve">                                    9.419.979,02       7.465.000,00  126.19      11.527.252,00   81.72      -2.107.272,98  </t>
  </si>
  <si>
    <t xml:space="preserve">                                                                                                       strana    :          1</t>
  </si>
  <si>
    <t>Sdílené daně po měsících</t>
  </si>
  <si>
    <t xml:space="preserve">       Sdílené daně</t>
  </si>
  <si>
    <t xml:space="preserve">                                                          </t>
  </si>
  <si>
    <t xml:space="preserve">        Měsíc                           Skutečnost        </t>
  </si>
  <si>
    <t xml:space="preserve">        Leden                            3.145.823,00     </t>
  </si>
  <si>
    <t xml:space="preserve">        Únor                             2.462.434,00     </t>
  </si>
  <si>
    <t xml:space="preserve">        Březen                           2.540.129,00     </t>
  </si>
  <si>
    <t xml:space="preserve">        Duben                            2.449.131,00     </t>
  </si>
  <si>
    <t xml:space="preserve">        Květen                           2.146.531,00     </t>
  </si>
  <si>
    <t xml:space="preserve">        Červen                           1.697.438,47     </t>
  </si>
  <si>
    <t xml:space="preserve">        Červenec                         2.928.167,00     </t>
  </si>
  <si>
    <t xml:space="preserve">        Srpen                            2.322.845,00     </t>
  </si>
  <si>
    <t xml:space="preserve">        Září                             1.249.634,50     </t>
  </si>
  <si>
    <t xml:space="preserve">        Říjen                            1.731.781,00     </t>
  </si>
  <si>
    <t xml:space="preserve">        Listopad                         2.410.598,31     </t>
  </si>
  <si>
    <t xml:space="preserve">        Prosinec                         1.497.513,86     </t>
  </si>
  <si>
    <t xml:space="preserve">        CELKEM :                        26.582.026,14     </t>
  </si>
  <si>
    <t xml:space="preserve">                                                                                                 strana    :          1</t>
  </si>
  <si>
    <t>Porovnání příjmů a výdajů</t>
  </si>
  <si>
    <t xml:space="preserve">      Porovnání příjmů a výdajů</t>
  </si>
  <si>
    <t xml:space="preserve">                                                                           </t>
  </si>
  <si>
    <t xml:space="preserve">      Měsíc                            Příjmy              Výdaje        </t>
  </si>
  <si>
    <t xml:space="preserve">      Leden                      5.010.364,07        1.420.889,04        </t>
  </si>
  <si>
    <t xml:space="preserve">      Únor                       4.976.865,55        2.465.074,19        </t>
  </si>
  <si>
    <t xml:space="preserve">      Březen                     4.119.768,86        7.282.077,31        </t>
  </si>
  <si>
    <t xml:space="preserve">      Duben                      4.317.861,77        5.263.467,30        </t>
  </si>
  <si>
    <t xml:space="preserve">      Květen                     3.890.035,37        5.061.507,83        </t>
  </si>
  <si>
    <t xml:space="preserve">      Červen                     4.150.342,79        5.991.406,03        </t>
  </si>
  <si>
    <t xml:space="preserve">      Červenec                   4.383.763,20        3.467.550,91        </t>
  </si>
  <si>
    <t xml:space="preserve">      Srpen                      3.549.707,65        5.873.505,58        </t>
  </si>
  <si>
    <t xml:space="preserve">      Září                       8.739.235,99       11.114.980,51        </t>
  </si>
  <si>
    <t xml:space="preserve">      Říjen                      3.023.085,46        3.544.846,18        </t>
  </si>
  <si>
    <t xml:space="preserve">      Listopad                   3.537.166,15        3.223.923,71        </t>
  </si>
  <si>
    <t xml:space="preserve">      Prosinec                   4.218.068,62        8.627.015,91        </t>
  </si>
  <si>
    <t xml:space="preserve">     CELKEM :                  53.916.265,48       63.336.244,50        </t>
  </si>
  <si>
    <t>Porovnání běžných příjmů, výdajů a saldo provozního přebytku</t>
  </si>
  <si>
    <t xml:space="preserve">      Porovnání běžných příjmů, výdajů a saldo provozního přebytku</t>
  </si>
  <si>
    <t xml:space="preserve">                                                                            </t>
  </si>
  <si>
    <t xml:space="preserve">                          Běžné           Běžné   Saldo provozního    </t>
  </si>
  <si>
    <t xml:space="preserve">  Měsíc                  příjmy          výdaje           přebytku    </t>
  </si>
  <si>
    <t xml:space="preserve"> Leden         4.731.611,44       1.335.928,46       3.395.682,98  </t>
  </si>
  <si>
    <t xml:space="preserve"> Únor          4.826.790,92       2.329.362,61       2.497.428,31  </t>
  </si>
  <si>
    <t xml:space="preserve"> Březen        3.992.937,23       4.793.642,73        -800.705,50  </t>
  </si>
  <si>
    <t xml:space="preserve"> Duben         4.175.192,14       2.688.117,22       1.487.074,92  </t>
  </si>
  <si>
    <t xml:space="preserve"> Květen        3.564.263,74       2.538.410,28       1.025.853,46  </t>
  </si>
  <si>
    <t xml:space="preserve"> Červen        4.119.795,16       3.216.498,95         903.296,21  </t>
  </si>
  <si>
    <t xml:space="preserve"> Červenec      4.085.081,57       3.318.887,83         766.193,74  </t>
  </si>
  <si>
    <t xml:space="preserve"> Srpen         3.534.874,02       2.496.698,90       1.038.175,12  </t>
  </si>
  <si>
    <t xml:space="preserve"> Září          8.724.402,36       5.129.401,15       3.595.001,21  </t>
  </si>
  <si>
    <t xml:space="preserve"> Říjen         2.993.791,83       2.523.265,10         470.526,73  </t>
  </si>
  <si>
    <t xml:space="preserve"> Listopad      3.403.126,52       2.970.941,93         432.184,59  </t>
  </si>
  <si>
    <t xml:space="preserve"> Prosinec      4.002.099,16       2.911.407,33       1.090.691,83  </t>
  </si>
  <si>
    <t xml:space="preserve"> CELKEM :     52.153.966,09      36.252.562,49      15.901.403,60  </t>
  </si>
  <si>
    <t>Porovnání běžných a kapitálových výdajů</t>
  </si>
  <si>
    <t xml:space="preserve">      Porovnání běžných a kapitálových výdajů</t>
  </si>
  <si>
    <t xml:space="preserve">                                     Běžné            Kapitálové        </t>
  </si>
  <si>
    <t xml:space="preserve">     Měsíc                          výdaje                výdaje        </t>
  </si>
  <si>
    <t xml:space="preserve">                                      5xxx                 6xxxx        </t>
  </si>
  <si>
    <t xml:space="preserve">     Leden                      1.335.928,46           84.960,58        </t>
  </si>
  <si>
    <t xml:space="preserve">     Únor                       2.329.362,61          135.711,58        </t>
  </si>
  <si>
    <t xml:space="preserve">     Březen                     4.793.642,73        2.488.434,58        </t>
  </si>
  <si>
    <t xml:space="preserve">     Duben                      2.688.117,22        2.575.350,08        </t>
  </si>
  <si>
    <t xml:space="preserve">     Květen                     2.538.410,28        2.523.097,55        </t>
  </si>
  <si>
    <t xml:space="preserve">     Červen                     3.216.498,95        2.774.907,08        </t>
  </si>
  <si>
    <t xml:space="preserve">     Červenec                   3.318.887,83          148.663,08        </t>
  </si>
  <si>
    <t xml:space="preserve">     Srpen                      2.496.698,90        3.376.806,68        </t>
  </si>
  <si>
    <t xml:space="preserve">     Září                       5.129.401,15        5.985.579,36        </t>
  </si>
  <si>
    <t xml:space="preserve">     Říjen                      2.523.265,10        1.021.581,08        </t>
  </si>
  <si>
    <t xml:space="preserve">     Listopad                   2.970.941,93          252.981,78        </t>
  </si>
  <si>
    <t xml:space="preserve">     Prosinec                   2.911.407,33        5.715.608,58        </t>
  </si>
  <si>
    <t xml:space="preserve">     CELKEM :                  36.252.562,49       27.083.682,01        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</si>
  <si>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</si>
  <si>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strana    :          1</t>
  </si>
  <si>
    <t>- Porovnání aktiv a pasiv</t>
  </si>
  <si>
    <r>
      <t xml:space="preserve">      </t>
    </r>
    <r>
      <rPr>
        <sz val="6.5"/>
        <rFont val="Courier New"/>
        <family val="3"/>
      </rPr>
      <t xml:space="preserve">                                                           2007               2008               2009</t>
    </r>
  </si>
  <si>
    <r>
      <t xml:space="preserve">      </t>
    </r>
    <r>
      <rPr>
        <b/>
        <sz val="11"/>
        <rFont val="Courier New"/>
        <family val="3"/>
      </rPr>
      <t xml:space="preserve">A K T I V A          </t>
    </r>
  </si>
  <si>
    <r>
      <t xml:space="preserve">      </t>
    </r>
    <r>
      <rPr>
        <b/>
        <sz val="11"/>
        <rFont val="Courier New"/>
        <family val="3"/>
      </rPr>
      <t xml:space="preserve">                     </t>
    </r>
  </si>
  <si>
    <r>
      <t xml:space="preserve">      </t>
    </r>
    <r>
      <rPr>
        <sz val="6.5"/>
        <rFont val="Courier New"/>
        <family val="3"/>
      </rPr>
      <t>013 Software                                          12.364,00          72.578,00         237.028,86</t>
    </r>
  </si>
  <si>
    <r>
      <t xml:space="preserve">      </t>
    </r>
    <r>
      <rPr>
        <sz val="6.5"/>
        <rFont val="Courier New"/>
        <family val="3"/>
      </rPr>
      <t>018 Drobný dlouhodobý nehmotný majetek               155.342,00         155.342,00         334.208,00</t>
    </r>
  </si>
  <si>
    <r>
      <t xml:space="preserve">      </t>
    </r>
    <r>
      <rPr>
        <sz val="6.5"/>
        <rFont val="Courier New"/>
        <family val="3"/>
      </rPr>
      <t>019 Ostatní dlouhodobý nehmotný majetek              397.413,80         397.413,80         247.788,80</t>
    </r>
  </si>
  <si>
    <r>
      <t xml:space="preserve">      </t>
    </r>
    <r>
      <rPr>
        <sz val="6.5"/>
        <rFont val="Courier New"/>
        <family val="3"/>
      </rPr>
      <t>021 Stavby                                       274.566.864,27     271.963.952,85     287.464.493,65</t>
    </r>
  </si>
  <si>
    <r>
      <t xml:space="preserve">      </t>
    </r>
    <r>
      <rPr>
        <sz val="6.5"/>
        <rFont val="Courier New"/>
        <family val="3"/>
      </rPr>
      <t>022 Samost.movité věci a soubory movit.věcí        6.704.761,37       7.541.343,17       8.408.106,19</t>
    </r>
  </si>
  <si>
    <r>
      <t xml:space="preserve">      </t>
    </r>
    <r>
      <rPr>
        <sz val="6.5"/>
        <rFont val="Courier New"/>
        <family val="3"/>
      </rPr>
      <t>028 Drobný dlouhodobý hmotný majetek               5.763.131,73       5.876.209,10       8.619.193,89</t>
    </r>
  </si>
  <si>
    <r>
      <t xml:space="preserve">      </t>
    </r>
    <r>
      <rPr>
        <sz val="6.5"/>
        <rFont val="Courier New"/>
        <family val="3"/>
      </rPr>
      <t>031 Pozemky                                       97.407.721,98      97.695.205,34     100.002.424,35</t>
    </r>
  </si>
  <si>
    <r>
      <t xml:space="preserve">      </t>
    </r>
    <r>
      <rPr>
        <sz val="6.5"/>
        <rFont val="Courier New"/>
        <family val="3"/>
      </rPr>
      <t>032 Umělecká díla a předměty                          10.800,00          10.800,00          30.800,00</t>
    </r>
  </si>
  <si>
    <r>
      <t xml:space="preserve">      </t>
    </r>
    <r>
      <rPr>
        <sz val="6.5"/>
        <rFont val="Courier New"/>
        <family val="3"/>
      </rPr>
      <t>042 Nedokončený dlouhodobý hmotný majetek          4.368.216,86       6.112.884,06      34.790.220,52</t>
    </r>
  </si>
  <si>
    <r>
      <t xml:space="preserve">      </t>
    </r>
    <r>
      <rPr>
        <sz val="6.5"/>
        <rFont val="Courier New"/>
        <family val="3"/>
      </rPr>
      <t>061 Majetk.účasti v osobách s rozhod.vlivem        1.636.987,47       1.636.987,47       1.636.987,47</t>
    </r>
  </si>
  <si>
    <r>
      <t xml:space="preserve">      </t>
    </r>
    <r>
      <rPr>
        <sz val="6.5"/>
        <rFont val="Courier New"/>
        <family val="3"/>
      </rPr>
      <t>112 Materiál na skladě                                47.861,74          59.473,92          61.707,06</t>
    </r>
  </si>
  <si>
    <r>
      <t xml:space="preserve">      </t>
    </r>
    <r>
      <rPr>
        <sz val="6.5"/>
        <rFont val="Courier New"/>
        <family val="3"/>
      </rPr>
      <t>132 Zboží na skladě                                   29.189,39         269.293,84         321.691,23</t>
    </r>
  </si>
  <si>
    <r>
      <t xml:space="preserve">      </t>
    </r>
    <r>
      <rPr>
        <sz val="6.5"/>
        <rFont val="Courier New"/>
        <family val="3"/>
      </rPr>
      <t>213 Poskyt.příspěvky a dotace přísp.organiz.       5.949.953,69       6.496.000,00       6.168.000,00</t>
    </r>
  </si>
  <si>
    <r>
      <t xml:space="preserve">      </t>
    </r>
    <r>
      <rPr>
        <sz val="6.5"/>
        <rFont val="Courier New"/>
        <family val="3"/>
      </rPr>
      <t>214 Poskyt.dotace ostatním subjektům                 970.486,50       1.298.820,30       1.312.372,60</t>
    </r>
  </si>
  <si>
    <r>
      <t xml:space="preserve">      </t>
    </r>
    <r>
      <rPr>
        <sz val="6.5"/>
        <rFont val="Courier New"/>
        <family val="3"/>
      </rPr>
      <t>218 Zúčtování výdajů územ.samospráv.celků         41.911.208,13      89.079.786,73      64.350.233,50</t>
    </r>
  </si>
  <si>
    <r>
      <t xml:space="preserve">      </t>
    </r>
    <r>
      <rPr>
        <sz val="6.5"/>
        <rFont val="Courier New"/>
        <family val="3"/>
      </rPr>
      <t>221 Limity výdajů                                  2.249.000,00      30.056.000,00               0,00</t>
    </r>
  </si>
  <si>
    <r>
      <t xml:space="preserve">      </t>
    </r>
    <r>
      <rPr>
        <sz val="6.5"/>
        <rFont val="Courier New"/>
        <family val="3"/>
      </rPr>
      <t>231 Základní běžný účet                           16.733.572,38      13.721.621,49       7.913.752,21</t>
    </r>
  </si>
  <si>
    <r>
      <t xml:space="preserve">      </t>
    </r>
    <r>
      <rPr>
        <sz val="6.5"/>
        <rFont val="Courier New"/>
        <family val="3"/>
      </rPr>
      <t>236 Běžné účty peněžních fondů                     1.094.231,18       1.223.934,31       1.134.473,97</t>
    </r>
  </si>
  <si>
    <r>
      <t xml:space="preserve">      </t>
    </r>
    <r>
      <rPr>
        <sz val="6.5"/>
        <rFont val="Courier New"/>
        <family val="3"/>
      </rPr>
      <t>241 Běžný účet                                     3.130.962,51       5.070.683,65       6.131.393,04</t>
    </r>
  </si>
  <si>
    <r>
      <t xml:space="preserve">      </t>
    </r>
    <r>
      <rPr>
        <sz val="6.5"/>
        <rFont val="Courier New"/>
        <family val="3"/>
      </rPr>
      <t>245 Ostatní běžné účty                               853.157,14         955.860,26         890.694,64</t>
    </r>
  </si>
  <si>
    <r>
      <t xml:space="preserve">      </t>
    </r>
    <r>
      <rPr>
        <sz val="6.5"/>
        <rFont val="Courier New"/>
        <family val="3"/>
      </rPr>
      <t>263 Ceniny                                               516,00          16.516,00               0,00</t>
    </r>
  </si>
  <si>
    <r>
      <t xml:space="preserve">      </t>
    </r>
    <r>
      <rPr>
        <sz val="6.5"/>
        <rFont val="Courier New"/>
        <family val="3"/>
      </rPr>
      <t>277 Poskytnuté přechodné výpomoci fyz.osobám         277.427,60         161.252,94         112.840,51</t>
    </r>
  </si>
  <si>
    <r>
      <t xml:space="preserve">      </t>
    </r>
    <r>
      <rPr>
        <sz val="6.5"/>
        <rFont val="Courier New"/>
        <family val="3"/>
      </rPr>
      <t>311 Odběratelé                                       256.901,22         528.714,00         528.718,00</t>
    </r>
  </si>
  <si>
    <r>
      <t xml:space="preserve">      </t>
    </r>
    <r>
      <rPr>
        <sz val="6.5"/>
        <rFont val="Courier New"/>
        <family val="3"/>
      </rPr>
      <t>314 Poskytnuté provozní zálohy                     1.013.185,20       1.170.240,41       1.766.071,85</t>
    </r>
  </si>
  <si>
    <r>
      <t xml:space="preserve">      </t>
    </r>
    <r>
      <rPr>
        <sz val="6.5"/>
        <rFont val="Courier New"/>
        <family val="3"/>
      </rPr>
      <t>315 Pohledávky za rozpočtové příjmy                1.863.036,50       1.615.511,60       1.121.871,56</t>
    </r>
  </si>
  <si>
    <r>
      <t xml:space="preserve">      </t>
    </r>
    <r>
      <rPr>
        <sz val="6.5"/>
        <rFont val="Courier New"/>
        <family val="3"/>
      </rPr>
      <t>316 Ostatní pohledávky                               354.638,00         350.887,00         832.413,50</t>
    </r>
  </si>
  <si>
    <r>
      <t xml:space="preserve">      </t>
    </r>
    <r>
      <rPr>
        <sz val="6.5"/>
        <rFont val="Courier New"/>
        <family val="3"/>
      </rPr>
      <t>335 Pohledávky za zaměstnanci                         48.638,00           6.910,00          20.547,00</t>
    </r>
  </si>
  <si>
    <r>
      <t xml:space="preserve">      </t>
    </r>
    <r>
      <rPr>
        <sz val="6.5"/>
        <rFont val="Courier New"/>
        <family val="3"/>
      </rPr>
      <t>378 Jiné pohledávky                                   54.105,00          68.043,00          84.074,00</t>
    </r>
  </si>
  <si>
    <r>
      <t xml:space="preserve">      </t>
    </r>
    <r>
      <rPr>
        <sz val="6.5"/>
        <rFont val="Courier New"/>
        <family val="3"/>
      </rPr>
      <t>381 Náklady příštích období                           27.606,74          28.430,13          28.430,13</t>
    </r>
  </si>
  <si>
    <r>
      <t xml:space="preserve">      </t>
    </r>
    <r>
      <rPr>
        <sz val="6.5"/>
        <rFont val="Courier New"/>
        <family val="3"/>
      </rPr>
      <t>388 Dohadné účty aktivní                               7.397,00          10.145,00               0,00</t>
    </r>
  </si>
  <si>
    <r>
      <t xml:space="preserve">      </t>
    </r>
    <r>
      <rPr>
        <sz val="6.5"/>
        <rFont val="Courier New"/>
        <family val="3"/>
      </rPr>
      <t>410 Materiální náklady                             2.824.168,23      36.187.756,06       9.639.512,51</t>
    </r>
  </si>
  <si>
    <r>
      <t xml:space="preserve">      </t>
    </r>
    <r>
      <rPr>
        <sz val="6.5"/>
        <rFont val="Courier New"/>
        <family val="3"/>
      </rPr>
      <t>420 Služby a náklady nevýrobní povahy             10.118.541,47       9.181.278,78      10.403.144,42</t>
    </r>
  </si>
  <si>
    <r>
      <t xml:space="preserve">      </t>
    </r>
    <r>
      <rPr>
        <sz val="6.5"/>
        <rFont val="Courier New"/>
        <family val="3"/>
      </rPr>
      <t>430 Cestovné a ost.výplaty fyzickým osobám            24.971,00          45.517,00          67.431,95</t>
    </r>
  </si>
  <si>
    <r>
      <t xml:space="preserve">      </t>
    </r>
    <r>
      <rPr>
        <sz val="6.5"/>
        <rFont val="Courier New"/>
        <family val="3"/>
      </rPr>
      <t>440 Mzdové a ostatní osobní náklady                6.331.464,00       6.686.636,00       6.601.420,00</t>
    </r>
  </si>
  <si>
    <r>
      <t xml:space="preserve">      </t>
    </r>
    <r>
      <rPr>
        <sz val="6.5"/>
        <rFont val="Courier New"/>
        <family val="3"/>
      </rPr>
      <t>450 Dávky sociálního zabezpečení                   6.114.885,00       4.099.445,00       5.300.346,00</t>
    </r>
  </si>
  <si>
    <r>
      <t xml:space="preserve">      </t>
    </r>
    <r>
      <rPr>
        <sz val="6.5"/>
        <rFont val="Courier New"/>
        <family val="3"/>
      </rPr>
      <t>460 Manka a škody                                     47.229,30          25.550,00         485.560,20</t>
    </r>
  </si>
  <si>
    <r>
      <t xml:space="preserve">      </t>
    </r>
    <r>
      <rPr>
        <sz val="6.5"/>
        <rFont val="Courier New"/>
        <family val="3"/>
      </rPr>
      <t>471 Úroky                                                  0,00         377.657,98         345.110,81</t>
    </r>
  </si>
  <si>
    <r>
      <t xml:space="preserve">      </t>
    </r>
    <r>
      <rPr>
        <sz val="6.5"/>
        <rFont val="Courier New"/>
        <family val="3"/>
      </rPr>
      <t>472 Penále a poplatky                                      0,00          14.050,00           6.120,00</t>
    </r>
  </si>
  <si>
    <r>
      <t xml:space="preserve">      </t>
    </r>
    <r>
      <rPr>
        <sz val="6.5"/>
        <rFont val="Courier New"/>
        <family val="3"/>
      </rPr>
      <t>474 Finanční náklady                                       0,00          73.971,50          98.121,41</t>
    </r>
  </si>
  <si>
    <r>
      <t xml:space="preserve">      </t>
    </r>
    <r>
      <rPr>
        <sz val="6.5"/>
        <rFont val="Courier New"/>
        <family val="3"/>
      </rPr>
      <t>501 Spotřeba materiálu                               204.094,00         199.834,46         123.512,52</t>
    </r>
  </si>
  <si>
    <r>
      <t xml:space="preserve">      </t>
    </r>
    <r>
      <rPr>
        <sz val="6.5"/>
        <rFont val="Courier New"/>
        <family val="3"/>
      </rPr>
      <t>502 Spotřeba energie                                 932.472,40         887.042,71         178.324,23</t>
    </r>
  </si>
  <si>
    <r>
      <t xml:space="preserve">      </t>
    </r>
    <r>
      <rPr>
        <sz val="6.5"/>
        <rFont val="Courier New"/>
        <family val="3"/>
      </rPr>
      <t>503 Spotřeba ost.neskladovatelných dodávek           388.537,06         302.896,15          86.875,74</t>
    </r>
  </si>
  <si>
    <r>
      <t xml:space="preserve">      </t>
    </r>
    <r>
      <rPr>
        <sz val="6.5"/>
        <rFont val="Courier New"/>
        <family val="3"/>
      </rPr>
      <t>504 Prodané zboží                                      9.046,05           8.158,20          33.562,39</t>
    </r>
  </si>
  <si>
    <r>
      <t xml:space="preserve">      </t>
    </r>
    <r>
      <rPr>
        <sz val="6.5"/>
        <rFont val="Courier New"/>
        <family val="3"/>
      </rPr>
      <t>511 Opravy a udržování                             1.099.732,52       1.371.816,63       1.667.571,32</t>
    </r>
  </si>
  <si>
    <r>
      <t xml:space="preserve">      </t>
    </r>
    <r>
      <rPr>
        <sz val="6.5"/>
        <rFont val="Courier New"/>
        <family val="3"/>
      </rPr>
      <t>512 Cestovné                                               0,00               0,00           1.155,00</t>
    </r>
  </si>
  <si>
    <r>
      <t xml:space="preserve">      </t>
    </r>
    <r>
      <rPr>
        <sz val="6.5"/>
        <rFont val="Courier New"/>
        <family val="3"/>
      </rPr>
      <t>513 Náklady na reprezentaci                                0,00               0,00           8.545,30</t>
    </r>
  </si>
  <si>
    <r>
      <t xml:space="preserve">      </t>
    </r>
    <r>
      <rPr>
        <sz val="6.5"/>
        <rFont val="Courier New"/>
        <family val="3"/>
      </rPr>
      <t>518 Ostatní služby                                 1.939.407,95       2.025.863,38       1.620.963,12</t>
    </r>
  </si>
  <si>
    <r>
      <t xml:space="preserve">      </t>
    </r>
    <r>
      <rPr>
        <sz val="6.5"/>
        <rFont val="Courier New"/>
        <family val="3"/>
      </rPr>
      <t>521 Mzdové náklady                                   465.498,00         650.833,00         821.321,00</t>
    </r>
  </si>
  <si>
    <r>
      <t xml:space="preserve">      </t>
    </r>
    <r>
      <rPr>
        <sz val="6.5"/>
        <rFont val="Courier New"/>
        <family val="3"/>
      </rPr>
      <t>524 Zákonné sociální pojištění                       154.097,00         212.790,00         235.833,00</t>
    </r>
  </si>
  <si>
    <r>
      <t xml:space="preserve">      </t>
    </r>
    <r>
      <rPr>
        <sz val="6.5"/>
        <rFont val="Courier New"/>
        <family val="3"/>
      </rPr>
      <t>538 Ostatní daně a poplatky                                0,00             600,00               0,00</t>
    </r>
  </si>
  <si>
    <r>
      <t xml:space="preserve">      </t>
    </r>
    <r>
      <rPr>
        <sz val="6.5"/>
        <rFont val="Courier New"/>
        <family val="3"/>
      </rPr>
      <t>543 Odpis pohledávky                                  28.764,00          -1.403,00         123.473,00</t>
    </r>
  </si>
  <si>
    <r>
      <t xml:space="preserve">      </t>
    </r>
    <r>
      <rPr>
        <sz val="6.5"/>
        <rFont val="Courier New"/>
        <family val="3"/>
      </rPr>
      <t>545 Kursové ztráty                                     1.140,11           1.943,36           1.226,55</t>
    </r>
  </si>
  <si>
    <r>
      <t xml:space="preserve">      </t>
    </r>
    <r>
      <rPr>
        <sz val="6.5"/>
        <rFont val="Courier New"/>
        <family val="3"/>
      </rPr>
      <t>549 Jiné ostatní náklady                              41.047,76         126.259,05         330.905,74</t>
    </r>
  </si>
  <si>
    <r>
      <t xml:space="preserve">      </t>
    </r>
    <r>
      <rPr>
        <sz val="6.5"/>
        <rFont val="Courier New"/>
        <family val="3"/>
      </rPr>
      <t>551 Odpisy dlouhodobého nehm.a hmot.majetku        1.164.544,00       1.193.264,00       1.301.616,00</t>
    </r>
  </si>
  <si>
    <r>
      <t xml:space="preserve">      </t>
    </r>
    <r>
      <rPr>
        <sz val="6.5"/>
        <rFont val="Courier New"/>
        <family val="3"/>
      </rPr>
      <t>554 Prodaný materiál                                   3.089,74           1.713,10               0,00</t>
    </r>
  </si>
  <si>
    <r>
      <t xml:space="preserve">      </t>
    </r>
    <r>
      <rPr>
        <sz val="6.5"/>
        <rFont val="Courier New"/>
        <family val="3"/>
      </rPr>
      <t>556 Tvorba zákonných rezerv                          494.442,00         433.822,00         416.597,00</t>
    </r>
  </si>
  <si>
    <r>
      <t xml:space="preserve">      </t>
    </r>
    <r>
      <rPr>
        <sz val="6.5"/>
        <rFont val="Courier New"/>
        <family val="3"/>
      </rPr>
      <t>591 Daň z příjmů                                           0,00         159.460,00          91.600,00</t>
    </r>
  </si>
  <si>
    <r>
      <t xml:space="preserve">      </t>
    </r>
    <r>
      <rPr>
        <b/>
        <sz val="11"/>
        <rFont val="Courier New"/>
        <family val="3"/>
      </rPr>
      <t xml:space="preserve">P A S I V A          </t>
    </r>
  </si>
  <si>
    <r>
      <t xml:space="preserve">      </t>
    </r>
    <r>
      <rPr>
        <sz val="6.5"/>
        <rFont val="Courier New"/>
        <family val="3"/>
      </rPr>
      <t>211 Financování výdajů územ.samospráv.celků       33.564.830,56      95.581.978,27      36.732.377,10</t>
    </r>
  </si>
  <si>
    <r>
      <t xml:space="preserve">      </t>
    </r>
    <r>
      <rPr>
        <sz val="6.5"/>
        <rFont val="Courier New"/>
        <family val="3"/>
      </rPr>
      <t>215 Vyúčt.rozp.příjmů z běž.čin.úz.sam.celků        -514.832,86         302.117,10        -349.331,82</t>
    </r>
  </si>
  <si>
    <r>
      <t xml:space="preserve">      </t>
    </r>
    <r>
      <rPr>
        <sz val="6.5"/>
        <rFont val="Courier New"/>
        <family val="3"/>
      </rPr>
      <t>217 Zúčtování příjmů územ.samospráv.celků         49.432.034,92      87.292.942,64      53.845.651,82</t>
    </r>
  </si>
  <si>
    <r>
      <t xml:space="preserve">      </t>
    </r>
    <r>
      <rPr>
        <sz val="6.5"/>
        <rFont val="Courier New"/>
        <family val="3"/>
      </rPr>
      <t>272 Přij.návrat.fin.výpomoci mezi rozpočty           758.378,00         478.378,00         198.378,00</t>
    </r>
  </si>
  <si>
    <r>
      <t xml:space="preserve">      </t>
    </r>
    <r>
      <rPr>
        <sz val="6.5"/>
        <rFont val="Courier New"/>
        <family val="3"/>
      </rPr>
      <t>281 Krátkodobé bankovní úvěry                              0,00               0,00       4.363.528,00</t>
    </r>
  </si>
  <si>
    <r>
      <t xml:space="preserve">      </t>
    </r>
    <r>
      <rPr>
        <sz val="6.5"/>
        <rFont val="Courier New"/>
        <family val="3"/>
      </rPr>
      <t>321 Dodavatelé                                        65.529,63         110.867,40      32.429.393,43</t>
    </r>
  </si>
  <si>
    <r>
      <t xml:space="preserve">      </t>
    </r>
    <r>
      <rPr>
        <sz val="6.5"/>
        <rFont val="Courier New"/>
        <family val="3"/>
      </rPr>
      <t>324 Přijaté zálohy                                   477.394,82         133.734,67       1.474.655,08</t>
    </r>
  </si>
  <si>
    <r>
      <t xml:space="preserve">      </t>
    </r>
    <r>
      <rPr>
        <sz val="6.5"/>
        <rFont val="Courier New"/>
        <family val="3"/>
      </rPr>
      <t>325 Ostatní závazky                                   65.035,28              31,90         348.801,90</t>
    </r>
  </si>
  <si>
    <r>
      <t xml:space="preserve">      </t>
    </r>
    <r>
      <rPr>
        <sz val="6.5"/>
        <rFont val="Courier New"/>
        <family val="3"/>
      </rPr>
      <t>331 Zaměstnanci                                      428.458,00         472.121,00         477.515,00</t>
    </r>
  </si>
  <si>
    <r>
      <t xml:space="preserve">      </t>
    </r>
    <r>
      <rPr>
        <sz val="6.5"/>
        <rFont val="Courier New"/>
        <family val="3"/>
      </rPr>
      <t>336 Zúčt.s institucemi soc.zabezp.a zdr.poj.         224.162,00         236.365,00         237.959,00</t>
    </r>
  </si>
  <si>
    <r>
      <t xml:space="preserve">      </t>
    </r>
    <r>
      <rPr>
        <sz val="6.5"/>
        <rFont val="Courier New"/>
        <family val="3"/>
      </rPr>
      <t>341 Daň z příjmů                                     768.480,00         159.460,00          91.600,00</t>
    </r>
  </si>
  <si>
    <r>
      <t xml:space="preserve">      </t>
    </r>
    <r>
      <rPr>
        <sz val="6.5"/>
        <rFont val="Courier New"/>
        <family val="3"/>
      </rPr>
      <t>342 Ostatní přímé daně                                61.207,00          58.669,00          61.686,00</t>
    </r>
  </si>
  <si>
    <r>
      <t xml:space="preserve">      </t>
    </r>
    <r>
      <rPr>
        <sz val="6.5"/>
        <rFont val="Courier New"/>
        <family val="3"/>
      </rPr>
      <t>343 Daň z přidané hodnoty                            -13.201,00         -49.700,00      -3.580.554,09</t>
    </r>
  </si>
  <si>
    <r>
      <t xml:space="preserve">      </t>
    </r>
    <r>
      <rPr>
        <sz val="6.5"/>
        <rFont val="Courier New"/>
        <family val="3"/>
      </rPr>
      <t>345 Ostatní daně a poplatky                           21.737,00          13.526,00           1.110,00</t>
    </r>
  </si>
  <si>
    <r>
      <t xml:space="preserve">      </t>
    </r>
    <r>
      <rPr>
        <sz val="6.5"/>
        <rFont val="Courier New"/>
        <family val="3"/>
      </rPr>
      <t>379 Jiné závazky                                     716.265,34          74.502,21          47.893,68</t>
    </r>
  </si>
  <si>
    <r>
      <t xml:space="preserve">      </t>
    </r>
    <r>
      <rPr>
        <sz val="6.5"/>
        <rFont val="Courier New"/>
        <family val="3"/>
      </rPr>
      <t>384 Výnosy příštích období                            14.000,00               0,00               0,00</t>
    </r>
  </si>
  <si>
    <r>
      <t xml:space="preserve">      </t>
    </r>
    <r>
      <rPr>
        <sz val="6.5"/>
        <rFont val="Courier New"/>
        <family val="3"/>
      </rPr>
      <t>389 Dohadné účty pasivní                           1.001.649,54       1.107.801,07         280.844,53</t>
    </r>
  </si>
  <si>
    <r>
      <t xml:space="preserve">      </t>
    </r>
    <r>
      <rPr>
        <sz val="6.5"/>
        <rFont val="Courier New"/>
        <family val="3"/>
      </rPr>
      <t>602 Tržby z prodeje služeb                         7.318.354,67       9.033.159,81       7.362.475,93</t>
    </r>
  </si>
  <si>
    <r>
      <t xml:space="preserve">      </t>
    </r>
    <r>
      <rPr>
        <sz val="6.5"/>
        <rFont val="Courier New"/>
        <family val="3"/>
      </rPr>
      <t>604 Tržby za prodané zboží                            14.425,40          12.552,30          39.526,99</t>
    </r>
  </si>
  <si>
    <r>
      <t xml:space="preserve">      </t>
    </r>
    <r>
      <rPr>
        <sz val="6.5"/>
        <rFont val="Courier New"/>
        <family val="3"/>
      </rPr>
      <t>641 Smluvní pokuty a úroky z prodlení                112.870,52          70.072,70          41.071,06</t>
    </r>
  </si>
  <si>
    <r>
      <t xml:space="preserve">      </t>
    </r>
    <r>
      <rPr>
        <sz val="6.5"/>
        <rFont val="Courier New"/>
        <family val="3"/>
      </rPr>
      <t>644 Úroky                                             20.622,14          37.608,75          60.970,78</t>
    </r>
  </si>
  <si>
    <r>
      <t xml:space="preserve">      </t>
    </r>
    <r>
      <rPr>
        <sz val="6.5"/>
        <rFont val="Courier New"/>
        <family val="3"/>
      </rPr>
      <t>645 Kursové zisky                                        787,81             873,12           2.501,36</t>
    </r>
  </si>
  <si>
    <r>
      <t xml:space="preserve">      </t>
    </r>
    <r>
      <rPr>
        <sz val="6.5"/>
        <rFont val="Courier New"/>
        <family val="3"/>
      </rPr>
      <t>648 Zúčtování fondů                                        0,00               0,00         842.227,00</t>
    </r>
  </si>
  <si>
    <r>
      <t xml:space="preserve">      </t>
    </r>
    <r>
      <rPr>
        <sz val="6.5"/>
        <rFont val="Courier New"/>
        <family val="3"/>
      </rPr>
      <t>649 Jiné ostatní výnosy                                   79,64              70,77             424,67</t>
    </r>
  </si>
  <si>
    <r>
      <t xml:space="preserve">      </t>
    </r>
    <r>
      <rPr>
        <sz val="6.5"/>
        <rFont val="Courier New"/>
        <family val="3"/>
      </rPr>
      <t>654 Tržby z prodeje materiálu                          3.252,00           3.316,30               0,00</t>
    </r>
  </si>
  <si>
    <r>
      <t xml:space="preserve">      </t>
    </r>
    <r>
      <rPr>
        <sz val="6.5"/>
        <rFont val="Courier New"/>
        <family val="3"/>
      </rPr>
      <t>901 Fond dlouhodobého majetku                    388.108.831,59     389.815.397,78     416.616.283,07</t>
    </r>
  </si>
  <si>
    <r>
      <t xml:space="preserve">      </t>
    </r>
    <r>
      <rPr>
        <sz val="6.5"/>
        <rFont val="Courier New"/>
        <family val="3"/>
      </rPr>
      <t>902 Fond oběžných aktiv                              956.616,42         956.616,42         956.616,42</t>
    </r>
  </si>
  <si>
    <r>
      <t xml:space="preserve">      </t>
    </r>
    <r>
      <rPr>
        <sz val="6.5"/>
        <rFont val="Courier New"/>
        <family val="3"/>
      </rPr>
      <t>903 Fond hospodářské činnosti                        460.197,56       1.005.292,62       1.968.870,41</t>
    </r>
  </si>
  <si>
    <r>
      <t xml:space="preserve">      </t>
    </r>
    <r>
      <rPr>
        <sz val="6.5"/>
        <rFont val="Courier New"/>
        <family val="3"/>
      </rPr>
      <t>917 Peněžní fondy                                  1.420.296,78       1.408.097,25       2.441.924,48</t>
    </r>
  </si>
  <si>
    <r>
      <t xml:space="preserve">      </t>
    </r>
    <r>
      <rPr>
        <sz val="6.5"/>
        <rFont val="Courier New"/>
        <family val="3"/>
      </rPr>
      <t>918 Jiné finanční fondy                                    0,00         143.070,88          82.824,88</t>
    </r>
  </si>
  <si>
    <r>
      <t xml:space="preserve">      </t>
    </r>
    <r>
      <rPr>
        <sz val="6.5"/>
        <rFont val="Courier New"/>
        <family val="3"/>
      </rPr>
      <t>932 Nerozděl.zisk, neuhraz.ztráta minul.let           97.771,84          97.771,84          97.771,84</t>
    </r>
  </si>
  <si>
    <r>
      <t xml:space="preserve">      </t>
    </r>
    <r>
      <rPr>
        <sz val="6.5"/>
        <rFont val="Courier New"/>
        <family val="3"/>
      </rPr>
      <t>933 Převod zúčt. příjmů a výdajů minul.let          -827.341,78       6.693.485,01       4.906.640,92</t>
    </r>
  </si>
  <si>
    <r>
      <t xml:space="preserve">      </t>
    </r>
    <r>
      <rPr>
        <sz val="6.5"/>
        <rFont val="Courier New"/>
        <family val="3"/>
      </rPr>
      <t>941 Rezervy zákonné                                1.444.032,00       1.877.854,00       2.294.451,00</t>
    </r>
  </si>
  <si>
    <r>
      <t xml:space="preserve">      </t>
    </r>
    <r>
      <rPr>
        <sz val="6.5"/>
        <rFont val="Courier New"/>
        <family val="3"/>
      </rPr>
      <t>951 Dlouhodobé bankovní úvěry                      8.282.604,37       7.337.497,57       6.776.618,97</t>
    </r>
  </si>
  <si>
    <r>
      <t xml:space="preserve">      </t>
    </r>
    <r>
      <rPr>
        <sz val="6.5"/>
        <rFont val="Courier New"/>
        <family val="3"/>
      </rPr>
      <t>959 Ostatní dlouhodobé závazky                     1.645.614,96       1.079.054,00         539.527,04</t>
    </r>
  </si>
  <si>
    <r>
      <t xml:space="preserve">      </t>
    </r>
    <r>
      <rPr>
        <sz val="6.5"/>
        <rFont val="Courier New"/>
        <family val="3"/>
      </rPr>
      <t>964 Saldo výdajů a nákladů                         5.401.236,10       4.338.867,47       5.395.160,91</t>
    </r>
  </si>
  <si>
    <r>
      <t xml:space="preserve">      </t>
    </r>
    <r>
      <rPr>
        <sz val="6.5"/>
        <rFont val="Courier New"/>
        <family val="3"/>
      </rPr>
      <t>965 Saldo příjmů a výnosů                         -1.247.531,26      -1.965.857,12      -2.547.009,62</t>
    </r>
  </si>
  <si>
    <r>
      <t xml:space="preserve"> </t>
    </r>
    <r>
      <rPr>
        <sz val="6.5"/>
        <rFont val="Courier New"/>
        <family val="3"/>
      </rPr>
      <t xml:space="preserve">Město Město Albrechtice                                                                               </t>
    </r>
  </si>
  <si>
    <t xml:space="preserve">                                                                                            strana    :          1</t>
  </si>
  <si>
    <t>- Porovnání závazků</t>
  </si>
  <si>
    <r>
      <t xml:space="preserve">      </t>
    </r>
    <r>
      <rPr>
        <sz val="6.5"/>
        <rFont val="Courier New"/>
        <family val="3"/>
      </rPr>
      <t xml:space="preserve">                                                          2007               2008               2009</t>
    </r>
  </si>
  <si>
    <r>
      <t xml:space="preserve">      </t>
    </r>
    <r>
      <rPr>
        <b/>
        <sz val="11"/>
        <rFont val="Courier New"/>
        <family val="3"/>
      </rPr>
      <t>Z Á V A Z K Y</t>
    </r>
  </si>
  <si>
    <r>
      <t xml:space="preserve">      </t>
    </r>
    <r>
      <rPr>
        <b/>
        <sz val="11"/>
        <rFont val="Courier New"/>
        <family val="3"/>
      </rPr>
      <t xml:space="preserve">                   </t>
    </r>
  </si>
  <si>
    <t xml:space="preserve">                                                                                           strana    :          1</t>
  </si>
  <si>
    <t>- Porovnání pohledávek</t>
  </si>
  <si>
    <r>
      <t xml:space="preserve">      </t>
    </r>
    <r>
      <rPr>
        <b/>
        <sz val="11"/>
        <rFont val="Courier New"/>
        <family val="3"/>
      </rPr>
      <t>P O H L E D Á V K Y</t>
    </r>
  </si>
  <si>
    <t xml:space="preserve">                                                                                 strana    :          1</t>
  </si>
  <si>
    <t>Ukazatel dluhové služby</t>
  </si>
  <si>
    <t>=======================</t>
  </si>
  <si>
    <t xml:space="preserve">                                                     2007              2008              2009</t>
  </si>
  <si>
    <t>1  Daňové příjmy              (třída 1)       30575124.11       34480645.58       31888007.15</t>
  </si>
  <si>
    <t>2  Nedaňové příjmy            (třída 2)        1735311.56        2058703.74        1770943.40</t>
  </si>
  <si>
    <t>3  Přijaté dotace - fin.vztah (4112+4212)      3209133.00        3285574.00        3382845.00</t>
  </si>
  <si>
    <t>4  Dluhová základna                           35519568.67       39824923.32       37041795.55</t>
  </si>
  <si>
    <t xml:space="preserve">       </t>
  </si>
  <si>
    <t>5  Úroky                       (5141)           448881.57         377657.98         345110.81</t>
  </si>
  <si>
    <t>6  Splátky jistin a dluhopisů  (8xx2,8xx4)     3094182.00        1225106.80        1628540.92</t>
  </si>
  <si>
    <t>7  Splátky leasingu            (5178)                0.00              0.00              0.00</t>
  </si>
  <si>
    <t>8  Dluhová služba                              3543063.57        1602764.78        1973651.73</t>
  </si>
  <si>
    <t>------------------------------------------------------------------------------------------------------------------</t>
  </si>
  <si>
    <t>9  Ukazatel dluhové služby                           9.97 %            4.02 %            5.33 %</t>
  </si>
  <si>
    <t xml:space="preserve">                       Informace o hospodařské činnosti města</t>
  </si>
  <si>
    <t>k   31. 12. 2009</t>
  </si>
  <si>
    <t>Rozpis nákladů a výnosů hospodářské činnosti za rok 2009</t>
  </si>
  <si>
    <t>Náklady</t>
  </si>
  <si>
    <t xml:space="preserve">Výnosy </t>
  </si>
  <si>
    <t>plán</t>
  </si>
  <si>
    <t>skutečnost</t>
  </si>
  <si>
    <t>spotřeba el.energie byty</t>
  </si>
  <si>
    <t>čisté nájemné</t>
  </si>
  <si>
    <t>poplatky z prodlení</t>
  </si>
  <si>
    <t>poplatky žádost o byt</t>
  </si>
  <si>
    <t xml:space="preserve">ostatní služby </t>
  </si>
  <si>
    <t>ostatní služby - úpravy programu</t>
  </si>
  <si>
    <t>zaúčtování fondu HČ</t>
  </si>
  <si>
    <t>ostatní služby - právní  služby</t>
  </si>
  <si>
    <t>ostatní služby - revize</t>
  </si>
  <si>
    <t>ostatní služby - poplatky za SIPO</t>
  </si>
  <si>
    <t>ostatní služby - poštovné</t>
  </si>
  <si>
    <t>jiné náklady</t>
  </si>
  <si>
    <t>jiné náklady přep.,nedoplatky VS</t>
  </si>
  <si>
    <t>účetní odpisy</t>
  </si>
  <si>
    <t>Celkem bytové:</t>
  </si>
  <si>
    <t>Byty pro důchodce</t>
  </si>
  <si>
    <t>spotřeba materiálu, DDHM</t>
  </si>
  <si>
    <t xml:space="preserve">čisté nájemné </t>
  </si>
  <si>
    <t>pronájem místnosti v DD</t>
  </si>
  <si>
    <t>ostatní služby</t>
  </si>
  <si>
    <t>ostatní náklady -úklid společných prostor</t>
  </si>
  <si>
    <t>ostatní náklady - revize</t>
  </si>
  <si>
    <t>ostatní náklady - úpravy programu</t>
  </si>
  <si>
    <t>mzdové náklady - odměna správce</t>
  </si>
  <si>
    <t>odepsání pohledávek</t>
  </si>
  <si>
    <t>ostatní náklady přepl.,nedopl. VS</t>
  </si>
  <si>
    <t>Celkem byty Nemoc. 6</t>
  </si>
  <si>
    <t>spotřeba DDHM</t>
  </si>
  <si>
    <t xml:space="preserve">tržby z čistého  nájemného </t>
  </si>
  <si>
    <t>tržby ze služeb - paušály</t>
  </si>
  <si>
    <t>ostatní výnosy - zaokrouhlení u fa</t>
  </si>
  <si>
    <t>spotřeba tepla</t>
  </si>
  <si>
    <t>zaplacené upomínky</t>
  </si>
  <si>
    <t>penále za pozdní úhrady</t>
  </si>
  <si>
    <t>spotřeba teplé vody</t>
  </si>
  <si>
    <t>ostatní služby - pojištění</t>
  </si>
  <si>
    <t>jiné náklady - zaokrouhlení</t>
  </si>
  <si>
    <t>tržby za provozní poplatky</t>
  </si>
  <si>
    <t>instalace kabel.televize přípojky</t>
  </si>
  <si>
    <t>instalace kabel.televize měsíční</t>
  </si>
  <si>
    <t>reklamy</t>
  </si>
  <si>
    <t>přepisy smluv</t>
  </si>
  <si>
    <t>ostatní náklady - provozní poplatky</t>
  </si>
  <si>
    <t>znovuzapojení kabel. televize</t>
  </si>
  <si>
    <t>ostatní náklady - poštovné</t>
  </si>
  <si>
    <t>ostatní práce na kabel. televizi</t>
  </si>
  <si>
    <t>ostatní náklady - telefony</t>
  </si>
  <si>
    <t>tržby za provozování Holčovice</t>
  </si>
  <si>
    <t>ostatní náklady - pojištění</t>
  </si>
  <si>
    <t xml:space="preserve">za upomínky </t>
  </si>
  <si>
    <t>za penále za pozdní úhrady</t>
  </si>
  <si>
    <t>mzdové náklady odstupné</t>
  </si>
  <si>
    <t>ostatní výnosy - zaokrouhlování</t>
  </si>
  <si>
    <t>kurzové zisky</t>
  </si>
  <si>
    <t>ost.náklady DPH zahraniční fa</t>
  </si>
  <si>
    <t>ostatní služby nájemné</t>
  </si>
  <si>
    <t>jiné náklady - bankovní poplatky</t>
  </si>
  <si>
    <t>kurzové rozdíly ztráty</t>
  </si>
  <si>
    <t>poplatky za ČT TV</t>
  </si>
  <si>
    <t>pronájem hrobových míst</t>
  </si>
  <si>
    <t>ČN smuteční síň</t>
  </si>
  <si>
    <t>SL smuteční síň</t>
  </si>
  <si>
    <t>ostatní služby - správa, úklid</t>
  </si>
  <si>
    <t>pronájem míst v kolumbariu</t>
  </si>
  <si>
    <t>prodej desek kolumbarium</t>
  </si>
  <si>
    <t>zaokrouhlení</t>
  </si>
  <si>
    <t>ostatní služby - zaokrouhlení</t>
  </si>
  <si>
    <t>prodej zboží (mramorové desky)</t>
  </si>
  <si>
    <t>Kopírka</t>
  </si>
  <si>
    <t>tržby za kopírování</t>
  </si>
  <si>
    <t>Skládka</t>
  </si>
  <si>
    <t>manipul. poplatek za inertní odpad</t>
  </si>
  <si>
    <t>ostatní náklady - uhrnutí, rozbory</t>
  </si>
  <si>
    <t>zaokrouhlení u fa, upomínky</t>
  </si>
  <si>
    <t>pronájem skládky</t>
  </si>
  <si>
    <t>sociální a zdravotní pojištění</t>
  </si>
  <si>
    <t>upomínky za faktury</t>
  </si>
  <si>
    <t>Lesní hospodářství</t>
  </si>
  <si>
    <t>tržba z prodeje dřeva</t>
  </si>
  <si>
    <t>činnost LOH</t>
  </si>
  <si>
    <t>smluvní pokuty z prodlení</t>
  </si>
  <si>
    <t>ostatní náklady - běžná činnost</t>
  </si>
  <si>
    <t>pronájem honitby</t>
  </si>
  <si>
    <t>tvorba zákonných rezerv</t>
  </si>
  <si>
    <t>úroky - účet rezev na lesy</t>
  </si>
  <si>
    <t>zaokrouhlení u fa</t>
  </si>
  <si>
    <t>jiné náklady - bankoví poplatky</t>
  </si>
  <si>
    <t>ostatní náklady - přísp. SVOL</t>
  </si>
  <si>
    <t>ostatní náklady, zaokrouhlení</t>
  </si>
  <si>
    <t>ostatní náklady - zalesnění z dotace</t>
  </si>
  <si>
    <r>
      <t>pronáj. pozemků, upomínky</t>
    </r>
    <r>
      <rPr>
        <sz val="8"/>
        <rFont val="Arial"/>
        <family val="2"/>
      </rPr>
      <t xml:space="preserve"> 327,60</t>
    </r>
  </si>
  <si>
    <t>spotřeba materiálu - chemikálie</t>
  </si>
  <si>
    <t>pronájem koupaliště</t>
  </si>
  <si>
    <t xml:space="preserve">nákup DDHM  </t>
  </si>
  <si>
    <t>zaokrouhlení u faktur</t>
  </si>
  <si>
    <t>ostatní služby - rozbory vody</t>
  </si>
  <si>
    <t>ostatní náklady - zaokrouhlení</t>
  </si>
  <si>
    <t>prodaný materiál / soudky/</t>
  </si>
  <si>
    <t>Pronájem vodárny</t>
  </si>
  <si>
    <t>pronájem VAK a ČOV, kanalizace</t>
  </si>
  <si>
    <t>Pronájem parku</t>
  </si>
  <si>
    <t xml:space="preserve">spotřeba el.energie, </t>
  </si>
  <si>
    <t xml:space="preserve">pronájem parku, </t>
  </si>
  <si>
    <t>ze el.energii</t>
  </si>
  <si>
    <t>Ostatní</t>
  </si>
  <si>
    <t>faxování</t>
  </si>
  <si>
    <t xml:space="preserve">spotřeba materiálu 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</si>
  <si>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</si>
  <si>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</si>
  <si>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</si>
  <si>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</si>
  <si>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</si>
  <si>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</si>
  <si>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</si>
  <si>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za umístění reklam</t>
  </si>
  <si>
    <t>jiné výnosy</t>
  </si>
  <si>
    <t>nájem NP na zámku</t>
  </si>
  <si>
    <t>Nebytový prostor</t>
  </si>
  <si>
    <t>opravy a údržování (opr.obkladů)</t>
  </si>
  <si>
    <t>ČN NP zámek</t>
  </si>
  <si>
    <t>Lázeňská 2</t>
  </si>
  <si>
    <t>správa fondu</t>
  </si>
  <si>
    <t>Prodeje</t>
  </si>
  <si>
    <t>nákupy zboží k prodeji</t>
  </si>
  <si>
    <t>tržba za prodané zboží</t>
  </si>
  <si>
    <t>náklady na reprezentaci</t>
  </si>
  <si>
    <t>Společné náklady:</t>
  </si>
  <si>
    <t>daň z příjmu</t>
  </si>
  <si>
    <t>odpis pohledávek</t>
  </si>
  <si>
    <t>odpis zboží - kalendáře</t>
  </si>
  <si>
    <t>Internet kabel.televiz.</t>
  </si>
  <si>
    <t>měsíční poplatky</t>
  </si>
  <si>
    <t>připojení k internetu</t>
  </si>
  <si>
    <t>instalace internetu</t>
  </si>
  <si>
    <t>jiné ostatní náklady- pojištění</t>
  </si>
  <si>
    <t>upomínky</t>
  </si>
  <si>
    <t>ostatní služby telefony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</si>
  <si>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</si>
  <si>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</si>
  <si>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</si>
  <si>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</si>
  <si>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</si>
  <si>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</si>
  <si>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</si>
  <si>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</si>
  <si>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</si>
  <si>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</si>
  <si>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</si>
  <si>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</si>
  <si>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</si>
  <si>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Prodeje, ostatní</t>
  </si>
  <si>
    <t>Ostatní spol.činnosti</t>
  </si>
  <si>
    <t>Internet v kabel.televizi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</si>
  <si>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</si>
  <si>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</si>
  <si>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</si>
  <si>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</si>
  <si>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rok 2008</t>
  </si>
  <si>
    <t>Krátkodobé pohledávky</t>
  </si>
  <si>
    <t>Krátkodobý finanční majetek</t>
  </si>
  <si>
    <t>Časové rozlišení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</si>
  <si>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</si>
  <si>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</si>
  <si>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</si>
  <si>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</si>
  <si>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</si>
  <si>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</si>
  <si>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</si>
  <si>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</si>
  <si>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rozlišení, dohadné účty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</si>
  <si>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</si>
  <si>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</si>
  <si>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</si>
  <si>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</si>
  <si>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</si>
  <si>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</si>
  <si>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</si>
  <si>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</si>
  <si>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</si>
  <si>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</si>
  <si>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</si>
  <si>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</si>
  <si>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</si>
  <si>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</si>
  <si>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</si>
  <si>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</si>
  <si>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</si>
  <si>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</si>
  <si>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</si>
  <si>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</si>
  <si>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</si>
  <si>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</si>
  <si>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</si>
  <si>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</si>
  <si>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</si>
  <si>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</si>
  <si>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 xml:space="preserve">Finanční hospodaření PO k 31. 12.2009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</si>
  <si>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</si>
  <si>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</si>
  <si>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</si>
  <si>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</si>
  <si>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</si>
  <si>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</si>
  <si>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</si>
  <si>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Výkaz zisku a ztrát příspěvkových organizaci</t>
  </si>
  <si>
    <t>k 31.12.2009 v tis. Kč.</t>
  </si>
  <si>
    <t>hlavní činnost</t>
  </si>
  <si>
    <t>doplňková č.</t>
  </si>
  <si>
    <t>prodej zboží</t>
  </si>
  <si>
    <t>zák.sociální pojištění</t>
  </si>
  <si>
    <t>ost.sociální pojištění</t>
  </si>
  <si>
    <t>zákonné soc. náklady</t>
  </si>
  <si>
    <t>ostatní sociální náklady</t>
  </si>
  <si>
    <t>ostatní pokuty a penále</t>
  </si>
  <si>
    <t>jiné ostatní náklady</t>
  </si>
  <si>
    <t>odpisy dlouh.majetku</t>
  </si>
  <si>
    <t>náklady celkem</t>
  </si>
  <si>
    <t>Výnosy</t>
  </si>
  <si>
    <t>tržby z prodeje služeb</t>
  </si>
  <si>
    <t>zúčtování fondů</t>
  </si>
  <si>
    <t>jiné ostatní výnosy</t>
  </si>
  <si>
    <t>tržby z prodeje zboží</t>
  </si>
  <si>
    <t>tržby z prodeje materiálu</t>
  </si>
  <si>
    <t>příspěvky a dotace na provoz</t>
  </si>
  <si>
    <t>výnosy celkem</t>
  </si>
  <si>
    <t>výsledek hospodaření před zdan.</t>
  </si>
  <si>
    <t>výsledek hospodaření po zdanění</t>
  </si>
  <si>
    <t>Přerozdělení výsledků hospodaření příspěvkových organizací za rok 2009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</si>
  <si>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</si>
  <si>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</si>
  <si>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</si>
  <si>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</si>
  <si>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25.3.2010 - usnesení č. 53/10/865</t>
  </si>
  <si>
    <t>stav k 31.12.2009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</si>
  <si>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</si>
  <si>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</si>
  <si>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</si>
  <si>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</si>
  <si>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</si>
  <si>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</si>
  <si>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2009</t>
  </si>
  <si>
    <t>Schváleno radou města dne 25.3.2010 - usnesení č. 53/10/866</t>
  </si>
  <si>
    <t>Mateřská škola Město Albrechtice</t>
  </si>
  <si>
    <t>Hospodářský výsledek za rok 2009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</si>
  <si>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</si>
  <si>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</si>
  <si>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16.června 2010 na MěÚ město Město Albrechtice odbor finanční a plánovací  </t>
  </si>
  <si>
    <t>nebo ústně na zastupitelstvu města dne 17.června 2010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</si>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</sst>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0"/>
    <numFmt numFmtId="166" formatCode="#,##0"/>
    <numFmt numFmtId="167" formatCode="#,##0.00"/>
    <numFmt numFmtId="168" formatCode="0.00%"/>
    <numFmt numFmtId="169" formatCode="D/M/YYYY"/>
    <numFmt numFmtId="170" formatCode="@"/>
    <numFmt numFmtId="171" formatCode="#,##0.00\ [$Kč-405];[RED]\-#,##0.00\ [$Kč-405]"/>
    <numFmt numFmtId="172" formatCode="0"/>
    <numFmt numFmtId="173" formatCode="0.00"/>
  </numFmts>
  <fonts count="50">
    <font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6" fillId="0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7" fontId="0" fillId="0" borderId="0" xfId="0" applyNumberFormat="1" applyFill="1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9" fillId="2" borderId="0" xfId="0" applyFont="1" applyFill="1" applyAlignment="1">
      <alignment/>
    </xf>
    <xf numFmtId="165" fontId="10" fillId="2" borderId="0" xfId="0" applyNumberFormat="1" applyFont="1" applyFill="1" applyAlignment="1">
      <alignment/>
    </xf>
    <xf numFmtId="165" fontId="11" fillId="2" borderId="0" xfId="0" applyNumberFormat="1" applyFont="1" applyFill="1" applyAlignment="1">
      <alignment/>
    </xf>
    <xf numFmtId="165" fontId="3" fillId="3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9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3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 horizontal="center"/>
    </xf>
    <xf numFmtId="164" fontId="7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right"/>
    </xf>
    <xf numFmtId="164" fontId="1" fillId="3" borderId="1" xfId="0" applyFont="1" applyFill="1" applyBorder="1" applyAlignment="1">
      <alignment/>
    </xf>
    <xf numFmtId="166" fontId="14" fillId="0" borderId="1" xfId="0" applyNumberFormat="1" applyFont="1" applyBorder="1" applyAlignment="1">
      <alignment/>
    </xf>
    <xf numFmtId="165" fontId="15" fillId="0" borderId="1" xfId="0" applyNumberFormat="1" applyFont="1" applyFill="1" applyBorder="1" applyAlignment="1">
      <alignment/>
    </xf>
    <xf numFmtId="165" fontId="13" fillId="3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166" fontId="13" fillId="0" borderId="1" xfId="0" applyNumberFormat="1" applyFont="1" applyBorder="1" applyAlignment="1">
      <alignment/>
    </xf>
    <xf numFmtId="165" fontId="5" fillId="3" borderId="1" xfId="0" applyNumberFormat="1" applyFont="1" applyFill="1" applyBorder="1" applyAlignment="1">
      <alignment/>
    </xf>
    <xf numFmtId="164" fontId="13" fillId="0" borderId="1" xfId="0" applyFont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8" fontId="15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" fillId="0" borderId="0" xfId="0" applyFont="1" applyAlignment="1">
      <alignment/>
    </xf>
    <xf numFmtId="164" fontId="16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12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8" fontId="17" fillId="0" borderId="0" xfId="0" applyNumberFormat="1" applyFont="1" applyAlignment="1">
      <alignment/>
    </xf>
    <xf numFmtId="165" fontId="13" fillId="0" borderId="0" xfId="0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5" fontId="17" fillId="0" borderId="0" xfId="0" applyNumberFormat="1" applyFont="1" applyFill="1" applyAlignment="1">
      <alignment/>
    </xf>
    <xf numFmtId="166" fontId="1" fillId="0" borderId="1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/>
    </xf>
    <xf numFmtId="166" fontId="16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/>
    </xf>
    <xf numFmtId="164" fontId="5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2" fillId="3" borderId="2" xfId="0" applyFont="1" applyFill="1" applyBorder="1" applyAlignment="1">
      <alignment/>
    </xf>
    <xf numFmtId="166" fontId="16" fillId="0" borderId="2" xfId="0" applyNumberFormat="1" applyFont="1" applyBorder="1" applyAlignment="1">
      <alignment/>
    </xf>
    <xf numFmtId="165" fontId="15" fillId="0" borderId="2" xfId="0" applyNumberFormat="1" applyFont="1" applyFill="1" applyBorder="1" applyAlignment="1">
      <alignment/>
    </xf>
    <xf numFmtId="165" fontId="13" fillId="3" borderId="2" xfId="0" applyNumberFormat="1" applyFont="1" applyFill="1" applyBorder="1" applyAlignment="1">
      <alignment/>
    </xf>
    <xf numFmtId="165" fontId="13" fillId="0" borderId="2" xfId="0" applyNumberFormat="1" applyFont="1" applyFill="1" applyBorder="1" applyAlignment="1">
      <alignment/>
    </xf>
    <xf numFmtId="165" fontId="13" fillId="0" borderId="2" xfId="0" applyNumberFormat="1" applyFont="1" applyFill="1" applyBorder="1" applyAlignment="1">
      <alignment/>
    </xf>
    <xf numFmtId="165" fontId="13" fillId="0" borderId="2" xfId="0" applyNumberFormat="1" applyFont="1" applyFill="1" applyBorder="1" applyAlignment="1">
      <alignment horizontal="right"/>
    </xf>
    <xf numFmtId="165" fontId="13" fillId="3" borderId="2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/>
    </xf>
    <xf numFmtId="165" fontId="5" fillId="3" borderId="2" xfId="0" applyNumberFormat="1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7" fontId="5" fillId="0" borderId="2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5" fontId="0" fillId="3" borderId="0" xfId="0" applyNumberFormat="1" applyFill="1" applyAlignment="1">
      <alignment horizontal="right"/>
    </xf>
    <xf numFmtId="167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7" fontId="11" fillId="0" borderId="0" xfId="0" applyNumberFormat="1" applyFont="1" applyFill="1" applyAlignment="1">
      <alignment horizontal="right"/>
    </xf>
    <xf numFmtId="165" fontId="13" fillId="3" borderId="3" xfId="0" applyNumberFormat="1" applyFont="1" applyFill="1" applyBorder="1" applyAlignment="1">
      <alignment/>
    </xf>
    <xf numFmtId="165" fontId="13" fillId="3" borderId="0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2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0" fillId="0" borderId="0" xfId="0" applyFont="1" applyAlignment="1">
      <alignment/>
    </xf>
    <xf numFmtId="165" fontId="17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" fillId="3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67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6" fillId="3" borderId="0" xfId="0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66" fontId="19" fillId="0" borderId="0" xfId="0" applyNumberFormat="1" applyFont="1" applyAlignment="1">
      <alignment/>
    </xf>
    <xf numFmtId="164" fontId="13" fillId="3" borderId="0" xfId="0" applyFont="1" applyFill="1" applyAlignment="1">
      <alignment/>
    </xf>
    <xf numFmtId="166" fontId="18" fillId="0" borderId="0" xfId="0" applyNumberFormat="1" applyFont="1" applyAlignment="1">
      <alignment horizontal="right"/>
    </xf>
    <xf numFmtId="165" fontId="13" fillId="3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7" fontId="5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164" fontId="9" fillId="0" borderId="1" xfId="0" applyFont="1" applyBorder="1" applyAlignment="1">
      <alignment/>
    </xf>
    <xf numFmtId="166" fontId="10" fillId="0" borderId="1" xfId="0" applyNumberFormat="1" applyFont="1" applyBorder="1" applyAlignment="1">
      <alignment horizontal="right"/>
    </xf>
    <xf numFmtId="165" fontId="15" fillId="3" borderId="1" xfId="0" applyNumberFormat="1" applyFont="1" applyFill="1" applyBorder="1" applyAlignment="1">
      <alignment/>
    </xf>
    <xf numFmtId="165" fontId="15" fillId="0" borderId="1" xfId="0" applyNumberFormat="1" applyFont="1" applyFill="1" applyBorder="1" applyAlignment="1">
      <alignment/>
    </xf>
    <xf numFmtId="165" fontId="15" fillId="0" borderId="1" xfId="0" applyNumberFormat="1" applyFont="1" applyFill="1" applyBorder="1" applyAlignment="1">
      <alignment horizontal="right"/>
    </xf>
    <xf numFmtId="165" fontId="15" fillId="3" borderId="1" xfId="0" applyNumberFormat="1" applyFont="1" applyFill="1" applyBorder="1" applyAlignment="1">
      <alignment horizontal="right"/>
    </xf>
    <xf numFmtId="167" fontId="15" fillId="3" borderId="1" xfId="0" applyNumberFormat="1" applyFont="1" applyFill="1" applyBorder="1" applyAlignment="1">
      <alignment/>
    </xf>
    <xf numFmtId="164" fontId="9" fillId="0" borderId="0" xfId="0" applyFont="1" applyAlignment="1">
      <alignment/>
    </xf>
    <xf numFmtId="167" fontId="13" fillId="0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6" fontId="17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13" fillId="0" borderId="0" xfId="0" applyFont="1" applyAlignment="1">
      <alignment horizontal="right"/>
    </xf>
    <xf numFmtId="165" fontId="5" fillId="3" borderId="0" xfId="0" applyNumberFormat="1" applyFont="1" applyFill="1" applyAlignment="1">
      <alignment/>
    </xf>
    <xf numFmtId="167" fontId="6" fillId="0" borderId="0" xfId="0" applyNumberFormat="1" applyFont="1" applyAlignment="1">
      <alignment horizontal="center"/>
    </xf>
    <xf numFmtId="165" fontId="11" fillId="3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6" fillId="3" borderId="4" xfId="0" applyNumberFormat="1" applyFont="1" applyFill="1" applyBorder="1" applyAlignment="1">
      <alignment/>
    </xf>
    <xf numFmtId="164" fontId="1" fillId="0" borderId="5" xfId="0" applyFont="1" applyBorder="1" applyAlignment="1">
      <alignment horizontal="left"/>
    </xf>
    <xf numFmtId="164" fontId="12" fillId="0" borderId="6" xfId="0" applyFont="1" applyBorder="1" applyAlignment="1">
      <alignment/>
    </xf>
    <xf numFmtId="166" fontId="12" fillId="0" borderId="6" xfId="0" applyNumberFormat="1" applyFont="1" applyBorder="1" applyAlignment="1">
      <alignment horizontal="right"/>
    </xf>
    <xf numFmtId="164" fontId="1" fillId="3" borderId="6" xfId="0" applyFont="1" applyFill="1" applyBorder="1" applyAlignment="1">
      <alignment/>
    </xf>
    <xf numFmtId="167" fontId="14" fillId="0" borderId="6" xfId="0" applyNumberFormat="1" applyFont="1" applyBorder="1" applyAlignment="1">
      <alignment horizontal="right"/>
    </xf>
    <xf numFmtId="165" fontId="15" fillId="0" borderId="6" xfId="0" applyNumberFormat="1" applyFont="1" applyFill="1" applyBorder="1" applyAlignment="1">
      <alignment horizontal="right"/>
    </xf>
    <xf numFmtId="165" fontId="15" fillId="3" borderId="6" xfId="0" applyNumberFormat="1" applyFont="1" applyFill="1" applyBorder="1" applyAlignment="1">
      <alignment horizontal="right"/>
    </xf>
    <xf numFmtId="165" fontId="15" fillId="0" borderId="6" xfId="0" applyNumberFormat="1" applyFont="1" applyFill="1" applyBorder="1" applyAlignment="1">
      <alignment/>
    </xf>
    <xf numFmtId="166" fontId="15" fillId="3" borderId="6" xfId="0" applyNumberFormat="1" applyFont="1" applyFill="1" applyBorder="1" applyAlignment="1">
      <alignment horizontal="right"/>
    </xf>
    <xf numFmtId="165" fontId="13" fillId="3" borderId="6" xfId="0" applyNumberFormat="1" applyFont="1" applyFill="1" applyBorder="1" applyAlignment="1">
      <alignment horizontal="right"/>
    </xf>
    <xf numFmtId="167" fontId="15" fillId="3" borderId="6" xfId="0" applyNumberFormat="1" applyFont="1" applyFill="1" applyBorder="1" applyAlignment="1">
      <alignment horizontal="center"/>
    </xf>
    <xf numFmtId="167" fontId="18" fillId="0" borderId="6" xfId="0" applyNumberFormat="1" applyFont="1" applyFill="1" applyBorder="1" applyAlignment="1">
      <alignment horizontal="right"/>
    </xf>
    <xf numFmtId="168" fontId="15" fillId="0" borderId="7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164" fontId="1" fillId="3" borderId="0" xfId="0" applyFont="1" applyFill="1" applyBorder="1" applyAlignment="1">
      <alignment/>
    </xf>
    <xf numFmtId="167" fontId="14" fillId="0" borderId="0" xfId="0" applyNumberFormat="1" applyFon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/>
    </xf>
    <xf numFmtId="166" fontId="15" fillId="3" borderId="0" xfId="0" applyNumberFormat="1" applyFont="1" applyFill="1" applyBorder="1" applyAlignment="1">
      <alignment horizontal="right"/>
    </xf>
    <xf numFmtId="165" fontId="13" fillId="3" borderId="0" xfId="0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right"/>
    </xf>
    <xf numFmtId="168" fontId="20" fillId="0" borderId="0" xfId="0" applyNumberFormat="1" applyFont="1" applyAlignment="1">
      <alignment/>
    </xf>
    <xf numFmtId="164" fontId="21" fillId="0" borderId="0" xfId="0" applyFont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/>
    </xf>
    <xf numFmtId="165" fontId="13" fillId="0" borderId="6" xfId="0" applyNumberFormat="1" applyFont="1" applyFill="1" applyBorder="1" applyAlignment="1">
      <alignment/>
    </xf>
    <xf numFmtId="165" fontId="13" fillId="3" borderId="6" xfId="0" applyNumberFormat="1" applyFont="1" applyFill="1" applyBorder="1" applyAlignment="1">
      <alignment/>
    </xf>
    <xf numFmtId="165" fontId="13" fillId="0" borderId="6" xfId="0" applyNumberFormat="1" applyFont="1" applyFill="1" applyBorder="1" applyAlignment="1">
      <alignment/>
    </xf>
    <xf numFmtId="165" fontId="13" fillId="0" borderId="6" xfId="0" applyNumberFormat="1" applyFont="1" applyFill="1" applyBorder="1" applyAlignment="1">
      <alignment horizontal="right"/>
    </xf>
    <xf numFmtId="166" fontId="13" fillId="3" borderId="6" xfId="0" applyNumberFormat="1" applyFont="1" applyFill="1" applyBorder="1" applyAlignment="1">
      <alignment/>
    </xf>
    <xf numFmtId="165" fontId="5" fillId="3" borderId="6" xfId="0" applyNumberFormat="1" applyFont="1" applyFill="1" applyBorder="1" applyAlignment="1">
      <alignment/>
    </xf>
    <xf numFmtId="166" fontId="6" fillId="3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/>
    </xf>
    <xf numFmtId="164" fontId="4" fillId="3" borderId="6" xfId="0" applyFont="1" applyFill="1" applyBorder="1" applyAlignment="1">
      <alignment horizontal="left"/>
    </xf>
    <xf numFmtId="164" fontId="4" fillId="3" borderId="6" xfId="0" applyFont="1" applyFill="1" applyBorder="1" applyAlignment="1">
      <alignment/>
    </xf>
    <xf numFmtId="166" fontId="14" fillId="3" borderId="6" xfId="0" applyNumberFormat="1" applyFont="1" applyFill="1" applyBorder="1" applyAlignment="1">
      <alignment/>
    </xf>
    <xf numFmtId="165" fontId="15" fillId="0" borderId="6" xfId="0" applyNumberFormat="1" applyFont="1" applyFill="1" applyBorder="1" applyAlignment="1">
      <alignment/>
    </xf>
    <xf numFmtId="165" fontId="15" fillId="3" borderId="6" xfId="0" applyNumberFormat="1" applyFont="1" applyFill="1" applyBorder="1" applyAlignment="1">
      <alignment/>
    </xf>
    <xf numFmtId="166" fontId="15" fillId="3" borderId="6" xfId="0" applyNumberFormat="1" applyFont="1" applyFill="1" applyBorder="1" applyAlignment="1">
      <alignment/>
    </xf>
    <xf numFmtId="166" fontId="15" fillId="3" borderId="6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/>
    </xf>
    <xf numFmtId="164" fontId="4" fillId="3" borderId="0" xfId="0" applyFont="1" applyFill="1" applyBorder="1" applyAlignment="1">
      <alignment horizontal="left"/>
    </xf>
    <xf numFmtId="164" fontId="4" fillId="3" borderId="0" xfId="0" applyFont="1" applyFill="1" applyBorder="1" applyAlignment="1">
      <alignment/>
    </xf>
    <xf numFmtId="166" fontId="14" fillId="3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5" fontId="15" fillId="3" borderId="0" xfId="0" applyNumberFormat="1" applyFont="1" applyFill="1" applyBorder="1" applyAlignment="1">
      <alignment/>
    </xf>
    <xf numFmtId="166" fontId="15" fillId="3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166" fontId="15" fillId="3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/>
    </xf>
    <xf numFmtId="165" fontId="6" fillId="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5" fontId="0" fillId="3" borderId="0" xfId="0" applyNumberFormat="1" applyFont="1" applyFill="1" applyBorder="1" applyAlignment="1">
      <alignment/>
    </xf>
    <xf numFmtId="164" fontId="6" fillId="0" borderId="0" xfId="0" applyFont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4" fillId="0" borderId="6" xfId="0" applyFont="1" applyBorder="1" applyAlignment="1">
      <alignment horizontal="left"/>
    </xf>
    <xf numFmtId="164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164" fontId="1" fillId="3" borderId="5" xfId="0" applyFont="1" applyFill="1" applyBorder="1" applyAlignment="1">
      <alignment horizontal="left"/>
    </xf>
    <xf numFmtId="164" fontId="0" fillId="3" borderId="6" xfId="0" applyFill="1" applyBorder="1" applyAlignment="1">
      <alignment/>
    </xf>
    <xf numFmtId="164" fontId="12" fillId="3" borderId="6" xfId="0" applyFont="1" applyFill="1" applyBorder="1" applyAlignment="1">
      <alignment/>
    </xf>
    <xf numFmtId="166" fontId="13" fillId="3" borderId="6" xfId="0" applyNumberFormat="1" applyFont="1" applyFill="1" applyBorder="1" applyAlignment="1">
      <alignment horizontal="right"/>
    </xf>
    <xf numFmtId="166" fontId="1" fillId="3" borderId="6" xfId="0" applyNumberFormat="1" applyFont="1" applyFill="1" applyBorder="1" applyAlignment="1">
      <alignment/>
    </xf>
    <xf numFmtId="166" fontId="13" fillId="3" borderId="6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12" fillId="3" borderId="0" xfId="0" applyFont="1" applyFill="1" applyBorder="1" applyAlignment="1">
      <alignment/>
    </xf>
    <xf numFmtId="166" fontId="13" fillId="3" borderId="0" xfId="0" applyNumberFormat="1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166" fontId="13" fillId="3" borderId="0" xfId="0" applyNumberFormat="1" applyFont="1" applyFill="1" applyBorder="1" applyAlignment="1">
      <alignment/>
    </xf>
    <xf numFmtId="166" fontId="13" fillId="3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4" fontId="5" fillId="3" borderId="0" xfId="0" applyFont="1" applyFill="1" applyAlignment="1">
      <alignment horizontal="left"/>
    </xf>
    <xf numFmtId="164" fontId="0" fillId="3" borderId="0" xfId="0" applyFill="1" applyAlignment="1">
      <alignment/>
    </xf>
    <xf numFmtId="164" fontId="5" fillId="0" borderId="0" xfId="0" applyFont="1" applyBorder="1" applyAlignment="1">
      <alignment horizontal="left"/>
    </xf>
    <xf numFmtId="167" fontId="13" fillId="0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7" fontId="13" fillId="3" borderId="0" xfId="0" applyNumberFormat="1" applyFont="1" applyFill="1" applyBorder="1" applyAlignment="1">
      <alignment/>
    </xf>
    <xf numFmtId="164" fontId="13" fillId="3" borderId="0" xfId="0" applyFont="1" applyFill="1" applyBorder="1" applyAlignment="1">
      <alignment horizontal="center"/>
    </xf>
    <xf numFmtId="167" fontId="13" fillId="3" borderId="0" xfId="0" applyNumberFormat="1" applyFont="1" applyFill="1" applyAlignment="1">
      <alignment/>
    </xf>
    <xf numFmtId="164" fontId="13" fillId="3" borderId="0" xfId="0" applyFont="1" applyFill="1" applyAlignment="1">
      <alignment horizontal="center"/>
    </xf>
    <xf numFmtId="164" fontId="23" fillId="0" borderId="0" xfId="0" applyFont="1" applyAlignment="1">
      <alignment horizontal="left"/>
    </xf>
    <xf numFmtId="167" fontId="6" fillId="0" borderId="0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3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left"/>
    </xf>
    <xf numFmtId="164" fontId="6" fillId="3" borderId="0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center"/>
    </xf>
    <xf numFmtId="165" fontId="0" fillId="3" borderId="0" xfId="0" applyNumberFormat="1" applyFont="1" applyFill="1" applyAlignment="1">
      <alignment horizontal="right"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4" fontId="13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4" fontId="10" fillId="0" borderId="0" xfId="0" applyFont="1" applyAlignment="1">
      <alignment horizontal="left"/>
    </xf>
    <xf numFmtId="166" fontId="5" fillId="3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4" fontId="13" fillId="0" borderId="3" xfId="0" applyFont="1" applyBorder="1" applyAlignment="1">
      <alignment/>
    </xf>
    <xf numFmtId="165" fontId="5" fillId="3" borderId="3" xfId="0" applyNumberFormat="1" applyFont="1" applyFill="1" applyBorder="1" applyAlignment="1">
      <alignment/>
    </xf>
    <xf numFmtId="166" fontId="13" fillId="0" borderId="3" xfId="0" applyNumberFormat="1" applyFont="1" applyBorder="1" applyAlignment="1">
      <alignment/>
    </xf>
    <xf numFmtId="165" fontId="6" fillId="0" borderId="3" xfId="0" applyNumberFormat="1" applyFont="1" applyFill="1" applyBorder="1" applyAlignment="1">
      <alignment/>
    </xf>
    <xf numFmtId="167" fontId="13" fillId="0" borderId="1" xfId="0" applyNumberFormat="1" applyFont="1" applyFill="1" applyBorder="1" applyAlignment="1">
      <alignment horizontal="right"/>
    </xf>
    <xf numFmtId="167" fontId="13" fillId="3" borderId="1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/>
    </xf>
    <xf numFmtId="166" fontId="0" fillId="3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4" fontId="24" fillId="0" borderId="0" xfId="0" applyFont="1" applyAlignment="1">
      <alignment/>
    </xf>
    <xf numFmtId="165" fontId="6" fillId="3" borderId="0" xfId="0" applyNumberFormat="1" applyFont="1" applyFill="1" applyBorder="1" applyAlignment="1">
      <alignment horizontal="right"/>
    </xf>
    <xf numFmtId="164" fontId="25" fillId="0" borderId="0" xfId="0" applyFont="1" applyAlignment="1">
      <alignment horizontal="center"/>
    </xf>
    <xf numFmtId="164" fontId="5" fillId="0" borderId="1" xfId="0" applyFont="1" applyBorder="1" applyAlignment="1">
      <alignment horizontal="left"/>
    </xf>
    <xf numFmtId="164" fontId="26" fillId="0" borderId="0" xfId="0" applyFont="1" applyAlignment="1">
      <alignment/>
    </xf>
    <xf numFmtId="164" fontId="13" fillId="0" borderId="0" xfId="0" applyFont="1" applyBorder="1" applyAlignment="1">
      <alignment horizontal="right"/>
    </xf>
    <xf numFmtId="167" fontId="0" fillId="0" borderId="0" xfId="0" applyNumberFormat="1" applyAlignment="1">
      <alignment/>
    </xf>
    <xf numFmtId="167" fontId="6" fillId="0" borderId="1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Fill="1" applyBorder="1" applyAlignment="1">
      <alignment/>
    </xf>
    <xf numFmtId="166" fontId="13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5" fontId="6" fillId="3" borderId="0" xfId="0" applyNumberFormat="1" applyFont="1" applyFill="1" applyAlignment="1">
      <alignment horizontal="center"/>
    </xf>
    <xf numFmtId="166" fontId="5" fillId="0" borderId="1" xfId="0" applyNumberFormat="1" applyFont="1" applyBorder="1" applyAlignment="1">
      <alignment horizontal="right" wrapText="1"/>
    </xf>
    <xf numFmtId="164" fontId="27" fillId="0" borderId="0" xfId="0" applyFont="1" applyAlignment="1">
      <alignment horizontal="left"/>
    </xf>
    <xf numFmtId="165" fontId="13" fillId="0" borderId="0" xfId="0" applyNumberFormat="1" applyFont="1" applyAlignment="1">
      <alignment/>
    </xf>
    <xf numFmtId="164" fontId="23" fillId="0" borderId="0" xfId="0" applyFont="1" applyAlignment="1">
      <alignment/>
    </xf>
    <xf numFmtId="166" fontId="0" fillId="0" borderId="1" xfId="0" applyNumberForma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wrapText="1"/>
    </xf>
    <xf numFmtId="165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4" fontId="1" fillId="0" borderId="4" xfId="0" applyFont="1" applyBorder="1" applyAlignment="1">
      <alignment horizontal="left"/>
    </xf>
    <xf numFmtId="164" fontId="1" fillId="0" borderId="4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right"/>
    </xf>
    <xf numFmtId="165" fontId="13" fillId="0" borderId="4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/>
    </xf>
    <xf numFmtId="165" fontId="13" fillId="0" borderId="4" xfId="0" applyNumberFormat="1" applyFont="1" applyFill="1" applyBorder="1" applyAlignment="1">
      <alignment/>
    </xf>
    <xf numFmtId="165" fontId="13" fillId="0" borderId="4" xfId="0" applyNumberFormat="1" applyFont="1" applyFill="1" applyBorder="1" applyAlignment="1">
      <alignment/>
    </xf>
    <xf numFmtId="165" fontId="13" fillId="3" borderId="4" xfId="0" applyNumberFormat="1" applyFont="1" applyFill="1" applyBorder="1" applyAlignment="1">
      <alignment horizontal="right"/>
    </xf>
    <xf numFmtId="167" fontId="13" fillId="0" borderId="4" xfId="0" applyNumberFormat="1" applyFont="1" applyBorder="1" applyAlignment="1">
      <alignment/>
    </xf>
    <xf numFmtId="164" fontId="13" fillId="0" borderId="4" xfId="0" applyFont="1" applyBorder="1" applyAlignment="1">
      <alignment horizontal="center"/>
    </xf>
    <xf numFmtId="166" fontId="13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6" fillId="0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wrapText="1"/>
    </xf>
    <xf numFmtId="165" fontId="13" fillId="0" borderId="0" xfId="0" applyNumberFormat="1" applyFont="1" applyFill="1" applyAlignment="1">
      <alignment horizontal="right" wrapText="1"/>
    </xf>
    <xf numFmtId="164" fontId="5" fillId="3" borderId="0" xfId="0" applyFont="1" applyFill="1" applyAlignment="1">
      <alignment/>
    </xf>
    <xf numFmtId="164" fontId="28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6" fontId="17" fillId="0" borderId="0" xfId="0" applyNumberFormat="1" applyFont="1" applyAlignment="1">
      <alignment horizontal="left"/>
    </xf>
    <xf numFmtId="165" fontId="21" fillId="3" borderId="0" xfId="0" applyNumberFormat="1" applyFont="1" applyFill="1" applyBorder="1" applyAlignment="1">
      <alignment horizontal="right"/>
    </xf>
    <xf numFmtId="164" fontId="13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164" fontId="12" fillId="3" borderId="1" xfId="0" applyFont="1" applyFill="1" applyBorder="1" applyAlignment="1">
      <alignment/>
    </xf>
    <xf numFmtId="166" fontId="6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5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5" fillId="3" borderId="6" xfId="0" applyFont="1" applyFill="1" applyBorder="1" applyAlignment="1">
      <alignment/>
    </xf>
    <xf numFmtId="166" fontId="5" fillId="0" borderId="6" xfId="0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/>
    </xf>
    <xf numFmtId="165" fontId="5" fillId="0" borderId="6" xfId="0" applyNumberFormat="1" applyFont="1" applyFill="1" applyBorder="1" applyAlignment="1">
      <alignment/>
    </xf>
    <xf numFmtId="165" fontId="5" fillId="3" borderId="6" xfId="0" applyNumberFormat="1" applyFont="1" applyFill="1" applyBorder="1" applyAlignment="1">
      <alignment horizontal="right"/>
    </xf>
    <xf numFmtId="167" fontId="5" fillId="3" borderId="6" xfId="0" applyNumberFormat="1" applyFont="1" applyFill="1" applyBorder="1" applyAlignment="1">
      <alignment/>
    </xf>
    <xf numFmtId="166" fontId="5" fillId="3" borderId="6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5" fontId="11" fillId="0" borderId="0" xfId="0" applyNumberFormat="1" applyFont="1" applyFill="1" applyAlignment="1">
      <alignment horizontal="right"/>
    </xf>
    <xf numFmtId="166" fontId="14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0" fillId="0" borderId="1" xfId="0" applyBorder="1" applyAlignment="1">
      <alignment horizontal="right"/>
    </xf>
    <xf numFmtId="167" fontId="13" fillId="3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right"/>
    </xf>
    <xf numFmtId="164" fontId="0" fillId="0" borderId="0" xfId="0" applyFont="1" applyBorder="1" applyAlignment="1">
      <alignment/>
    </xf>
    <xf numFmtId="167" fontId="6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5" fontId="0" fillId="3" borderId="1" xfId="0" applyNumberFormat="1" applyFont="1" applyFill="1" applyBorder="1" applyAlignment="1">
      <alignment/>
    </xf>
    <xf numFmtId="167" fontId="6" fillId="3" borderId="1" xfId="0" applyNumberFormat="1" applyFont="1" applyFill="1" applyBorder="1" applyAlignment="1">
      <alignment/>
    </xf>
    <xf numFmtId="166" fontId="6" fillId="3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64" fontId="1" fillId="3" borderId="6" xfId="0" applyFont="1" applyFill="1" applyBorder="1" applyAlignment="1">
      <alignment horizontal="left"/>
    </xf>
    <xf numFmtId="164" fontId="0" fillId="3" borderId="6" xfId="0" applyFill="1" applyBorder="1" applyAlignment="1">
      <alignment horizontal="right"/>
    </xf>
    <xf numFmtId="167" fontId="13" fillId="3" borderId="6" xfId="0" applyNumberFormat="1" applyFont="1" applyFill="1" applyBorder="1" applyAlignment="1">
      <alignment/>
    </xf>
    <xf numFmtId="167" fontId="13" fillId="0" borderId="6" xfId="0" applyNumberFormat="1" applyFont="1" applyFill="1" applyBorder="1" applyAlignment="1">
      <alignment/>
    </xf>
    <xf numFmtId="164" fontId="0" fillId="3" borderId="0" xfId="0" applyFill="1" applyBorder="1" applyAlignment="1">
      <alignment horizontal="right"/>
    </xf>
    <xf numFmtId="165" fontId="29" fillId="3" borderId="0" xfId="0" applyNumberFormat="1" applyFont="1" applyFill="1" applyAlignment="1">
      <alignment/>
    </xf>
    <xf numFmtId="167" fontId="28" fillId="0" borderId="0" xfId="0" applyNumberFormat="1" applyFont="1" applyFill="1" applyAlignment="1">
      <alignment/>
    </xf>
    <xf numFmtId="164" fontId="0" fillId="0" borderId="6" xfId="0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Border="1" applyAlignment="1">
      <alignment horizontal="right"/>
    </xf>
    <xf numFmtId="167" fontId="5" fillId="0" borderId="6" xfId="0" applyNumberFormat="1" applyFont="1" applyBorder="1" applyAlignment="1">
      <alignment/>
    </xf>
    <xf numFmtId="164" fontId="5" fillId="0" borderId="6" xfId="0" applyFont="1" applyBorder="1" applyAlignment="1">
      <alignment horizontal="center"/>
    </xf>
    <xf numFmtId="164" fontId="12" fillId="0" borderId="0" xfId="0" applyFont="1" applyAlignment="1">
      <alignment horizontal="right"/>
    </xf>
    <xf numFmtId="165" fontId="12" fillId="3" borderId="0" xfId="0" applyNumberFormat="1" applyFont="1" applyFill="1" applyAlignment="1">
      <alignment/>
    </xf>
    <xf numFmtId="167" fontId="12" fillId="0" borderId="0" xfId="0" applyNumberFormat="1" applyFont="1" applyFill="1" applyAlignment="1">
      <alignment/>
    </xf>
    <xf numFmtId="164" fontId="5" fillId="0" borderId="0" xfId="0" applyFont="1" applyAlignment="1">
      <alignment horizontal="right"/>
    </xf>
    <xf numFmtId="164" fontId="5" fillId="2" borderId="0" xfId="0" applyFont="1" applyFill="1" applyAlignment="1">
      <alignment/>
    </xf>
    <xf numFmtId="164" fontId="13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/>
    </xf>
    <xf numFmtId="166" fontId="13" fillId="3" borderId="0" xfId="0" applyNumberFormat="1" applyFont="1" applyFill="1" applyAlignment="1">
      <alignment horizontal="center"/>
    </xf>
    <xf numFmtId="167" fontId="13" fillId="0" borderId="0" xfId="0" applyNumberFormat="1" applyFont="1" applyAlignment="1">
      <alignment horizontal="left"/>
    </xf>
    <xf numFmtId="167" fontId="5" fillId="4" borderId="8" xfId="0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 wrapText="1"/>
    </xf>
    <xf numFmtId="164" fontId="5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 wrapText="1"/>
    </xf>
    <xf numFmtId="167" fontId="18" fillId="0" borderId="9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7" fontId="18" fillId="4" borderId="1" xfId="0" applyNumberFormat="1" applyFont="1" applyFill="1" applyBorder="1" applyAlignment="1">
      <alignment horizontal="center" wrapText="1"/>
    </xf>
    <xf numFmtId="164" fontId="18" fillId="3" borderId="1" xfId="0" applyFont="1" applyFill="1" applyBorder="1" applyAlignment="1">
      <alignment/>
    </xf>
    <xf numFmtId="166" fontId="18" fillId="3" borderId="1" xfId="0" applyNumberFormat="1" applyFont="1" applyFill="1" applyBorder="1" applyAlignment="1">
      <alignment wrapText="1"/>
    </xf>
    <xf numFmtId="167" fontId="18" fillId="4" borderId="1" xfId="0" applyNumberFormat="1" applyFont="1" applyFill="1" applyBorder="1" applyAlignment="1">
      <alignment wrapText="1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wrapText="1"/>
    </xf>
    <xf numFmtId="167" fontId="18" fillId="4" borderId="10" xfId="0" applyNumberFormat="1" applyFont="1" applyFill="1" applyBorder="1" applyAlignment="1">
      <alignment wrapText="1"/>
    </xf>
    <xf numFmtId="167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7" fontId="0" fillId="0" borderId="11" xfId="0" applyNumberFormat="1" applyBorder="1" applyAlignment="1">
      <alignment/>
    </xf>
    <xf numFmtId="166" fontId="5" fillId="3" borderId="0" xfId="0" applyNumberFormat="1" applyFont="1" applyFill="1" applyAlignment="1">
      <alignment/>
    </xf>
    <xf numFmtId="167" fontId="0" fillId="0" borderId="8" xfId="0" applyNumberFormat="1" applyBorder="1" applyAlignment="1">
      <alignment/>
    </xf>
    <xf numFmtId="165" fontId="5" fillId="3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5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13" fillId="0" borderId="13" xfId="0" applyFont="1" applyBorder="1" applyAlignment="1">
      <alignment/>
    </xf>
    <xf numFmtId="165" fontId="5" fillId="3" borderId="13" xfId="0" applyNumberFormat="1" applyFon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7" fontId="5" fillId="0" borderId="14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4" fontId="13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/>
    </xf>
    <xf numFmtId="167" fontId="6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7" fontId="13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4" fontId="5" fillId="0" borderId="6" xfId="0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166" fontId="5" fillId="3" borderId="6" xfId="0" applyNumberFormat="1" applyFont="1" applyFill="1" applyBorder="1" applyAlignment="1">
      <alignment/>
    </xf>
    <xf numFmtId="164" fontId="1" fillId="4" borderId="17" xfId="0" applyFont="1" applyFill="1" applyBorder="1" applyAlignment="1">
      <alignment/>
    </xf>
    <xf numFmtId="164" fontId="0" fillId="4" borderId="17" xfId="0" applyFill="1" applyBorder="1" applyAlignment="1">
      <alignment/>
    </xf>
    <xf numFmtId="164" fontId="0" fillId="3" borderId="17" xfId="0" applyFill="1" applyBorder="1" applyAlignment="1">
      <alignment/>
    </xf>
    <xf numFmtId="165" fontId="5" fillId="3" borderId="17" xfId="0" applyNumberFormat="1" applyFont="1" applyFill="1" applyBorder="1" applyAlignment="1">
      <alignment/>
    </xf>
    <xf numFmtId="164" fontId="5" fillId="3" borderId="17" xfId="0" applyNumberFormat="1" applyFont="1" applyFill="1" applyBorder="1" applyAlignment="1">
      <alignment/>
    </xf>
    <xf numFmtId="167" fontId="5" fillId="3" borderId="17" xfId="0" applyNumberFormat="1" applyFont="1" applyFill="1" applyBorder="1" applyAlignment="1">
      <alignment/>
    </xf>
    <xf numFmtId="164" fontId="5" fillId="3" borderId="17" xfId="0" applyFont="1" applyFill="1" applyBorder="1" applyAlignment="1">
      <alignment/>
    </xf>
    <xf numFmtId="166" fontId="5" fillId="3" borderId="17" xfId="0" applyNumberFormat="1" applyFont="1" applyFill="1" applyBorder="1" applyAlignment="1">
      <alignment/>
    </xf>
    <xf numFmtId="167" fontId="5" fillId="3" borderId="17" xfId="0" applyNumberFormat="1" applyFont="1" applyFill="1" applyBorder="1" applyAlignment="1">
      <alignment horizontal="right"/>
    </xf>
    <xf numFmtId="167" fontId="5" fillId="4" borderId="17" xfId="0" applyNumberFormat="1" applyFont="1" applyFill="1" applyBorder="1" applyAlignment="1">
      <alignment/>
    </xf>
    <xf numFmtId="167" fontId="13" fillId="0" borderId="18" xfId="0" applyNumberFormat="1" applyFont="1" applyBorder="1" applyAlignment="1">
      <alignment/>
    </xf>
    <xf numFmtId="164" fontId="23" fillId="4" borderId="0" xfId="0" applyFont="1" applyFill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4" fontId="1" fillId="3" borderId="19" xfId="0" applyFont="1" applyFill="1" applyBorder="1" applyAlignment="1">
      <alignment/>
    </xf>
    <xf numFmtId="164" fontId="0" fillId="3" borderId="20" xfId="0" applyFill="1" applyBorder="1" applyAlignment="1">
      <alignment/>
    </xf>
    <xf numFmtId="165" fontId="5" fillId="4" borderId="20" xfId="0" applyNumberFormat="1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5" fontId="5" fillId="4" borderId="2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30" fillId="3" borderId="0" xfId="0" applyFont="1" applyFill="1" applyAlignment="1">
      <alignment/>
    </xf>
    <xf numFmtId="167" fontId="30" fillId="3" borderId="0" xfId="0" applyNumberFormat="1" applyFont="1" applyFill="1" applyAlignment="1">
      <alignment/>
    </xf>
    <xf numFmtId="164" fontId="4" fillId="2" borderId="0" xfId="0" applyFont="1" applyFill="1" applyAlignment="1">
      <alignment/>
    </xf>
    <xf numFmtId="164" fontId="31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164" fontId="4" fillId="2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7" fontId="0" fillId="0" borderId="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6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7" fontId="6" fillId="0" borderId="6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left"/>
    </xf>
    <xf numFmtId="167" fontId="6" fillId="0" borderId="26" xfId="0" applyNumberFormat="1" applyFont="1" applyBorder="1" applyAlignment="1">
      <alignment horizontal="center"/>
    </xf>
    <xf numFmtId="167" fontId="13" fillId="0" borderId="27" xfId="0" applyNumberFormat="1" applyFont="1" applyBorder="1" applyAlignment="1">
      <alignment horizontal="center"/>
    </xf>
    <xf numFmtId="167" fontId="13" fillId="4" borderId="24" xfId="0" applyNumberFormat="1" applyFont="1" applyFill="1" applyBorder="1" applyAlignment="1">
      <alignment horizontal="center"/>
    </xf>
    <xf numFmtId="164" fontId="6" fillId="0" borderId="28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167" fontId="6" fillId="4" borderId="10" xfId="0" applyNumberFormat="1" applyFont="1" applyFill="1" applyBorder="1" applyAlignment="1">
      <alignment horizontal="center"/>
    </xf>
    <xf numFmtId="164" fontId="13" fillId="0" borderId="29" xfId="0" applyFont="1" applyBorder="1" applyAlignment="1">
      <alignment horizontal="center"/>
    </xf>
    <xf numFmtId="167" fontId="6" fillId="0" borderId="30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6" fillId="0" borderId="31" xfId="0" applyNumberFormat="1" applyFont="1" applyBorder="1" applyAlignment="1">
      <alignment/>
    </xf>
    <xf numFmtId="167" fontId="13" fillId="0" borderId="32" xfId="0" applyNumberFormat="1" applyFont="1" applyBorder="1" applyAlignment="1">
      <alignment/>
    </xf>
    <xf numFmtId="167" fontId="6" fillId="4" borderId="30" xfId="0" applyNumberFormat="1" applyFont="1" applyFill="1" applyBorder="1" applyAlignment="1">
      <alignment/>
    </xf>
    <xf numFmtId="164" fontId="6" fillId="0" borderId="29" xfId="0" applyFont="1" applyBorder="1" applyAlignment="1">
      <alignment wrapText="1"/>
    </xf>
    <xf numFmtId="167" fontId="13" fillId="4" borderId="30" xfId="0" applyNumberFormat="1" applyFont="1" applyFill="1" applyBorder="1" applyAlignment="1">
      <alignment/>
    </xf>
    <xf numFmtId="167" fontId="6" fillId="0" borderId="4" xfId="0" applyNumberFormat="1" applyFont="1" applyBorder="1" applyAlignment="1">
      <alignment/>
    </xf>
    <xf numFmtId="164" fontId="13" fillId="0" borderId="33" xfId="0" applyFont="1" applyBorder="1" applyAlignment="1">
      <alignment wrapText="1"/>
    </xf>
    <xf numFmtId="167" fontId="6" fillId="0" borderId="16" xfId="0" applyNumberFormat="1" applyFont="1" applyBorder="1" applyAlignment="1">
      <alignment/>
    </xf>
    <xf numFmtId="167" fontId="6" fillId="0" borderId="34" xfId="0" applyNumberFormat="1" applyFont="1" applyBorder="1" applyAlignment="1">
      <alignment/>
    </xf>
    <xf numFmtId="167" fontId="6" fillId="0" borderId="35" xfId="0" applyNumberFormat="1" applyFont="1" applyBorder="1" applyAlignment="1">
      <alignment/>
    </xf>
    <xf numFmtId="167" fontId="13" fillId="0" borderId="14" xfId="0" applyNumberFormat="1" applyFont="1" applyBorder="1" applyAlignment="1">
      <alignment/>
    </xf>
    <xf numFmtId="167" fontId="13" fillId="4" borderId="16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167" fontId="13" fillId="0" borderId="0" xfId="0" applyNumberFormat="1" applyFont="1" applyAlignment="1">
      <alignment horizontal="right"/>
    </xf>
    <xf numFmtId="167" fontId="5" fillId="2" borderId="0" xfId="0" applyNumberFormat="1" applyFont="1" applyFill="1" applyAlignment="1">
      <alignment/>
    </xf>
    <xf numFmtId="164" fontId="32" fillId="0" borderId="0" xfId="0" applyFont="1" applyAlignment="1">
      <alignment/>
    </xf>
    <xf numFmtId="164" fontId="0" fillId="0" borderId="30" xfId="0" applyFon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0" xfId="0" applyFont="1" applyFill="1" applyBorder="1" applyAlignment="1">
      <alignment/>
    </xf>
    <xf numFmtId="164" fontId="5" fillId="0" borderId="30" xfId="0" applyFont="1" applyBorder="1" applyAlignment="1">
      <alignment/>
    </xf>
    <xf numFmtId="167" fontId="5" fillId="0" borderId="30" xfId="0" applyNumberFormat="1" applyFont="1" applyBorder="1" applyAlignment="1">
      <alignment/>
    </xf>
    <xf numFmtId="167" fontId="32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164" fontId="33" fillId="0" borderId="0" xfId="0" applyFont="1" applyAlignment="1">
      <alignment/>
    </xf>
    <xf numFmtId="164" fontId="34" fillId="0" borderId="22" xfId="0" applyFont="1" applyBorder="1" applyAlignment="1">
      <alignment/>
    </xf>
    <xf numFmtId="169" fontId="35" fillId="0" borderId="22" xfId="0" applyNumberFormat="1" applyFont="1" applyBorder="1" applyAlignment="1">
      <alignment/>
    </xf>
    <xf numFmtId="164" fontId="0" fillId="0" borderId="36" xfId="0" applyFont="1" applyBorder="1" applyAlignment="1">
      <alignment/>
    </xf>
    <xf numFmtId="167" fontId="0" fillId="0" borderId="32" xfId="0" applyNumberFormat="1" applyBorder="1" applyAlignment="1">
      <alignment horizontal="right"/>
    </xf>
    <xf numFmtId="164" fontId="0" fillId="0" borderId="37" xfId="0" applyFont="1" applyBorder="1" applyAlignment="1">
      <alignment/>
    </xf>
    <xf numFmtId="167" fontId="0" fillId="0" borderId="27" xfId="0" applyNumberFormat="1" applyBorder="1" applyAlignment="1">
      <alignment horizontal="right"/>
    </xf>
    <xf numFmtId="164" fontId="0" fillId="0" borderId="38" xfId="0" applyFont="1" applyBorder="1" applyAlignment="1">
      <alignment/>
    </xf>
    <xf numFmtId="167" fontId="0" fillId="0" borderId="14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35" fillId="0" borderId="30" xfId="0" applyFont="1" applyBorder="1" applyAlignment="1">
      <alignment/>
    </xf>
    <xf numFmtId="167" fontId="35" fillId="0" borderId="30" xfId="0" applyNumberFormat="1" applyFont="1" applyBorder="1" applyAlignment="1">
      <alignment horizontal="right"/>
    </xf>
    <xf numFmtId="164" fontId="35" fillId="0" borderId="39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7" fillId="2" borderId="0" xfId="0" applyFont="1" applyFill="1" applyAlignment="1">
      <alignment/>
    </xf>
    <xf numFmtId="164" fontId="0" fillId="0" borderId="30" xfId="0" applyFont="1" applyBorder="1" applyAlignment="1">
      <alignment horizontal="center"/>
    </xf>
    <xf numFmtId="164" fontId="0" fillId="0" borderId="30" xfId="0" applyFont="1" applyBorder="1" applyAlignment="1">
      <alignment horizontal="justify" vertical="top" wrapText="1"/>
    </xf>
    <xf numFmtId="164" fontId="35" fillId="0" borderId="0" xfId="0" applyFont="1" applyAlignment="1">
      <alignment/>
    </xf>
    <xf numFmtId="167" fontId="35" fillId="0" borderId="0" xfId="0" applyNumberFormat="1" applyFont="1" applyAlignment="1">
      <alignment/>
    </xf>
    <xf numFmtId="167" fontId="0" fillId="0" borderId="3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23" fillId="0" borderId="0" xfId="0" applyFont="1" applyFill="1" applyBorder="1" applyAlignment="1">
      <alignment/>
    </xf>
    <xf numFmtId="167" fontId="23" fillId="0" borderId="0" xfId="0" applyNumberFormat="1" applyFont="1" applyAlignment="1">
      <alignment/>
    </xf>
    <xf numFmtId="164" fontId="38" fillId="0" borderId="0" xfId="0" applyFont="1" applyBorder="1" applyAlignment="1">
      <alignment/>
    </xf>
    <xf numFmtId="167" fontId="39" fillId="0" borderId="0" xfId="0" applyNumberFormat="1" applyFont="1" applyAlignment="1">
      <alignment horizontal="right"/>
    </xf>
    <xf numFmtId="164" fontId="0" fillId="0" borderId="0" xfId="0" applyFont="1" applyFill="1" applyAlignment="1">
      <alignment/>
    </xf>
    <xf numFmtId="164" fontId="40" fillId="0" borderId="0" xfId="0" applyFont="1" applyAlignment="1">
      <alignment/>
    </xf>
    <xf numFmtId="170" fontId="0" fillId="0" borderId="0" xfId="0" applyNumberFormat="1" applyFont="1" applyFill="1" applyAlignment="1">
      <alignment horizontal="center"/>
    </xf>
    <xf numFmtId="164" fontId="37" fillId="0" borderId="0" xfId="0" applyFont="1" applyAlignment="1">
      <alignment/>
    </xf>
    <xf numFmtId="164" fontId="35" fillId="0" borderId="0" xfId="0" applyFont="1" applyFill="1" applyAlignment="1">
      <alignment/>
    </xf>
    <xf numFmtId="170" fontId="35" fillId="0" borderId="0" xfId="0" applyNumberFormat="1" applyFont="1" applyFill="1" applyAlignment="1">
      <alignment horizontal="center"/>
    </xf>
    <xf numFmtId="167" fontId="35" fillId="0" borderId="0" xfId="0" applyNumberFormat="1" applyFont="1" applyFill="1" applyAlignment="1">
      <alignment/>
    </xf>
    <xf numFmtId="167" fontId="40" fillId="0" borderId="0" xfId="0" applyNumberFormat="1" applyFont="1" applyFill="1" applyAlignment="1">
      <alignment/>
    </xf>
    <xf numFmtId="164" fontId="41" fillId="0" borderId="0" xfId="0" applyFont="1" applyAlignment="1">
      <alignment/>
    </xf>
    <xf numFmtId="164" fontId="41" fillId="0" borderId="0" xfId="0" applyFont="1" applyFill="1" applyAlignment="1">
      <alignment/>
    </xf>
    <xf numFmtId="169" fontId="0" fillId="0" borderId="0" xfId="0" applyNumberFormat="1" applyAlignment="1">
      <alignment/>
    </xf>
    <xf numFmtId="167" fontId="41" fillId="0" borderId="0" xfId="0" applyNumberFormat="1" applyFont="1" applyFill="1" applyAlignment="1">
      <alignment/>
    </xf>
    <xf numFmtId="164" fontId="39" fillId="2" borderId="0" xfId="0" applyFont="1" applyFill="1" applyAlignment="1">
      <alignment/>
    </xf>
    <xf numFmtId="167" fontId="40" fillId="0" borderId="0" xfId="0" applyNumberFormat="1" applyFont="1" applyAlignment="1">
      <alignment/>
    </xf>
    <xf numFmtId="164" fontId="13" fillId="0" borderId="0" xfId="0" applyFont="1" applyBorder="1" applyAlignment="1">
      <alignment horizontal="left"/>
    </xf>
    <xf numFmtId="167" fontId="13" fillId="0" borderId="0" xfId="0" applyNumberFormat="1" applyFont="1" applyBorder="1" applyAlignment="1">
      <alignment horizontal="right"/>
    </xf>
    <xf numFmtId="164" fontId="9" fillId="2" borderId="0" xfId="0" applyFont="1" applyFill="1" applyAlignment="1">
      <alignment horizontal="left"/>
    </xf>
    <xf numFmtId="167" fontId="0" fillId="0" borderId="0" xfId="0" applyNumberFormat="1" applyFont="1" applyAlignment="1">
      <alignment horizontal="right"/>
    </xf>
    <xf numFmtId="164" fontId="5" fillId="0" borderId="19" xfId="0" applyFont="1" applyBorder="1" applyAlignment="1">
      <alignment/>
    </xf>
    <xf numFmtId="164" fontId="5" fillId="0" borderId="40" xfId="0" applyFont="1" applyBorder="1" applyAlignment="1">
      <alignment/>
    </xf>
    <xf numFmtId="164" fontId="5" fillId="0" borderId="41" xfId="0" applyFont="1" applyBorder="1" applyAlignment="1">
      <alignment/>
    </xf>
    <xf numFmtId="167" fontId="5" fillId="0" borderId="41" xfId="0" applyNumberFormat="1" applyFont="1" applyBorder="1" applyAlignment="1">
      <alignment/>
    </xf>
    <xf numFmtId="164" fontId="5" fillId="0" borderId="40" xfId="0" applyFont="1" applyFill="1" applyBorder="1" applyAlignment="1">
      <alignment/>
    </xf>
    <xf numFmtId="164" fontId="13" fillId="0" borderId="30" xfId="0" applyFont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7" fontId="0" fillId="0" borderId="44" xfId="0" applyNumberFormat="1" applyBorder="1" applyAlignment="1">
      <alignment/>
    </xf>
    <xf numFmtId="164" fontId="0" fillId="0" borderId="45" xfId="0" applyFill="1" applyBorder="1" applyAlignment="1">
      <alignment/>
    </xf>
    <xf numFmtId="171" fontId="0" fillId="0" borderId="30" xfId="0" applyNumberFormat="1" applyFill="1" applyBorder="1" applyAlignment="1">
      <alignment/>
    </xf>
    <xf numFmtId="164" fontId="6" fillId="0" borderId="30" xfId="0" applyFont="1" applyBorder="1" applyAlignment="1">
      <alignment/>
    </xf>
    <xf numFmtId="164" fontId="0" fillId="0" borderId="24" xfId="0" applyBorder="1" applyAlignment="1">
      <alignment/>
    </xf>
    <xf numFmtId="171" fontId="0" fillId="0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164" fontId="5" fillId="0" borderId="46" xfId="0" applyFont="1" applyFill="1" applyBorder="1" applyAlignment="1">
      <alignment/>
    </xf>
    <xf numFmtId="164" fontId="13" fillId="0" borderId="47" xfId="0" applyFont="1" applyBorder="1" applyAlignment="1">
      <alignment/>
    </xf>
    <xf numFmtId="164" fontId="0" fillId="0" borderId="18" xfId="0" applyBorder="1" applyAlignment="1">
      <alignment/>
    </xf>
    <xf numFmtId="164" fontId="0" fillId="0" borderId="43" xfId="0" applyFont="1" applyBorder="1" applyAlignment="1">
      <alignment/>
    </xf>
    <xf numFmtId="171" fontId="0" fillId="0" borderId="45" xfId="0" applyNumberFormat="1" applyFill="1" applyBorder="1" applyAlignment="1">
      <alignment/>
    </xf>
    <xf numFmtId="171" fontId="5" fillId="0" borderId="30" xfId="0" applyNumberFormat="1" applyFont="1" applyFill="1" applyBorder="1" applyAlignment="1">
      <alignment/>
    </xf>
    <xf numFmtId="164" fontId="6" fillId="0" borderId="43" xfId="0" applyFont="1" applyBorder="1" applyAlignment="1">
      <alignment/>
    </xf>
    <xf numFmtId="171" fontId="5" fillId="0" borderId="30" xfId="0" applyNumberFormat="1" applyFont="1" applyBorder="1" applyAlignment="1">
      <alignment/>
    </xf>
    <xf numFmtId="171" fontId="42" fillId="0" borderId="3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164" fontId="5" fillId="0" borderId="47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6" fontId="0" fillId="0" borderId="30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3" borderId="30" xfId="0" applyFont="1" applyFill="1" applyBorder="1" applyAlignment="1">
      <alignment/>
    </xf>
    <xf numFmtId="164" fontId="0" fillId="3" borderId="30" xfId="0" applyFill="1" applyBorder="1" applyAlignment="1">
      <alignment/>
    </xf>
    <xf numFmtId="167" fontId="0" fillId="3" borderId="30" xfId="0" applyNumberFormat="1" applyFill="1" applyBorder="1" applyAlignment="1">
      <alignment/>
    </xf>
    <xf numFmtId="164" fontId="6" fillId="3" borderId="30" xfId="0" applyFont="1" applyFill="1" applyBorder="1" applyAlignment="1">
      <alignment/>
    </xf>
    <xf numFmtId="164" fontId="6" fillId="0" borderId="30" xfId="0" applyFont="1" applyFill="1" applyBorder="1" applyAlignment="1">
      <alignment/>
    </xf>
    <xf numFmtId="171" fontId="42" fillId="0" borderId="30" xfId="0" applyNumberFormat="1" applyFont="1" applyFill="1" applyBorder="1" applyAlignment="1">
      <alignment/>
    </xf>
    <xf numFmtId="164" fontId="43" fillId="0" borderId="3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47" xfId="0" applyFont="1" applyBorder="1" applyAlignment="1">
      <alignment/>
    </xf>
    <xf numFmtId="167" fontId="0" fillId="0" borderId="44" xfId="0" applyNumberFormat="1" applyFont="1" applyBorder="1" applyAlignment="1">
      <alignment/>
    </xf>
    <xf numFmtId="171" fontId="0" fillId="0" borderId="30" xfId="0" applyNumberFormat="1" applyFont="1" applyFill="1" applyBorder="1" applyAlignment="1">
      <alignment/>
    </xf>
    <xf numFmtId="164" fontId="5" fillId="0" borderId="43" xfId="0" applyFont="1" applyBorder="1" applyAlignment="1">
      <alignment/>
    </xf>
    <xf numFmtId="164" fontId="5" fillId="0" borderId="44" xfId="0" applyFont="1" applyBorder="1" applyAlignment="1">
      <alignment/>
    </xf>
    <xf numFmtId="167" fontId="5" fillId="0" borderId="44" xfId="0" applyNumberFormat="1" applyFont="1" applyBorder="1" applyAlignment="1">
      <alignment/>
    </xf>
    <xf numFmtId="164" fontId="5" fillId="0" borderId="45" xfId="0" applyFont="1" applyFill="1" applyBorder="1" applyAlignment="1">
      <alignment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4" fontId="49" fillId="0" borderId="0" xfId="0" applyFont="1" applyAlignment="1">
      <alignment/>
    </xf>
    <xf numFmtId="164" fontId="26" fillId="2" borderId="0" xfId="0" applyFont="1" applyFill="1" applyAlignment="1">
      <alignment/>
    </xf>
    <xf numFmtId="164" fontId="5" fillId="0" borderId="24" xfId="0" applyFont="1" applyFill="1" applyBorder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30" xfId="0" applyFont="1" applyBorder="1" applyAlignment="1">
      <alignment horizontal="right"/>
    </xf>
    <xf numFmtId="164" fontId="5" fillId="0" borderId="30" xfId="0" applyFont="1" applyFill="1" applyBorder="1" applyAlignment="1">
      <alignment horizontal="right"/>
    </xf>
    <xf numFmtId="167" fontId="0" fillId="0" borderId="30" xfId="0" applyNumberFormat="1" applyFont="1" applyFill="1" applyBorder="1" applyAlignment="1">
      <alignment/>
    </xf>
    <xf numFmtId="167" fontId="27" fillId="0" borderId="0" xfId="0" applyNumberFormat="1" applyFont="1" applyFill="1" applyAlignment="1">
      <alignment/>
    </xf>
    <xf numFmtId="164" fontId="0" fillId="0" borderId="19" xfId="0" applyBorder="1" applyAlignment="1">
      <alignment/>
    </xf>
    <xf numFmtId="164" fontId="0" fillId="0" borderId="8" xfId="0" applyFont="1" applyFill="1" applyBorder="1" applyAlignment="1">
      <alignment/>
    </xf>
    <xf numFmtId="164" fontId="1" fillId="2" borderId="30" xfId="0" applyFont="1" applyFill="1" applyBorder="1" applyAlignment="1">
      <alignment/>
    </xf>
    <xf numFmtId="167" fontId="1" fillId="2" borderId="30" xfId="0" applyNumberFormat="1" applyFont="1" applyFill="1" applyBorder="1" applyAlignment="1">
      <alignment/>
    </xf>
    <xf numFmtId="164" fontId="12" fillId="2" borderId="30" xfId="0" applyFont="1" applyFill="1" applyBorder="1" applyAlignment="1">
      <alignment/>
    </xf>
    <xf numFmtId="167" fontId="5" fillId="0" borderId="30" xfId="0" applyNumberFormat="1" applyFont="1" applyFill="1" applyBorder="1" applyAlignment="1">
      <alignment/>
    </xf>
    <xf numFmtId="172" fontId="23" fillId="0" borderId="0" xfId="0" applyNumberFormat="1" applyFont="1" applyAlignment="1">
      <alignment/>
    </xf>
    <xf numFmtId="164" fontId="23" fillId="0" borderId="0" xfId="0" applyFont="1" applyAlignment="1">
      <alignment horizontal="right"/>
    </xf>
    <xf numFmtId="164" fontId="7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39" xfId="0" applyFont="1" applyBorder="1" applyAlignment="1">
      <alignment/>
    </xf>
    <xf numFmtId="167" fontId="5" fillId="0" borderId="50" xfId="0" applyNumberFormat="1" applyFont="1" applyBorder="1" applyAlignment="1">
      <alignment/>
    </xf>
    <xf numFmtId="167" fontId="5" fillId="0" borderId="39" xfId="0" applyNumberFormat="1" applyFont="1" applyBorder="1" applyAlignment="1">
      <alignment horizontal="right"/>
    </xf>
    <xf numFmtId="167" fontId="5" fillId="0" borderId="51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0" fillId="0" borderId="19" xfId="0" applyNumberFormat="1" applyBorder="1" applyAlignment="1">
      <alignment horizontal="right"/>
    </xf>
    <xf numFmtId="167" fontId="0" fillId="0" borderId="32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34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4" fontId="24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5" fillId="0" borderId="2" xfId="0" applyFont="1" applyBorder="1" applyAlignment="1">
      <alignment/>
    </xf>
    <xf numFmtId="167" fontId="5" fillId="0" borderId="3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4" fontId="26" fillId="0" borderId="0" xfId="0" applyFont="1" applyBorder="1" applyAlignment="1">
      <alignment/>
    </xf>
    <xf numFmtId="164" fontId="0" fillId="0" borderId="0" xfId="0" applyAlignment="1">
      <alignment/>
    </xf>
    <xf numFmtId="173" fontId="0" fillId="0" borderId="30" xfId="0" applyNumberFormat="1" applyBorder="1" applyAlignment="1">
      <alignment/>
    </xf>
    <xf numFmtId="166" fontId="3" fillId="0" borderId="0" xfId="0" applyNumberFormat="1" applyFont="1" applyAlignment="1">
      <alignment horizontal="right"/>
    </xf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7" fontId="6" fillId="3" borderId="6" xfId="0" applyNumberFormat="1" applyFont="1" applyFill="1" applyBorder="1" applyAlignment="1">
      <alignment horizontal="center"/>
    </xf>
    <xf numFmtId="167" fontId="13" fillId="3" borderId="24" xfId="0" applyNumberFormat="1" applyFont="1" applyFill="1" applyBorder="1" applyAlignment="1">
      <alignment horizontal="center"/>
    </xf>
    <xf numFmtId="167" fontId="13" fillId="3" borderId="10" xfId="0" applyNumberFormat="1" applyFont="1" applyFill="1" applyBorder="1" applyAlignment="1">
      <alignment horizontal="center"/>
    </xf>
    <xf numFmtId="164" fontId="13" fillId="0" borderId="52" xfId="0" applyFont="1" applyBorder="1" applyAlignment="1">
      <alignment horizontal="center"/>
    </xf>
    <xf numFmtId="167" fontId="6" fillId="0" borderId="53" xfId="0" applyNumberFormat="1" applyFont="1" applyBorder="1" applyAlignment="1">
      <alignment/>
    </xf>
    <xf numFmtId="167" fontId="13" fillId="0" borderId="51" xfId="0" applyNumberFormat="1" applyFont="1" applyBorder="1" applyAlignment="1">
      <alignment/>
    </xf>
    <xf numFmtId="167" fontId="6" fillId="3" borderId="53" xfId="0" applyNumberFormat="1" applyFont="1" applyFill="1" applyBorder="1" applyAlignment="1">
      <alignment/>
    </xf>
    <xf numFmtId="164" fontId="6" fillId="0" borderId="29" xfId="0" applyFont="1" applyBorder="1" applyAlignment="1">
      <alignment/>
    </xf>
    <xf numFmtId="167" fontId="13" fillId="3" borderId="30" xfId="0" applyNumberFormat="1" applyFont="1" applyFill="1" applyBorder="1" applyAlignment="1">
      <alignment/>
    </xf>
    <xf numFmtId="164" fontId="6" fillId="0" borderId="29" xfId="0" applyFont="1" applyBorder="1" applyAlignment="1">
      <alignment horizontal="center"/>
    </xf>
    <xf numFmtId="164" fontId="6" fillId="0" borderId="54" xfId="0" applyFont="1" applyBorder="1" applyAlignment="1">
      <alignment/>
    </xf>
    <xf numFmtId="167" fontId="6" fillId="0" borderId="24" xfId="0" applyNumberFormat="1" applyFont="1" applyBorder="1" applyAlignment="1">
      <alignment/>
    </xf>
    <xf numFmtId="167" fontId="13" fillId="0" borderId="27" xfId="0" applyNumberFormat="1" applyFont="1" applyBorder="1" applyAlignment="1">
      <alignment/>
    </xf>
    <xf numFmtId="167" fontId="13" fillId="3" borderId="24" xfId="0" applyNumberFormat="1" applyFont="1" applyFill="1" applyBorder="1" applyAlignment="1">
      <alignment/>
    </xf>
    <xf numFmtId="167" fontId="13" fillId="0" borderId="30" xfId="0" applyNumberFormat="1" applyFont="1" applyBorder="1" applyAlignment="1">
      <alignment/>
    </xf>
    <xf numFmtId="167" fontId="6" fillId="3" borderId="0" xfId="0" applyNumberFormat="1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3" xfId="0" applyBorder="1" applyAlignment="1">
      <alignment/>
    </xf>
    <xf numFmtId="164" fontId="0" fillId="0" borderId="26" xfId="0" applyBorder="1" applyAlignment="1">
      <alignment/>
    </xf>
    <xf numFmtId="164" fontId="0" fillId="0" borderId="55" xfId="0" applyFont="1" applyBorder="1" applyAlignment="1">
      <alignment/>
    </xf>
    <xf numFmtId="164" fontId="0" fillId="0" borderId="12" xfId="0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4" fontId="23" fillId="0" borderId="0" xfId="0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F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7</xdr:col>
      <xdr:colOff>1419225</xdr:colOff>
      <xdr:row>9</xdr:row>
      <xdr:rowOff>19050</xdr:rowOff>
    </xdr:to>
    <xdr:sp>
      <xdr:nvSpPr>
        <xdr:cNvPr id="1" name="Line 11"/>
        <xdr:cNvSpPr>
          <a:spLocks/>
        </xdr:cNvSpPr>
      </xdr:nvSpPr>
      <xdr:spPr>
        <a:xfrm flipH="1" flipV="1">
          <a:off x="28575" y="1504950"/>
          <a:ext cx="5648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1362075</xdr:colOff>
      <xdr:row>30</xdr:row>
      <xdr:rowOff>76200</xdr:rowOff>
    </xdr:to>
    <xdr:sp>
      <xdr:nvSpPr>
        <xdr:cNvPr id="2" name="Line 7"/>
        <xdr:cNvSpPr>
          <a:spLocks/>
        </xdr:cNvSpPr>
      </xdr:nvSpPr>
      <xdr:spPr>
        <a:xfrm flipH="1">
          <a:off x="0" y="4943475"/>
          <a:ext cx="56197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7</xdr:col>
      <xdr:colOff>1371600</xdr:colOff>
      <xdr:row>32</xdr:row>
      <xdr:rowOff>85725</xdr:rowOff>
    </xdr:to>
    <xdr:sp>
      <xdr:nvSpPr>
        <xdr:cNvPr id="3" name="Line 6"/>
        <xdr:cNvSpPr>
          <a:spLocks/>
        </xdr:cNvSpPr>
      </xdr:nvSpPr>
      <xdr:spPr>
        <a:xfrm flipH="1">
          <a:off x="0" y="5295900"/>
          <a:ext cx="5629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1419225</xdr:colOff>
      <xdr:row>54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0" y="8648700"/>
          <a:ext cx="5676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85725</xdr:rowOff>
    </xdr:from>
    <xdr:to>
      <xdr:col>0</xdr:col>
      <xdr:colOff>0</xdr:colOff>
      <xdr:row>55</xdr:row>
      <xdr:rowOff>95250</xdr:rowOff>
    </xdr:to>
    <xdr:sp>
      <xdr:nvSpPr>
        <xdr:cNvPr id="5" name="Line 1"/>
        <xdr:cNvSpPr>
          <a:spLocks/>
        </xdr:cNvSpPr>
      </xdr:nvSpPr>
      <xdr:spPr>
        <a:xfrm flipH="1">
          <a:off x="0" y="89725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8</xdr:col>
      <xdr:colOff>0</xdr:colOff>
      <xdr:row>5</xdr:row>
      <xdr:rowOff>114300</xdr:rowOff>
    </xdr:to>
    <xdr:grpSp>
      <xdr:nvGrpSpPr>
        <xdr:cNvPr id="6" name="Group 12"/>
        <xdr:cNvGrpSpPr>
          <a:grpSpLocks/>
        </xdr:cNvGrpSpPr>
      </xdr:nvGrpSpPr>
      <xdr:grpSpPr>
        <a:xfrm>
          <a:off x="0" y="895350"/>
          <a:ext cx="5705475" cy="28575"/>
          <a:chOff x="-1" y="1429"/>
          <a:chExt cx="9420" cy="42"/>
        </a:xfrm>
        <a:solidFill>
          <a:srgbClr val="FFFFFF"/>
        </a:solidFill>
      </xdr:grpSpPr>
      <xdr:sp>
        <xdr:nvSpPr>
          <xdr:cNvPr id="7" name="Line 14"/>
          <xdr:cNvSpPr>
            <a:spLocks/>
          </xdr:cNvSpPr>
        </xdr:nvSpPr>
        <xdr:spPr>
          <a:xfrm flipH="1" flipV="1">
            <a:off x="-1" y="1471"/>
            <a:ext cx="942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 flipH="1" flipV="1">
            <a:off x="-1" y="1429"/>
            <a:ext cx="942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38100</xdr:rowOff>
    </xdr:from>
    <xdr:to>
      <xdr:col>3</xdr:col>
      <xdr:colOff>533400</xdr:colOff>
      <xdr:row>11</xdr:row>
      <xdr:rowOff>57150</xdr:rowOff>
    </xdr:to>
    <xdr:grpSp>
      <xdr:nvGrpSpPr>
        <xdr:cNvPr id="9" name="Group 8"/>
        <xdr:cNvGrpSpPr>
          <a:grpSpLocks/>
        </xdr:cNvGrpSpPr>
      </xdr:nvGrpSpPr>
      <xdr:grpSpPr>
        <a:xfrm>
          <a:off x="0" y="1847850"/>
          <a:ext cx="2095500" cy="19050"/>
          <a:chOff x="0" y="2996"/>
          <a:chExt cx="3450" cy="2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0" y="2996"/>
            <a:ext cx="34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 flipH="1">
            <a:off x="0" y="3026"/>
            <a:ext cx="34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3</xdr:col>
      <xdr:colOff>533400</xdr:colOff>
      <xdr:row>35</xdr:row>
      <xdr:rowOff>57150</xdr:rowOff>
    </xdr:to>
    <xdr:grpSp>
      <xdr:nvGrpSpPr>
        <xdr:cNvPr id="12" name="Group 3"/>
        <xdr:cNvGrpSpPr>
          <a:grpSpLocks/>
        </xdr:cNvGrpSpPr>
      </xdr:nvGrpSpPr>
      <xdr:grpSpPr>
        <a:xfrm>
          <a:off x="0" y="5657850"/>
          <a:ext cx="2095500" cy="19050"/>
          <a:chOff x="0" y="9091"/>
          <a:chExt cx="3450" cy="29"/>
        </a:xfrm>
        <a:solidFill>
          <a:srgbClr val="FFFFFF"/>
        </a:solidFill>
      </xdr:grpSpPr>
      <xdr:sp>
        <xdr:nvSpPr>
          <xdr:cNvPr id="13" name="Line 5"/>
          <xdr:cNvSpPr>
            <a:spLocks/>
          </xdr:cNvSpPr>
        </xdr:nvSpPr>
        <xdr:spPr>
          <a:xfrm flipH="1">
            <a:off x="0" y="9091"/>
            <a:ext cx="34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"/>
          <xdr:cNvSpPr>
            <a:spLocks/>
          </xdr:cNvSpPr>
        </xdr:nvSpPr>
        <xdr:spPr>
          <a:xfrm flipH="1">
            <a:off x="0" y="9121"/>
            <a:ext cx="34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64</xdr:row>
      <xdr:rowOff>66675</xdr:rowOff>
    </xdr:from>
    <xdr:to>
      <xdr:col>7</xdr:col>
      <xdr:colOff>1371600</xdr:colOff>
      <xdr:row>64</xdr:row>
      <xdr:rowOff>76200</xdr:rowOff>
    </xdr:to>
    <xdr:sp>
      <xdr:nvSpPr>
        <xdr:cNvPr id="15" name="Line 28"/>
        <xdr:cNvSpPr>
          <a:spLocks/>
        </xdr:cNvSpPr>
      </xdr:nvSpPr>
      <xdr:spPr>
        <a:xfrm flipH="1">
          <a:off x="0" y="10439400"/>
          <a:ext cx="5629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76200</xdr:rowOff>
    </xdr:from>
    <xdr:to>
      <xdr:col>7</xdr:col>
      <xdr:colOff>1390650</xdr:colOff>
      <xdr:row>70</xdr:row>
      <xdr:rowOff>76200</xdr:rowOff>
    </xdr:to>
    <xdr:sp>
      <xdr:nvSpPr>
        <xdr:cNvPr id="16" name="Line 24"/>
        <xdr:cNvSpPr>
          <a:spLocks/>
        </xdr:cNvSpPr>
      </xdr:nvSpPr>
      <xdr:spPr>
        <a:xfrm flipH="1">
          <a:off x="0" y="11420475"/>
          <a:ext cx="5648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7</xdr:col>
      <xdr:colOff>1400175</xdr:colOff>
      <xdr:row>72</xdr:row>
      <xdr:rowOff>76200</xdr:rowOff>
    </xdr:to>
    <xdr:sp>
      <xdr:nvSpPr>
        <xdr:cNvPr id="17" name="Line 23"/>
        <xdr:cNvSpPr>
          <a:spLocks/>
        </xdr:cNvSpPr>
      </xdr:nvSpPr>
      <xdr:spPr>
        <a:xfrm flipH="1">
          <a:off x="0" y="11734800"/>
          <a:ext cx="5657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76200</xdr:rowOff>
    </xdr:from>
    <xdr:to>
      <xdr:col>7</xdr:col>
      <xdr:colOff>1390650</xdr:colOff>
      <xdr:row>91</xdr:row>
      <xdr:rowOff>76200</xdr:rowOff>
    </xdr:to>
    <xdr:sp>
      <xdr:nvSpPr>
        <xdr:cNvPr id="18" name="Line 19"/>
        <xdr:cNvSpPr>
          <a:spLocks/>
        </xdr:cNvSpPr>
      </xdr:nvSpPr>
      <xdr:spPr>
        <a:xfrm flipH="1">
          <a:off x="0" y="14820900"/>
          <a:ext cx="5648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76200</xdr:rowOff>
    </xdr:from>
    <xdr:to>
      <xdr:col>7</xdr:col>
      <xdr:colOff>1400175</xdr:colOff>
      <xdr:row>93</xdr:row>
      <xdr:rowOff>76200</xdr:rowOff>
    </xdr:to>
    <xdr:sp>
      <xdr:nvSpPr>
        <xdr:cNvPr id="19" name="Line 18"/>
        <xdr:cNvSpPr>
          <a:spLocks/>
        </xdr:cNvSpPr>
      </xdr:nvSpPr>
      <xdr:spPr>
        <a:xfrm flipH="1">
          <a:off x="0" y="15144750"/>
          <a:ext cx="5657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47625</xdr:rowOff>
    </xdr:from>
    <xdr:to>
      <xdr:col>7</xdr:col>
      <xdr:colOff>1400175</xdr:colOff>
      <xdr:row>60</xdr:row>
      <xdr:rowOff>76200</xdr:rowOff>
    </xdr:to>
    <xdr:grpSp>
      <xdr:nvGrpSpPr>
        <xdr:cNvPr id="20" name="Group 29"/>
        <xdr:cNvGrpSpPr>
          <a:grpSpLocks/>
        </xdr:cNvGrpSpPr>
      </xdr:nvGrpSpPr>
      <xdr:grpSpPr>
        <a:xfrm>
          <a:off x="0" y="9744075"/>
          <a:ext cx="5657850" cy="28575"/>
          <a:chOff x="-1" y="15591"/>
          <a:chExt cx="9340" cy="41"/>
        </a:xfrm>
        <a:solidFill>
          <a:srgbClr val="FFFFFF"/>
        </a:solidFill>
      </xdr:grpSpPr>
      <xdr:sp>
        <xdr:nvSpPr>
          <xdr:cNvPr id="21" name="Line 31"/>
          <xdr:cNvSpPr>
            <a:spLocks/>
          </xdr:cNvSpPr>
        </xdr:nvSpPr>
        <xdr:spPr>
          <a:xfrm flipH="1">
            <a:off x="-1" y="15591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0"/>
          <xdr:cNvSpPr>
            <a:spLocks/>
          </xdr:cNvSpPr>
        </xdr:nvSpPr>
        <xdr:spPr>
          <a:xfrm flipH="1">
            <a:off x="-1" y="15631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66</xdr:row>
      <xdr:rowOff>38100</xdr:rowOff>
    </xdr:from>
    <xdr:to>
      <xdr:col>4</xdr:col>
      <xdr:colOff>95250</xdr:colOff>
      <xdr:row>66</xdr:row>
      <xdr:rowOff>57150</xdr:rowOff>
    </xdr:to>
    <xdr:grpSp>
      <xdr:nvGrpSpPr>
        <xdr:cNvPr id="23" name="Group 25"/>
        <xdr:cNvGrpSpPr>
          <a:grpSpLocks/>
        </xdr:cNvGrpSpPr>
      </xdr:nvGrpSpPr>
      <xdr:grpSpPr>
        <a:xfrm>
          <a:off x="0" y="10734675"/>
          <a:ext cx="2266950" cy="19050"/>
          <a:chOff x="-1" y="17213"/>
          <a:chExt cx="3732" cy="29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 flipH="1">
            <a:off x="-1" y="17213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H="1">
            <a:off x="-1" y="17242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78</xdr:row>
      <xdr:rowOff>38100</xdr:rowOff>
    </xdr:from>
    <xdr:to>
      <xdr:col>4</xdr:col>
      <xdr:colOff>95250</xdr:colOff>
      <xdr:row>78</xdr:row>
      <xdr:rowOff>57150</xdr:rowOff>
    </xdr:to>
    <xdr:grpSp>
      <xdr:nvGrpSpPr>
        <xdr:cNvPr id="26" name="Group 20"/>
        <xdr:cNvGrpSpPr>
          <a:grpSpLocks/>
        </xdr:cNvGrpSpPr>
      </xdr:nvGrpSpPr>
      <xdr:grpSpPr>
        <a:xfrm>
          <a:off x="0" y="12677775"/>
          <a:ext cx="2266950" cy="19050"/>
          <a:chOff x="-1" y="20453"/>
          <a:chExt cx="3732" cy="29"/>
        </a:xfrm>
        <a:solidFill>
          <a:srgbClr val="FFFFFF"/>
        </a:solidFill>
      </xdr:grpSpPr>
      <xdr:sp>
        <xdr:nvSpPr>
          <xdr:cNvPr id="27" name="Line 22"/>
          <xdr:cNvSpPr>
            <a:spLocks/>
          </xdr:cNvSpPr>
        </xdr:nvSpPr>
        <xdr:spPr>
          <a:xfrm flipH="1">
            <a:off x="-1" y="20453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1"/>
          <xdr:cNvSpPr>
            <a:spLocks/>
          </xdr:cNvSpPr>
        </xdr:nvSpPr>
        <xdr:spPr>
          <a:xfrm flipH="1">
            <a:off x="-1" y="20482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100</xdr:row>
      <xdr:rowOff>28575</xdr:rowOff>
    </xdr:from>
    <xdr:to>
      <xdr:col>7</xdr:col>
      <xdr:colOff>1428750</xdr:colOff>
      <xdr:row>103</xdr:row>
      <xdr:rowOff>28575</xdr:rowOff>
    </xdr:to>
    <xdr:grpSp>
      <xdr:nvGrpSpPr>
        <xdr:cNvPr id="29" name="Group 15"/>
        <xdr:cNvGrpSpPr>
          <a:grpSpLocks/>
        </xdr:cNvGrpSpPr>
      </xdr:nvGrpSpPr>
      <xdr:grpSpPr>
        <a:xfrm>
          <a:off x="19050" y="16230600"/>
          <a:ext cx="5667375" cy="485775"/>
          <a:chOff x="32" y="26262"/>
          <a:chExt cx="9358" cy="767"/>
        </a:xfrm>
        <a:solidFill>
          <a:srgbClr val="FFFFFF"/>
        </a:solidFill>
      </xdr:grpSpPr>
      <xdr:sp>
        <xdr:nvSpPr>
          <xdr:cNvPr id="30" name="Rectangle 17"/>
          <xdr:cNvSpPr>
            <a:spLocks/>
          </xdr:cNvSpPr>
        </xdr:nvSpPr>
        <xdr:spPr>
          <a:xfrm>
            <a:off x="32" y="26262"/>
            <a:ext cx="9358" cy="767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16"/>
          <xdr:cNvSpPr>
            <a:spLocks/>
          </xdr:cNvSpPr>
        </xdr:nvSpPr>
        <xdr:spPr>
          <a:xfrm>
            <a:off x="60" y="26292"/>
            <a:ext cx="9300" cy="706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116</xdr:row>
      <xdr:rowOff>66675</xdr:rowOff>
    </xdr:from>
    <xdr:to>
      <xdr:col>7</xdr:col>
      <xdr:colOff>1390650</xdr:colOff>
      <xdr:row>116</xdr:row>
      <xdr:rowOff>76200</xdr:rowOff>
    </xdr:to>
    <xdr:sp>
      <xdr:nvSpPr>
        <xdr:cNvPr id="32" name="Line 49"/>
        <xdr:cNvSpPr>
          <a:spLocks/>
        </xdr:cNvSpPr>
      </xdr:nvSpPr>
      <xdr:spPr>
        <a:xfrm flipH="1">
          <a:off x="0" y="18888075"/>
          <a:ext cx="5648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0</xdr:colOff>
      <xdr:row>174</xdr:row>
      <xdr:rowOff>19050</xdr:rowOff>
    </xdr:to>
    <xdr:sp>
      <xdr:nvSpPr>
        <xdr:cNvPr id="33" name="Line 42"/>
        <xdr:cNvSpPr>
          <a:spLocks/>
        </xdr:cNvSpPr>
      </xdr:nvSpPr>
      <xdr:spPr>
        <a:xfrm flipH="1" flipV="1">
          <a:off x="0" y="282130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57150</xdr:rowOff>
    </xdr:from>
    <xdr:to>
      <xdr:col>7</xdr:col>
      <xdr:colOff>1438275</xdr:colOff>
      <xdr:row>178</xdr:row>
      <xdr:rowOff>76200</xdr:rowOff>
    </xdr:to>
    <xdr:sp>
      <xdr:nvSpPr>
        <xdr:cNvPr id="34" name="Line 41"/>
        <xdr:cNvSpPr>
          <a:spLocks/>
        </xdr:cNvSpPr>
      </xdr:nvSpPr>
      <xdr:spPr>
        <a:xfrm flipH="1">
          <a:off x="0" y="28917900"/>
          <a:ext cx="56959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76200</xdr:rowOff>
    </xdr:from>
    <xdr:to>
      <xdr:col>7</xdr:col>
      <xdr:colOff>1419225</xdr:colOff>
      <xdr:row>180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0" y="29260800"/>
          <a:ext cx="5676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57150</xdr:rowOff>
    </xdr:from>
    <xdr:to>
      <xdr:col>7</xdr:col>
      <xdr:colOff>1400175</xdr:colOff>
      <xdr:row>195</xdr:row>
      <xdr:rowOff>76200</xdr:rowOff>
    </xdr:to>
    <xdr:sp>
      <xdr:nvSpPr>
        <xdr:cNvPr id="36" name="Line 36"/>
        <xdr:cNvSpPr>
          <a:spLocks/>
        </xdr:cNvSpPr>
      </xdr:nvSpPr>
      <xdr:spPr>
        <a:xfrm flipH="1">
          <a:off x="0" y="31670625"/>
          <a:ext cx="56578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66675</xdr:rowOff>
    </xdr:from>
    <xdr:to>
      <xdr:col>7</xdr:col>
      <xdr:colOff>1352550</xdr:colOff>
      <xdr:row>197</xdr:row>
      <xdr:rowOff>76200</xdr:rowOff>
    </xdr:to>
    <xdr:sp>
      <xdr:nvSpPr>
        <xdr:cNvPr id="37" name="Line 35"/>
        <xdr:cNvSpPr>
          <a:spLocks/>
        </xdr:cNvSpPr>
      </xdr:nvSpPr>
      <xdr:spPr>
        <a:xfrm flipH="1">
          <a:off x="0" y="32004000"/>
          <a:ext cx="56102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85725</xdr:rowOff>
    </xdr:from>
    <xdr:to>
      <xdr:col>7</xdr:col>
      <xdr:colOff>1419225</xdr:colOff>
      <xdr:row>112</xdr:row>
      <xdr:rowOff>114300</xdr:rowOff>
    </xdr:to>
    <xdr:grpSp>
      <xdr:nvGrpSpPr>
        <xdr:cNvPr id="38" name="Group 50"/>
        <xdr:cNvGrpSpPr>
          <a:grpSpLocks/>
        </xdr:cNvGrpSpPr>
      </xdr:nvGrpSpPr>
      <xdr:grpSpPr>
        <a:xfrm>
          <a:off x="0" y="18230850"/>
          <a:ext cx="5676900" cy="28575"/>
          <a:chOff x="-1" y="29462"/>
          <a:chExt cx="9373" cy="42"/>
        </a:xfrm>
        <a:solidFill>
          <a:srgbClr val="FFFFFF"/>
        </a:solidFill>
      </xdr:grpSpPr>
      <xdr:sp>
        <xdr:nvSpPr>
          <xdr:cNvPr id="39" name="Line 52"/>
          <xdr:cNvSpPr>
            <a:spLocks/>
          </xdr:cNvSpPr>
        </xdr:nvSpPr>
        <xdr:spPr>
          <a:xfrm flipH="1" flipV="1">
            <a:off x="-1" y="29504"/>
            <a:ext cx="93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51"/>
          <xdr:cNvSpPr>
            <a:spLocks/>
          </xdr:cNvSpPr>
        </xdr:nvSpPr>
        <xdr:spPr>
          <a:xfrm flipH="1" flipV="1">
            <a:off x="-1" y="29462"/>
            <a:ext cx="93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118</xdr:row>
      <xdr:rowOff>38100</xdr:rowOff>
    </xdr:from>
    <xdr:to>
      <xdr:col>4</xdr:col>
      <xdr:colOff>95250</xdr:colOff>
      <xdr:row>118</xdr:row>
      <xdr:rowOff>57150</xdr:rowOff>
    </xdr:to>
    <xdr:grpSp>
      <xdr:nvGrpSpPr>
        <xdr:cNvPr id="41" name="Group 46"/>
        <xdr:cNvGrpSpPr>
          <a:grpSpLocks/>
        </xdr:cNvGrpSpPr>
      </xdr:nvGrpSpPr>
      <xdr:grpSpPr>
        <a:xfrm>
          <a:off x="0" y="19183350"/>
          <a:ext cx="2266950" cy="19050"/>
          <a:chOff x="-1" y="31029"/>
          <a:chExt cx="3732" cy="29"/>
        </a:xfrm>
        <a:solidFill>
          <a:srgbClr val="FFFFFF"/>
        </a:solidFill>
      </xdr:grpSpPr>
      <xdr:sp>
        <xdr:nvSpPr>
          <xdr:cNvPr id="42" name="Line 48"/>
          <xdr:cNvSpPr>
            <a:spLocks/>
          </xdr:cNvSpPr>
        </xdr:nvSpPr>
        <xdr:spPr>
          <a:xfrm flipH="1">
            <a:off x="-1" y="31029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7"/>
          <xdr:cNvSpPr>
            <a:spLocks/>
          </xdr:cNvSpPr>
        </xdr:nvSpPr>
        <xdr:spPr>
          <a:xfrm flipH="1">
            <a:off x="-1" y="31058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173</xdr:row>
      <xdr:rowOff>133350</xdr:rowOff>
    </xdr:from>
    <xdr:to>
      <xdr:col>0</xdr:col>
      <xdr:colOff>28575</xdr:colOff>
      <xdr:row>174</xdr:row>
      <xdr:rowOff>9525</xdr:rowOff>
    </xdr:to>
    <xdr:grpSp>
      <xdr:nvGrpSpPr>
        <xdr:cNvPr id="44" name="Group 43"/>
        <xdr:cNvGrpSpPr>
          <a:grpSpLocks/>
        </xdr:cNvGrpSpPr>
      </xdr:nvGrpSpPr>
      <xdr:grpSpPr>
        <a:xfrm>
          <a:off x="0" y="28184475"/>
          <a:ext cx="28575" cy="38100"/>
          <a:chOff x="0" y="45262"/>
          <a:chExt cx="47" cy="59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 flipV="1">
            <a:off x="0" y="45320"/>
            <a:ext cx="47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4"/>
          <xdr:cNvSpPr>
            <a:spLocks/>
          </xdr:cNvSpPr>
        </xdr:nvSpPr>
        <xdr:spPr>
          <a:xfrm flipH="1" flipV="1">
            <a:off x="0" y="45262"/>
            <a:ext cx="47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186</xdr:row>
      <xdr:rowOff>38100</xdr:rowOff>
    </xdr:from>
    <xdr:to>
      <xdr:col>4</xdr:col>
      <xdr:colOff>95250</xdr:colOff>
      <xdr:row>186</xdr:row>
      <xdr:rowOff>57150</xdr:rowOff>
    </xdr:to>
    <xdr:grpSp>
      <xdr:nvGrpSpPr>
        <xdr:cNvPr id="47" name="Group 37"/>
        <xdr:cNvGrpSpPr>
          <a:grpSpLocks/>
        </xdr:cNvGrpSpPr>
      </xdr:nvGrpSpPr>
      <xdr:grpSpPr>
        <a:xfrm>
          <a:off x="0" y="30194250"/>
          <a:ext cx="2266950" cy="19050"/>
          <a:chOff x="-1" y="48607"/>
          <a:chExt cx="3732" cy="29"/>
        </a:xfrm>
        <a:solidFill>
          <a:srgbClr val="FFFFFF"/>
        </a:solidFill>
      </xdr:grpSpPr>
      <xdr:sp>
        <xdr:nvSpPr>
          <xdr:cNvPr id="48" name="Line 39"/>
          <xdr:cNvSpPr>
            <a:spLocks/>
          </xdr:cNvSpPr>
        </xdr:nvSpPr>
        <xdr:spPr>
          <a:xfrm flipH="1">
            <a:off x="-1" y="48607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8"/>
          <xdr:cNvSpPr>
            <a:spLocks/>
          </xdr:cNvSpPr>
        </xdr:nvSpPr>
        <xdr:spPr>
          <a:xfrm flipH="1">
            <a:off x="-1" y="48636"/>
            <a:ext cx="37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202</xdr:row>
      <xdr:rowOff>0</xdr:rowOff>
    </xdr:from>
    <xdr:to>
      <xdr:col>8</xdr:col>
      <xdr:colOff>0</xdr:colOff>
      <xdr:row>204</xdr:row>
      <xdr:rowOff>152400</xdr:rowOff>
    </xdr:to>
    <xdr:grpSp>
      <xdr:nvGrpSpPr>
        <xdr:cNvPr id="50" name="Group 32"/>
        <xdr:cNvGrpSpPr>
          <a:grpSpLocks/>
        </xdr:cNvGrpSpPr>
      </xdr:nvGrpSpPr>
      <xdr:grpSpPr>
        <a:xfrm>
          <a:off x="0" y="32746950"/>
          <a:ext cx="5705475" cy="476250"/>
          <a:chOff x="0" y="52787"/>
          <a:chExt cx="9420" cy="752"/>
        </a:xfrm>
        <a:solidFill>
          <a:srgbClr val="FFFFFF"/>
        </a:solidFill>
      </xdr:grpSpPr>
      <xdr:sp>
        <xdr:nvSpPr>
          <xdr:cNvPr id="51" name="Rectangle 34"/>
          <xdr:cNvSpPr>
            <a:spLocks/>
          </xdr:cNvSpPr>
        </xdr:nvSpPr>
        <xdr:spPr>
          <a:xfrm>
            <a:off x="0" y="52787"/>
            <a:ext cx="9420" cy="752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3"/>
          <xdr:cNvSpPr>
            <a:spLocks/>
          </xdr:cNvSpPr>
        </xdr:nvSpPr>
        <xdr:spPr>
          <a:xfrm>
            <a:off x="28" y="52817"/>
            <a:ext cx="9361" cy="692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221</xdr:row>
      <xdr:rowOff>66675</xdr:rowOff>
    </xdr:from>
    <xdr:to>
      <xdr:col>7</xdr:col>
      <xdr:colOff>1400175</xdr:colOff>
      <xdr:row>221</xdr:row>
      <xdr:rowOff>95250</xdr:rowOff>
    </xdr:to>
    <xdr:grpSp>
      <xdr:nvGrpSpPr>
        <xdr:cNvPr id="53" name="Group 62"/>
        <xdr:cNvGrpSpPr>
          <a:grpSpLocks/>
        </xdr:cNvGrpSpPr>
      </xdr:nvGrpSpPr>
      <xdr:grpSpPr>
        <a:xfrm>
          <a:off x="0" y="35890200"/>
          <a:ext cx="5657850" cy="28575"/>
          <a:chOff x="-1" y="57774"/>
          <a:chExt cx="9340" cy="40"/>
        </a:xfrm>
        <a:solidFill>
          <a:srgbClr val="FFFFFF"/>
        </a:solidFill>
      </xdr:grpSpPr>
      <xdr:sp>
        <xdr:nvSpPr>
          <xdr:cNvPr id="54" name="Line 64"/>
          <xdr:cNvSpPr>
            <a:spLocks/>
          </xdr:cNvSpPr>
        </xdr:nvSpPr>
        <xdr:spPr>
          <a:xfrm flipH="1">
            <a:off x="-1" y="57774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3"/>
          <xdr:cNvSpPr>
            <a:spLocks/>
          </xdr:cNvSpPr>
        </xdr:nvSpPr>
        <xdr:spPr>
          <a:xfrm flipH="1">
            <a:off x="-1" y="57814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228</xdr:row>
      <xdr:rowOff>47625</xdr:rowOff>
    </xdr:from>
    <xdr:to>
      <xdr:col>7</xdr:col>
      <xdr:colOff>1400175</xdr:colOff>
      <xdr:row>228</xdr:row>
      <xdr:rowOff>76200</xdr:rowOff>
    </xdr:to>
    <xdr:grpSp>
      <xdr:nvGrpSpPr>
        <xdr:cNvPr id="56" name="Group 59"/>
        <xdr:cNvGrpSpPr>
          <a:grpSpLocks/>
        </xdr:cNvGrpSpPr>
      </xdr:nvGrpSpPr>
      <xdr:grpSpPr>
        <a:xfrm>
          <a:off x="0" y="37033200"/>
          <a:ext cx="5657850" cy="28575"/>
          <a:chOff x="-1" y="59662"/>
          <a:chExt cx="9340" cy="44"/>
        </a:xfrm>
        <a:solidFill>
          <a:srgbClr val="FFFFFF"/>
        </a:solidFill>
      </xdr:grpSpPr>
      <xdr:sp>
        <xdr:nvSpPr>
          <xdr:cNvPr id="57" name="Line 61"/>
          <xdr:cNvSpPr>
            <a:spLocks/>
          </xdr:cNvSpPr>
        </xdr:nvSpPr>
        <xdr:spPr>
          <a:xfrm flipH="1">
            <a:off x="-1" y="59662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0"/>
          <xdr:cNvSpPr>
            <a:spLocks/>
          </xdr:cNvSpPr>
        </xdr:nvSpPr>
        <xdr:spPr>
          <a:xfrm flipH="1">
            <a:off x="-1" y="59707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233</xdr:row>
      <xdr:rowOff>66675</xdr:rowOff>
    </xdr:from>
    <xdr:to>
      <xdr:col>7</xdr:col>
      <xdr:colOff>1390650</xdr:colOff>
      <xdr:row>233</xdr:row>
      <xdr:rowOff>95250</xdr:rowOff>
    </xdr:to>
    <xdr:grpSp>
      <xdr:nvGrpSpPr>
        <xdr:cNvPr id="59" name="Group 56"/>
        <xdr:cNvGrpSpPr>
          <a:grpSpLocks/>
        </xdr:cNvGrpSpPr>
      </xdr:nvGrpSpPr>
      <xdr:grpSpPr>
        <a:xfrm>
          <a:off x="0" y="37861875"/>
          <a:ext cx="5648325" cy="28575"/>
          <a:chOff x="0" y="60972"/>
          <a:chExt cx="9326" cy="45"/>
        </a:xfrm>
        <a:solidFill>
          <a:srgbClr val="FFFFFF"/>
        </a:solidFill>
      </xdr:grpSpPr>
      <xdr:sp>
        <xdr:nvSpPr>
          <xdr:cNvPr id="60" name="Line 58"/>
          <xdr:cNvSpPr>
            <a:spLocks/>
          </xdr:cNvSpPr>
        </xdr:nvSpPr>
        <xdr:spPr>
          <a:xfrm flipH="1" flipV="1">
            <a:off x="0" y="61017"/>
            <a:ext cx="93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57"/>
          <xdr:cNvSpPr>
            <a:spLocks/>
          </xdr:cNvSpPr>
        </xdr:nvSpPr>
        <xdr:spPr>
          <a:xfrm flipH="1" flipV="1">
            <a:off x="0" y="60972"/>
            <a:ext cx="93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235</xdr:row>
      <xdr:rowOff>57150</xdr:rowOff>
    </xdr:from>
    <xdr:to>
      <xdr:col>7</xdr:col>
      <xdr:colOff>1400175</xdr:colOff>
      <xdr:row>235</xdr:row>
      <xdr:rowOff>85725</xdr:rowOff>
    </xdr:to>
    <xdr:grpSp>
      <xdr:nvGrpSpPr>
        <xdr:cNvPr id="62" name="Group 53"/>
        <xdr:cNvGrpSpPr>
          <a:grpSpLocks/>
        </xdr:cNvGrpSpPr>
      </xdr:nvGrpSpPr>
      <xdr:grpSpPr>
        <a:xfrm>
          <a:off x="0" y="38176200"/>
          <a:ext cx="5657850" cy="28575"/>
          <a:chOff x="-1" y="61469"/>
          <a:chExt cx="9340" cy="45"/>
        </a:xfrm>
        <a:solidFill>
          <a:srgbClr val="FFFFFF"/>
        </a:solidFill>
      </xdr:grpSpPr>
      <xdr:sp>
        <xdr:nvSpPr>
          <xdr:cNvPr id="63" name="Line 55"/>
          <xdr:cNvSpPr>
            <a:spLocks/>
          </xdr:cNvSpPr>
        </xdr:nvSpPr>
        <xdr:spPr>
          <a:xfrm flipH="1" flipV="1">
            <a:off x="-1" y="61514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54"/>
          <xdr:cNvSpPr>
            <a:spLocks/>
          </xdr:cNvSpPr>
        </xdr:nvSpPr>
        <xdr:spPr>
          <a:xfrm flipH="1" flipV="1">
            <a:off x="-1" y="61469"/>
            <a:ext cx="93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278</xdr:row>
      <xdr:rowOff>85725</xdr:rowOff>
    </xdr:from>
    <xdr:to>
      <xdr:col>7</xdr:col>
      <xdr:colOff>1400175</xdr:colOff>
      <xdr:row>278</xdr:row>
      <xdr:rowOff>104775</xdr:rowOff>
    </xdr:to>
    <xdr:sp>
      <xdr:nvSpPr>
        <xdr:cNvPr id="65" name="Line 73"/>
        <xdr:cNvSpPr>
          <a:spLocks/>
        </xdr:cNvSpPr>
      </xdr:nvSpPr>
      <xdr:spPr>
        <a:xfrm flipH="1">
          <a:off x="0" y="45196125"/>
          <a:ext cx="56578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310</xdr:row>
      <xdr:rowOff>57150</xdr:rowOff>
    </xdr:from>
    <xdr:to>
      <xdr:col>7</xdr:col>
      <xdr:colOff>1419225</xdr:colOff>
      <xdr:row>310</xdr:row>
      <xdr:rowOff>66675</xdr:rowOff>
    </xdr:to>
    <xdr:sp>
      <xdr:nvSpPr>
        <xdr:cNvPr id="66" name="Line 70"/>
        <xdr:cNvSpPr>
          <a:spLocks/>
        </xdr:cNvSpPr>
      </xdr:nvSpPr>
      <xdr:spPr>
        <a:xfrm flipH="1" flipV="1">
          <a:off x="38100" y="50349150"/>
          <a:ext cx="56388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311</xdr:row>
      <xdr:rowOff>114300</xdr:rowOff>
    </xdr:from>
    <xdr:to>
      <xdr:col>0</xdr:col>
      <xdr:colOff>19050</xdr:colOff>
      <xdr:row>325</xdr:row>
      <xdr:rowOff>104775</xdr:rowOff>
    </xdr:to>
    <xdr:sp>
      <xdr:nvSpPr>
        <xdr:cNvPr id="67" name="Line 69"/>
        <xdr:cNvSpPr>
          <a:spLocks/>
        </xdr:cNvSpPr>
      </xdr:nvSpPr>
      <xdr:spPr>
        <a:xfrm>
          <a:off x="0" y="50568225"/>
          <a:ext cx="19050" cy="2257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1428750</xdr:colOff>
      <xdr:row>310</xdr:row>
      <xdr:rowOff>38100</xdr:rowOff>
    </xdr:from>
    <xdr:to>
      <xdr:col>7</xdr:col>
      <xdr:colOff>1438275</xdr:colOff>
      <xdr:row>323</xdr:row>
      <xdr:rowOff>161925</xdr:rowOff>
    </xdr:to>
    <xdr:sp>
      <xdr:nvSpPr>
        <xdr:cNvPr id="68" name="Line 68"/>
        <xdr:cNvSpPr>
          <a:spLocks/>
        </xdr:cNvSpPr>
      </xdr:nvSpPr>
      <xdr:spPr>
        <a:xfrm flipH="1">
          <a:off x="5686425" y="50330100"/>
          <a:ext cx="9525" cy="2228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1419225</xdr:colOff>
      <xdr:row>322</xdr:row>
      <xdr:rowOff>0</xdr:rowOff>
    </xdr:from>
    <xdr:to>
      <xdr:col>7</xdr:col>
      <xdr:colOff>1428750</xdr:colOff>
      <xdr:row>322</xdr:row>
      <xdr:rowOff>104775</xdr:rowOff>
    </xdr:to>
    <xdr:sp>
      <xdr:nvSpPr>
        <xdr:cNvPr id="69" name="Line 67"/>
        <xdr:cNvSpPr>
          <a:spLocks/>
        </xdr:cNvSpPr>
      </xdr:nvSpPr>
      <xdr:spPr>
        <a:xfrm>
          <a:off x="5676900" y="52235100"/>
          <a:ext cx="95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1428750</xdr:colOff>
      <xdr:row>323</xdr:row>
      <xdr:rowOff>19050</xdr:rowOff>
    </xdr:from>
    <xdr:to>
      <xdr:col>7</xdr:col>
      <xdr:colOff>1428750</xdr:colOff>
      <xdr:row>324</xdr:row>
      <xdr:rowOff>161925</xdr:rowOff>
    </xdr:to>
    <xdr:sp>
      <xdr:nvSpPr>
        <xdr:cNvPr id="70" name="Line 66"/>
        <xdr:cNvSpPr>
          <a:spLocks/>
        </xdr:cNvSpPr>
      </xdr:nvSpPr>
      <xdr:spPr>
        <a:xfrm flipH="1">
          <a:off x="5686425" y="5241607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325</xdr:row>
      <xdr:rowOff>47625</xdr:rowOff>
    </xdr:from>
    <xdr:to>
      <xdr:col>7</xdr:col>
      <xdr:colOff>1409700</xdr:colOff>
      <xdr:row>325</xdr:row>
      <xdr:rowOff>47625</xdr:rowOff>
    </xdr:to>
    <xdr:sp>
      <xdr:nvSpPr>
        <xdr:cNvPr id="71" name="Line 65"/>
        <xdr:cNvSpPr>
          <a:spLocks/>
        </xdr:cNvSpPr>
      </xdr:nvSpPr>
      <xdr:spPr>
        <a:xfrm flipH="1">
          <a:off x="0" y="52768500"/>
          <a:ext cx="5667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283</xdr:row>
      <xdr:rowOff>133350</xdr:rowOff>
    </xdr:from>
    <xdr:to>
      <xdr:col>7</xdr:col>
      <xdr:colOff>1409700</xdr:colOff>
      <xdr:row>291</xdr:row>
      <xdr:rowOff>133350</xdr:rowOff>
    </xdr:to>
    <xdr:sp>
      <xdr:nvSpPr>
        <xdr:cNvPr id="72" name="Rectangle 72"/>
        <xdr:cNvSpPr>
          <a:spLocks/>
        </xdr:cNvSpPr>
      </xdr:nvSpPr>
      <xdr:spPr>
        <a:xfrm>
          <a:off x="19050" y="46053375"/>
          <a:ext cx="5648325" cy="1295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19050</xdr:rowOff>
    </xdr:from>
    <xdr:to>
      <xdr:col>7</xdr:col>
      <xdr:colOff>1419225</xdr:colOff>
      <xdr:row>304</xdr:row>
      <xdr:rowOff>66675</xdr:rowOff>
    </xdr:to>
    <xdr:sp>
      <xdr:nvSpPr>
        <xdr:cNvPr id="73" name="Rectangle 71"/>
        <xdr:cNvSpPr>
          <a:spLocks/>
        </xdr:cNvSpPr>
      </xdr:nvSpPr>
      <xdr:spPr>
        <a:xfrm>
          <a:off x="9525" y="48367950"/>
          <a:ext cx="5667375" cy="1019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85725</xdr:rowOff>
    </xdr:from>
    <xdr:to>
      <xdr:col>7</xdr:col>
      <xdr:colOff>1390650</xdr:colOff>
      <xdr:row>276</xdr:row>
      <xdr:rowOff>114300</xdr:rowOff>
    </xdr:to>
    <xdr:grpSp>
      <xdr:nvGrpSpPr>
        <xdr:cNvPr id="74" name="Group 74"/>
        <xdr:cNvGrpSpPr>
          <a:grpSpLocks/>
        </xdr:cNvGrpSpPr>
      </xdr:nvGrpSpPr>
      <xdr:grpSpPr>
        <a:xfrm>
          <a:off x="0" y="44843700"/>
          <a:ext cx="5648325" cy="28575"/>
          <a:chOff x="0" y="72027"/>
          <a:chExt cx="9326" cy="42"/>
        </a:xfrm>
        <a:solidFill>
          <a:srgbClr val="FFFFFF"/>
        </a:solidFill>
      </xdr:grpSpPr>
      <xdr:sp>
        <xdr:nvSpPr>
          <xdr:cNvPr id="75" name="Line 76"/>
          <xdr:cNvSpPr>
            <a:spLocks/>
          </xdr:cNvSpPr>
        </xdr:nvSpPr>
        <xdr:spPr>
          <a:xfrm flipH="1" flipV="1">
            <a:off x="0" y="72068"/>
            <a:ext cx="93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5"/>
          <xdr:cNvSpPr>
            <a:spLocks/>
          </xdr:cNvSpPr>
        </xdr:nvSpPr>
        <xdr:spPr>
          <a:xfrm flipH="1" flipV="1">
            <a:off x="0" y="72027"/>
            <a:ext cx="93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334</xdr:row>
      <xdr:rowOff>66675</xdr:rowOff>
    </xdr:from>
    <xdr:to>
      <xdr:col>7</xdr:col>
      <xdr:colOff>1400175</xdr:colOff>
      <xdr:row>334</xdr:row>
      <xdr:rowOff>76200</xdr:rowOff>
    </xdr:to>
    <xdr:sp>
      <xdr:nvSpPr>
        <xdr:cNvPr id="77" name="Line 80"/>
        <xdr:cNvSpPr>
          <a:spLocks/>
        </xdr:cNvSpPr>
      </xdr:nvSpPr>
      <xdr:spPr>
        <a:xfrm flipH="1">
          <a:off x="0" y="54273450"/>
          <a:ext cx="5657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370</xdr:row>
      <xdr:rowOff>66675</xdr:rowOff>
    </xdr:from>
    <xdr:to>
      <xdr:col>7</xdr:col>
      <xdr:colOff>571500</xdr:colOff>
      <xdr:row>370</xdr:row>
      <xdr:rowOff>76200</xdr:rowOff>
    </xdr:to>
    <xdr:sp>
      <xdr:nvSpPr>
        <xdr:cNvPr id="78" name="Line 78"/>
        <xdr:cNvSpPr>
          <a:spLocks/>
        </xdr:cNvSpPr>
      </xdr:nvSpPr>
      <xdr:spPr>
        <a:xfrm flipH="1">
          <a:off x="457200" y="60102750"/>
          <a:ext cx="43719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341</xdr:row>
      <xdr:rowOff>66675</xdr:rowOff>
    </xdr:from>
    <xdr:to>
      <xdr:col>7</xdr:col>
      <xdr:colOff>571500</xdr:colOff>
      <xdr:row>369</xdr:row>
      <xdr:rowOff>57150</xdr:rowOff>
    </xdr:to>
    <xdr:sp>
      <xdr:nvSpPr>
        <xdr:cNvPr id="79" name="Rectangle 79"/>
        <xdr:cNvSpPr>
          <a:spLocks/>
        </xdr:cNvSpPr>
      </xdr:nvSpPr>
      <xdr:spPr>
        <a:xfrm>
          <a:off x="457200" y="55406925"/>
          <a:ext cx="4371975" cy="4524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332</xdr:row>
      <xdr:rowOff>76200</xdr:rowOff>
    </xdr:from>
    <xdr:to>
      <xdr:col>7</xdr:col>
      <xdr:colOff>1428750</xdr:colOff>
      <xdr:row>332</xdr:row>
      <xdr:rowOff>104775</xdr:rowOff>
    </xdr:to>
    <xdr:grpSp>
      <xdr:nvGrpSpPr>
        <xdr:cNvPr id="80" name="Group 81"/>
        <xdr:cNvGrpSpPr>
          <a:grpSpLocks/>
        </xdr:cNvGrpSpPr>
      </xdr:nvGrpSpPr>
      <xdr:grpSpPr>
        <a:xfrm>
          <a:off x="0" y="53930550"/>
          <a:ext cx="5686425" cy="28575"/>
          <a:chOff x="0" y="86542"/>
          <a:chExt cx="9390" cy="42"/>
        </a:xfrm>
        <a:solidFill>
          <a:srgbClr val="FFFFFF"/>
        </a:solidFill>
      </xdr:grpSpPr>
      <xdr:sp>
        <xdr:nvSpPr>
          <xdr:cNvPr id="81" name="Line 83"/>
          <xdr:cNvSpPr>
            <a:spLocks/>
          </xdr:cNvSpPr>
        </xdr:nvSpPr>
        <xdr:spPr>
          <a:xfrm flipH="1" flipV="1">
            <a:off x="0" y="86583"/>
            <a:ext cx="93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H="1" flipV="1">
            <a:off x="0" y="86542"/>
            <a:ext cx="93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382</xdr:row>
      <xdr:rowOff>57150</xdr:rowOff>
    </xdr:from>
    <xdr:to>
      <xdr:col>7</xdr:col>
      <xdr:colOff>1428750</xdr:colOff>
      <xdr:row>382</xdr:row>
      <xdr:rowOff>76200</xdr:rowOff>
    </xdr:to>
    <xdr:sp>
      <xdr:nvSpPr>
        <xdr:cNvPr id="83" name="Line 86"/>
        <xdr:cNvSpPr>
          <a:spLocks/>
        </xdr:cNvSpPr>
      </xdr:nvSpPr>
      <xdr:spPr>
        <a:xfrm flipH="1">
          <a:off x="0" y="62036325"/>
          <a:ext cx="5686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418</xdr:row>
      <xdr:rowOff>66675</xdr:rowOff>
    </xdr:from>
    <xdr:to>
      <xdr:col>7</xdr:col>
      <xdr:colOff>1390650</xdr:colOff>
      <xdr:row>418</xdr:row>
      <xdr:rowOff>76200</xdr:rowOff>
    </xdr:to>
    <xdr:sp>
      <xdr:nvSpPr>
        <xdr:cNvPr id="84" name="Line 84"/>
        <xdr:cNvSpPr>
          <a:spLocks/>
        </xdr:cNvSpPr>
      </xdr:nvSpPr>
      <xdr:spPr>
        <a:xfrm flipH="1" flipV="1">
          <a:off x="228600" y="67875150"/>
          <a:ext cx="54197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389</xdr:row>
      <xdr:rowOff>85725</xdr:rowOff>
    </xdr:from>
    <xdr:to>
      <xdr:col>7</xdr:col>
      <xdr:colOff>1390650</xdr:colOff>
      <xdr:row>417</xdr:row>
      <xdr:rowOff>57150</xdr:rowOff>
    </xdr:to>
    <xdr:sp>
      <xdr:nvSpPr>
        <xdr:cNvPr id="85" name="Rectangle 85"/>
        <xdr:cNvSpPr>
          <a:spLocks/>
        </xdr:cNvSpPr>
      </xdr:nvSpPr>
      <xdr:spPr>
        <a:xfrm>
          <a:off x="19050" y="63198375"/>
          <a:ext cx="5629275" cy="45053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380</xdr:row>
      <xdr:rowOff>85725</xdr:rowOff>
    </xdr:from>
    <xdr:to>
      <xdr:col>7</xdr:col>
      <xdr:colOff>1409700</xdr:colOff>
      <xdr:row>380</xdr:row>
      <xdr:rowOff>114300</xdr:rowOff>
    </xdr:to>
    <xdr:grpSp>
      <xdr:nvGrpSpPr>
        <xdr:cNvPr id="86" name="Group 87"/>
        <xdr:cNvGrpSpPr>
          <a:grpSpLocks/>
        </xdr:cNvGrpSpPr>
      </xdr:nvGrpSpPr>
      <xdr:grpSpPr>
        <a:xfrm>
          <a:off x="0" y="61712475"/>
          <a:ext cx="5667375" cy="28575"/>
          <a:chOff x="0" y="99875"/>
          <a:chExt cx="9357" cy="42"/>
        </a:xfrm>
        <a:solidFill>
          <a:srgbClr val="FFFFFF"/>
        </a:solidFill>
      </xdr:grpSpPr>
      <xdr:sp>
        <xdr:nvSpPr>
          <xdr:cNvPr id="87" name="Line 89"/>
          <xdr:cNvSpPr>
            <a:spLocks/>
          </xdr:cNvSpPr>
        </xdr:nvSpPr>
        <xdr:spPr>
          <a:xfrm flipH="1" flipV="1">
            <a:off x="0" y="99917"/>
            <a:ext cx="93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H="1" flipV="1">
            <a:off x="0" y="99875"/>
            <a:ext cx="93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430</xdr:row>
      <xdr:rowOff>66675</xdr:rowOff>
    </xdr:from>
    <xdr:to>
      <xdr:col>7</xdr:col>
      <xdr:colOff>1390650</xdr:colOff>
      <xdr:row>430</xdr:row>
      <xdr:rowOff>76200</xdr:rowOff>
    </xdr:to>
    <xdr:sp>
      <xdr:nvSpPr>
        <xdr:cNvPr id="89" name="Line 92"/>
        <xdr:cNvSpPr>
          <a:spLocks/>
        </xdr:cNvSpPr>
      </xdr:nvSpPr>
      <xdr:spPr>
        <a:xfrm flipH="1">
          <a:off x="0" y="69846825"/>
          <a:ext cx="5648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467</xdr:row>
      <xdr:rowOff>66675</xdr:rowOff>
    </xdr:from>
    <xdr:to>
      <xdr:col>7</xdr:col>
      <xdr:colOff>1428750</xdr:colOff>
      <xdr:row>467</xdr:row>
      <xdr:rowOff>76200</xdr:rowOff>
    </xdr:to>
    <xdr:sp>
      <xdr:nvSpPr>
        <xdr:cNvPr id="90" name="Line 90"/>
        <xdr:cNvSpPr>
          <a:spLocks/>
        </xdr:cNvSpPr>
      </xdr:nvSpPr>
      <xdr:spPr>
        <a:xfrm flipH="1">
          <a:off x="457200" y="75838050"/>
          <a:ext cx="52292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437</xdr:row>
      <xdr:rowOff>28575</xdr:rowOff>
    </xdr:from>
    <xdr:to>
      <xdr:col>7</xdr:col>
      <xdr:colOff>1400175</xdr:colOff>
      <xdr:row>465</xdr:row>
      <xdr:rowOff>152400</xdr:rowOff>
    </xdr:to>
    <xdr:sp>
      <xdr:nvSpPr>
        <xdr:cNvPr id="91" name="Rectangle 91"/>
        <xdr:cNvSpPr>
          <a:spLocks/>
        </xdr:cNvSpPr>
      </xdr:nvSpPr>
      <xdr:spPr>
        <a:xfrm>
          <a:off x="0" y="70942200"/>
          <a:ext cx="5657850" cy="465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57150</xdr:rowOff>
    </xdr:from>
    <xdr:to>
      <xdr:col>7</xdr:col>
      <xdr:colOff>1352550</xdr:colOff>
      <xdr:row>428</xdr:row>
      <xdr:rowOff>85725</xdr:rowOff>
    </xdr:to>
    <xdr:grpSp>
      <xdr:nvGrpSpPr>
        <xdr:cNvPr id="92" name="Group 93"/>
        <xdr:cNvGrpSpPr>
          <a:grpSpLocks/>
        </xdr:cNvGrpSpPr>
      </xdr:nvGrpSpPr>
      <xdr:grpSpPr>
        <a:xfrm>
          <a:off x="0" y="69484875"/>
          <a:ext cx="5610225" cy="28575"/>
          <a:chOff x="-1" y="113200"/>
          <a:chExt cx="9263" cy="41"/>
        </a:xfrm>
        <a:solidFill>
          <a:srgbClr val="FFFFFF"/>
        </a:solidFill>
      </xdr:grpSpPr>
      <xdr:sp>
        <xdr:nvSpPr>
          <xdr:cNvPr id="93" name="Line 95"/>
          <xdr:cNvSpPr>
            <a:spLocks/>
          </xdr:cNvSpPr>
        </xdr:nvSpPr>
        <xdr:spPr>
          <a:xfrm flipH="1">
            <a:off x="-1" y="113200"/>
            <a:ext cx="926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 flipH="1">
            <a:off x="-1" y="113241"/>
            <a:ext cx="926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477</xdr:row>
      <xdr:rowOff>76200</xdr:rowOff>
    </xdr:from>
    <xdr:to>
      <xdr:col>7</xdr:col>
      <xdr:colOff>1381125</xdr:colOff>
      <xdr:row>477</xdr:row>
      <xdr:rowOff>76200</xdr:rowOff>
    </xdr:to>
    <xdr:sp>
      <xdr:nvSpPr>
        <xdr:cNvPr id="95" name="Line 98"/>
        <xdr:cNvSpPr>
          <a:spLocks/>
        </xdr:cNvSpPr>
      </xdr:nvSpPr>
      <xdr:spPr>
        <a:xfrm flipH="1">
          <a:off x="0" y="77495400"/>
          <a:ext cx="5638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515</xdr:row>
      <xdr:rowOff>57150</xdr:rowOff>
    </xdr:from>
    <xdr:to>
      <xdr:col>7</xdr:col>
      <xdr:colOff>1276350</xdr:colOff>
      <xdr:row>515</xdr:row>
      <xdr:rowOff>76200</xdr:rowOff>
    </xdr:to>
    <xdr:sp>
      <xdr:nvSpPr>
        <xdr:cNvPr id="96" name="Line 96"/>
        <xdr:cNvSpPr>
          <a:spLocks/>
        </xdr:cNvSpPr>
      </xdr:nvSpPr>
      <xdr:spPr>
        <a:xfrm flipH="1">
          <a:off x="552450" y="83629500"/>
          <a:ext cx="498157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485</xdr:row>
      <xdr:rowOff>28575</xdr:rowOff>
    </xdr:from>
    <xdr:to>
      <xdr:col>7</xdr:col>
      <xdr:colOff>1285875</xdr:colOff>
      <xdr:row>514</xdr:row>
      <xdr:rowOff>19050</xdr:rowOff>
    </xdr:to>
    <xdr:sp>
      <xdr:nvSpPr>
        <xdr:cNvPr id="97" name="Rectangle 97"/>
        <xdr:cNvSpPr>
          <a:spLocks/>
        </xdr:cNvSpPr>
      </xdr:nvSpPr>
      <xdr:spPr>
        <a:xfrm>
          <a:off x="76200" y="78743175"/>
          <a:ext cx="5467350" cy="4686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475</xdr:row>
      <xdr:rowOff>85725</xdr:rowOff>
    </xdr:from>
    <xdr:to>
      <xdr:col>7</xdr:col>
      <xdr:colOff>1333500</xdr:colOff>
      <xdr:row>475</xdr:row>
      <xdr:rowOff>114300</xdr:rowOff>
    </xdr:to>
    <xdr:grpSp>
      <xdr:nvGrpSpPr>
        <xdr:cNvPr id="98" name="Group 99"/>
        <xdr:cNvGrpSpPr>
          <a:grpSpLocks/>
        </xdr:cNvGrpSpPr>
      </xdr:nvGrpSpPr>
      <xdr:grpSpPr>
        <a:xfrm>
          <a:off x="0" y="77152500"/>
          <a:ext cx="5591175" cy="28575"/>
          <a:chOff x="-1" y="126327"/>
          <a:chExt cx="9230" cy="42"/>
        </a:xfrm>
        <a:solidFill>
          <a:srgbClr val="FFFFFF"/>
        </a:solidFill>
      </xdr:grpSpPr>
      <xdr:sp>
        <xdr:nvSpPr>
          <xdr:cNvPr id="99" name="Line 101"/>
          <xdr:cNvSpPr>
            <a:spLocks/>
          </xdr:cNvSpPr>
        </xdr:nvSpPr>
        <xdr:spPr>
          <a:xfrm flipH="1" flipV="1">
            <a:off x="-1" y="126369"/>
            <a:ext cx="923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 flipV="1">
            <a:off x="-1" y="126327"/>
            <a:ext cx="923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8</xdr:col>
      <xdr:colOff>504825</xdr:colOff>
      <xdr:row>8</xdr:row>
      <xdr:rowOff>66675</xdr:rowOff>
    </xdr:to>
    <xdr:sp>
      <xdr:nvSpPr>
        <xdr:cNvPr id="1" name="Line 29"/>
        <xdr:cNvSpPr>
          <a:spLocks/>
        </xdr:cNvSpPr>
      </xdr:nvSpPr>
      <xdr:spPr>
        <a:xfrm flipH="1">
          <a:off x="0" y="1381125"/>
          <a:ext cx="53816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161925</xdr:rowOff>
    </xdr:from>
    <xdr:to>
      <xdr:col>0</xdr:col>
      <xdr:colOff>0</xdr:colOff>
      <xdr:row>64</xdr:row>
      <xdr:rowOff>9525</xdr:rowOff>
    </xdr:to>
    <xdr:sp>
      <xdr:nvSpPr>
        <xdr:cNvPr id="2" name="Line 22"/>
        <xdr:cNvSpPr>
          <a:spLocks/>
        </xdr:cNvSpPr>
      </xdr:nvSpPr>
      <xdr:spPr>
        <a:xfrm flipH="1" flipV="1">
          <a:off x="0" y="104298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57150</xdr:rowOff>
    </xdr:from>
    <xdr:to>
      <xdr:col>8</xdr:col>
      <xdr:colOff>552450</xdr:colOff>
      <xdr:row>73</xdr:row>
      <xdr:rowOff>76200</xdr:rowOff>
    </xdr:to>
    <xdr:sp>
      <xdr:nvSpPr>
        <xdr:cNvPr id="3" name="Line 18"/>
        <xdr:cNvSpPr>
          <a:spLocks/>
        </xdr:cNvSpPr>
      </xdr:nvSpPr>
      <xdr:spPr>
        <a:xfrm flipH="1">
          <a:off x="0" y="12001500"/>
          <a:ext cx="5429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47625</xdr:rowOff>
    </xdr:from>
    <xdr:to>
      <xdr:col>8</xdr:col>
      <xdr:colOff>447675</xdr:colOff>
      <xdr:row>151</xdr:row>
      <xdr:rowOff>76200</xdr:rowOff>
    </xdr:to>
    <xdr:sp>
      <xdr:nvSpPr>
        <xdr:cNvPr id="4" name="Line 11"/>
        <xdr:cNvSpPr>
          <a:spLocks/>
        </xdr:cNvSpPr>
      </xdr:nvSpPr>
      <xdr:spPr>
        <a:xfrm flipH="1">
          <a:off x="0" y="24688800"/>
          <a:ext cx="532447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8</xdr:col>
      <xdr:colOff>504825</xdr:colOff>
      <xdr:row>201</xdr:row>
      <xdr:rowOff>76200</xdr:rowOff>
    </xdr:to>
    <xdr:sp>
      <xdr:nvSpPr>
        <xdr:cNvPr id="5" name="Line 4"/>
        <xdr:cNvSpPr>
          <a:spLocks/>
        </xdr:cNvSpPr>
      </xdr:nvSpPr>
      <xdr:spPr>
        <a:xfrm flipH="1">
          <a:off x="0" y="32880300"/>
          <a:ext cx="5381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104775</xdr:rowOff>
    </xdr:from>
    <xdr:to>
      <xdr:col>8</xdr:col>
      <xdr:colOff>447675</xdr:colOff>
      <xdr:row>5</xdr:row>
      <xdr:rowOff>133350</xdr:rowOff>
    </xdr:to>
    <xdr:grpSp>
      <xdr:nvGrpSpPr>
        <xdr:cNvPr id="6" name="Group 30"/>
        <xdr:cNvGrpSpPr>
          <a:grpSpLocks/>
        </xdr:cNvGrpSpPr>
      </xdr:nvGrpSpPr>
      <xdr:grpSpPr>
        <a:xfrm>
          <a:off x="66675" y="914400"/>
          <a:ext cx="5257800" cy="28575"/>
          <a:chOff x="109" y="1458"/>
          <a:chExt cx="8645" cy="41"/>
        </a:xfrm>
        <a:solidFill>
          <a:srgbClr val="FFFFFF"/>
        </a:solidFill>
      </xdr:grpSpPr>
      <xdr:sp>
        <xdr:nvSpPr>
          <xdr:cNvPr id="7" name="Line 32"/>
          <xdr:cNvSpPr>
            <a:spLocks/>
          </xdr:cNvSpPr>
        </xdr:nvSpPr>
        <xdr:spPr>
          <a:xfrm flipH="1">
            <a:off x="109" y="1458"/>
            <a:ext cx="86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1"/>
          <xdr:cNvSpPr>
            <a:spLocks/>
          </xdr:cNvSpPr>
        </xdr:nvSpPr>
        <xdr:spPr>
          <a:xfrm flipH="1">
            <a:off x="109" y="1499"/>
            <a:ext cx="86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11</xdr:row>
      <xdr:rowOff>66675</xdr:rowOff>
    </xdr:from>
    <xdr:to>
      <xdr:col>3</xdr:col>
      <xdr:colOff>495300</xdr:colOff>
      <xdr:row>11</xdr:row>
      <xdr:rowOff>85725</xdr:rowOff>
    </xdr:to>
    <xdr:grpSp>
      <xdr:nvGrpSpPr>
        <xdr:cNvPr id="9" name="Group 26"/>
        <xdr:cNvGrpSpPr>
          <a:grpSpLocks/>
        </xdr:cNvGrpSpPr>
      </xdr:nvGrpSpPr>
      <xdr:grpSpPr>
        <a:xfrm>
          <a:off x="504825" y="1876425"/>
          <a:ext cx="1819275" cy="19050"/>
          <a:chOff x="830" y="3101"/>
          <a:chExt cx="2991" cy="28"/>
        </a:xfrm>
        <a:solidFill>
          <a:srgbClr val="FFFFFF"/>
        </a:solidFill>
      </xdr:grpSpPr>
      <xdr:sp>
        <xdr:nvSpPr>
          <xdr:cNvPr id="10" name="Line 28"/>
          <xdr:cNvSpPr>
            <a:spLocks/>
          </xdr:cNvSpPr>
        </xdr:nvSpPr>
        <xdr:spPr>
          <a:xfrm flipH="1">
            <a:off x="830" y="3101"/>
            <a:ext cx="29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 flipH="1">
            <a:off x="830" y="3130"/>
            <a:ext cx="29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28575</xdr:colOff>
      <xdr:row>64</xdr:row>
      <xdr:rowOff>38100</xdr:rowOff>
    </xdr:to>
    <xdr:grpSp>
      <xdr:nvGrpSpPr>
        <xdr:cNvPr id="12" name="Group 23"/>
        <xdr:cNvGrpSpPr>
          <a:grpSpLocks/>
        </xdr:cNvGrpSpPr>
      </xdr:nvGrpSpPr>
      <xdr:grpSpPr>
        <a:xfrm>
          <a:off x="0" y="10439400"/>
          <a:ext cx="28575" cy="28575"/>
          <a:chOff x="-1" y="17975"/>
          <a:chExt cx="47" cy="41"/>
        </a:xfrm>
        <a:solidFill>
          <a:srgbClr val="FFFFFF"/>
        </a:solidFill>
      </xdr:grpSpPr>
      <xdr:sp>
        <xdr:nvSpPr>
          <xdr:cNvPr id="13" name="Line 25"/>
          <xdr:cNvSpPr>
            <a:spLocks/>
          </xdr:cNvSpPr>
        </xdr:nvSpPr>
        <xdr:spPr>
          <a:xfrm flipH="1" flipV="1">
            <a:off x="-1" y="18016"/>
            <a:ext cx="4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H="1" flipV="1">
            <a:off x="-1" y="17975"/>
            <a:ext cx="4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70</xdr:row>
      <xdr:rowOff>57150</xdr:rowOff>
    </xdr:from>
    <xdr:to>
      <xdr:col>8</xdr:col>
      <xdr:colOff>504825</xdr:colOff>
      <xdr:row>70</xdr:row>
      <xdr:rowOff>85725</xdr:rowOff>
    </xdr:to>
    <xdr:grpSp>
      <xdr:nvGrpSpPr>
        <xdr:cNvPr id="15" name="Group 19"/>
        <xdr:cNvGrpSpPr>
          <a:grpSpLocks/>
        </xdr:cNvGrpSpPr>
      </xdr:nvGrpSpPr>
      <xdr:grpSpPr>
        <a:xfrm>
          <a:off x="0" y="11487150"/>
          <a:ext cx="5381625" cy="28575"/>
          <a:chOff x="0" y="19710"/>
          <a:chExt cx="8848" cy="41"/>
        </a:xfrm>
        <a:solidFill>
          <a:srgbClr val="FFFFFF"/>
        </a:solidFill>
      </xdr:grpSpPr>
      <xdr:sp>
        <xdr:nvSpPr>
          <xdr:cNvPr id="16" name="Line 21"/>
          <xdr:cNvSpPr>
            <a:spLocks/>
          </xdr:cNvSpPr>
        </xdr:nvSpPr>
        <xdr:spPr>
          <a:xfrm flipH="1">
            <a:off x="0" y="19710"/>
            <a:ext cx="884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 flipH="1">
            <a:off x="0" y="19751"/>
            <a:ext cx="884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76</xdr:row>
      <xdr:rowOff>66675</xdr:rowOff>
    </xdr:from>
    <xdr:to>
      <xdr:col>3</xdr:col>
      <xdr:colOff>495300</xdr:colOff>
      <xdr:row>76</xdr:row>
      <xdr:rowOff>85725</xdr:rowOff>
    </xdr:to>
    <xdr:grpSp>
      <xdr:nvGrpSpPr>
        <xdr:cNvPr id="18" name="Group 15"/>
        <xdr:cNvGrpSpPr>
          <a:grpSpLocks/>
        </xdr:cNvGrpSpPr>
      </xdr:nvGrpSpPr>
      <xdr:grpSpPr>
        <a:xfrm>
          <a:off x="504825" y="12496800"/>
          <a:ext cx="1819275" cy="19050"/>
          <a:chOff x="830" y="21424"/>
          <a:chExt cx="2991" cy="28"/>
        </a:xfrm>
        <a:solidFill>
          <a:srgbClr val="FFFFFF"/>
        </a:solidFill>
      </xdr:grpSpPr>
      <xdr:sp>
        <xdr:nvSpPr>
          <xdr:cNvPr id="19" name="Line 17"/>
          <xdr:cNvSpPr>
            <a:spLocks/>
          </xdr:cNvSpPr>
        </xdr:nvSpPr>
        <xdr:spPr>
          <a:xfrm flipH="1">
            <a:off x="830" y="21424"/>
            <a:ext cx="29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6"/>
          <xdr:cNvSpPr>
            <a:spLocks/>
          </xdr:cNvSpPr>
        </xdr:nvSpPr>
        <xdr:spPr>
          <a:xfrm flipH="1">
            <a:off x="830" y="21452"/>
            <a:ext cx="29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148</xdr:row>
      <xdr:rowOff>57150</xdr:rowOff>
    </xdr:from>
    <xdr:to>
      <xdr:col>8</xdr:col>
      <xdr:colOff>514350</xdr:colOff>
      <xdr:row>148</xdr:row>
      <xdr:rowOff>85725</xdr:rowOff>
    </xdr:to>
    <xdr:grpSp>
      <xdr:nvGrpSpPr>
        <xdr:cNvPr id="21" name="Group 12"/>
        <xdr:cNvGrpSpPr>
          <a:grpSpLocks/>
        </xdr:cNvGrpSpPr>
      </xdr:nvGrpSpPr>
      <xdr:grpSpPr>
        <a:xfrm>
          <a:off x="0" y="24183975"/>
          <a:ext cx="5391150" cy="28575"/>
          <a:chOff x="0" y="41587"/>
          <a:chExt cx="8864" cy="40"/>
        </a:xfrm>
        <a:solidFill>
          <a:srgbClr val="FFFFFF"/>
        </a:solidFill>
      </xdr:grpSpPr>
      <xdr:sp>
        <xdr:nvSpPr>
          <xdr:cNvPr id="22" name="Line 14"/>
          <xdr:cNvSpPr>
            <a:spLocks/>
          </xdr:cNvSpPr>
        </xdr:nvSpPr>
        <xdr:spPr>
          <a:xfrm flipH="1">
            <a:off x="0" y="41587"/>
            <a:ext cx="886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3"/>
          <xdr:cNvSpPr>
            <a:spLocks/>
          </xdr:cNvSpPr>
        </xdr:nvSpPr>
        <xdr:spPr>
          <a:xfrm flipH="1">
            <a:off x="0" y="41627"/>
            <a:ext cx="886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154</xdr:row>
      <xdr:rowOff>66675</xdr:rowOff>
    </xdr:from>
    <xdr:to>
      <xdr:col>3</xdr:col>
      <xdr:colOff>323850</xdr:colOff>
      <xdr:row>154</xdr:row>
      <xdr:rowOff>85725</xdr:rowOff>
    </xdr:to>
    <xdr:grpSp>
      <xdr:nvGrpSpPr>
        <xdr:cNvPr id="24" name="Group 8"/>
        <xdr:cNvGrpSpPr>
          <a:grpSpLocks/>
        </xdr:cNvGrpSpPr>
      </xdr:nvGrpSpPr>
      <xdr:grpSpPr>
        <a:xfrm>
          <a:off x="504825" y="25193625"/>
          <a:ext cx="1647825" cy="19050"/>
          <a:chOff x="830" y="43300"/>
          <a:chExt cx="2709" cy="28"/>
        </a:xfrm>
        <a:solidFill>
          <a:srgbClr val="FFFFFF"/>
        </a:solidFill>
      </xdr:grpSpPr>
      <xdr:sp>
        <xdr:nvSpPr>
          <xdr:cNvPr id="25" name="Line 10"/>
          <xdr:cNvSpPr>
            <a:spLocks/>
          </xdr:cNvSpPr>
        </xdr:nvSpPr>
        <xdr:spPr>
          <a:xfrm flipH="1">
            <a:off x="830" y="43300"/>
            <a:ext cx="27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9"/>
          <xdr:cNvSpPr>
            <a:spLocks/>
          </xdr:cNvSpPr>
        </xdr:nvSpPr>
        <xdr:spPr>
          <a:xfrm flipH="1">
            <a:off x="830" y="43328"/>
            <a:ext cx="27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198</xdr:row>
      <xdr:rowOff>85725</xdr:rowOff>
    </xdr:from>
    <xdr:to>
      <xdr:col>8</xdr:col>
      <xdr:colOff>504825</xdr:colOff>
      <xdr:row>198</xdr:row>
      <xdr:rowOff>114300</xdr:rowOff>
    </xdr:to>
    <xdr:grpSp>
      <xdr:nvGrpSpPr>
        <xdr:cNvPr id="27" name="Group 5"/>
        <xdr:cNvGrpSpPr>
          <a:grpSpLocks/>
        </xdr:cNvGrpSpPr>
      </xdr:nvGrpSpPr>
      <xdr:grpSpPr>
        <a:xfrm>
          <a:off x="0" y="32375475"/>
          <a:ext cx="5381625" cy="28575"/>
          <a:chOff x="0" y="55587"/>
          <a:chExt cx="8848" cy="42"/>
        </a:xfrm>
        <a:solidFill>
          <a:srgbClr val="FFFFFF"/>
        </a:solidFill>
      </xdr:grpSpPr>
      <xdr:sp>
        <xdr:nvSpPr>
          <xdr:cNvPr id="28" name="Line 7"/>
          <xdr:cNvSpPr>
            <a:spLocks/>
          </xdr:cNvSpPr>
        </xdr:nvSpPr>
        <xdr:spPr>
          <a:xfrm flipH="1" flipV="1">
            <a:off x="0" y="55629"/>
            <a:ext cx="884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"/>
          <xdr:cNvSpPr>
            <a:spLocks/>
          </xdr:cNvSpPr>
        </xdr:nvSpPr>
        <xdr:spPr>
          <a:xfrm flipH="1" flipV="1">
            <a:off x="0" y="55587"/>
            <a:ext cx="884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204</xdr:row>
      <xdr:rowOff>66675</xdr:rowOff>
    </xdr:from>
    <xdr:to>
      <xdr:col>3</xdr:col>
      <xdr:colOff>323850</xdr:colOff>
      <xdr:row>204</xdr:row>
      <xdr:rowOff>85725</xdr:rowOff>
    </xdr:to>
    <xdr:grpSp>
      <xdr:nvGrpSpPr>
        <xdr:cNvPr id="30" name="Group 1"/>
        <xdr:cNvGrpSpPr>
          <a:grpSpLocks/>
        </xdr:cNvGrpSpPr>
      </xdr:nvGrpSpPr>
      <xdr:grpSpPr>
        <a:xfrm>
          <a:off x="504825" y="33356550"/>
          <a:ext cx="1647825" cy="19050"/>
          <a:chOff x="830" y="57259"/>
          <a:chExt cx="2709" cy="28"/>
        </a:xfrm>
        <a:solidFill>
          <a:srgbClr val="FFFFFF"/>
        </a:solidFill>
      </xdr:grpSpPr>
      <xdr:sp>
        <xdr:nvSpPr>
          <xdr:cNvPr id="31" name="Line 3"/>
          <xdr:cNvSpPr>
            <a:spLocks/>
          </xdr:cNvSpPr>
        </xdr:nvSpPr>
        <xdr:spPr>
          <a:xfrm flipH="1">
            <a:off x="830" y="57259"/>
            <a:ext cx="27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"/>
          <xdr:cNvSpPr>
            <a:spLocks/>
          </xdr:cNvSpPr>
        </xdr:nvSpPr>
        <xdr:spPr>
          <a:xfrm flipH="1">
            <a:off x="830" y="57288"/>
            <a:ext cx="27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5" sqref="F5"/>
    </sheetView>
  </sheetViews>
  <sheetFormatPr defaultColWidth="9.140625" defaultRowHeight="12.75"/>
  <sheetData>
    <row r="1" ht="12.75">
      <c r="B1" s="1"/>
    </row>
    <row r="2" spans="2:10" ht="12.75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3" ht="12.75">
      <c r="B3" s="1"/>
      <c r="C3" t="s">
        <v>1</v>
      </c>
    </row>
    <row r="5" ht="12.75">
      <c r="B5" s="1"/>
    </row>
    <row r="6" spans="1:13" ht="12.75">
      <c r="A6" s="4"/>
      <c r="B6" s="5">
        <v>1</v>
      </c>
      <c r="C6" s="4"/>
      <c r="D6" s="6" t="s">
        <v>2</v>
      </c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5"/>
      <c r="C7" s="4"/>
      <c r="D7" s="6" t="s">
        <v>3</v>
      </c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5">
        <v>2</v>
      </c>
      <c r="C9" s="7"/>
      <c r="D9" s="6" t="s">
        <v>4</v>
      </c>
      <c r="E9" s="7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5"/>
      <c r="C10" s="4"/>
      <c r="D10" s="6"/>
      <c r="E10" s="4"/>
      <c r="F10" s="4"/>
      <c r="G10" s="4"/>
      <c r="H10" s="4"/>
      <c r="I10" s="4"/>
      <c r="J10" s="4"/>
      <c r="K10" s="4"/>
      <c r="L10" s="4"/>
      <c r="M10" s="4"/>
    </row>
    <row r="11" spans="2:9" ht="18.75" customHeight="1">
      <c r="B11" s="5">
        <v>3</v>
      </c>
      <c r="D11" s="6" t="s">
        <v>5</v>
      </c>
      <c r="E11" s="6"/>
      <c r="F11" s="6"/>
      <c r="G11" s="6"/>
      <c r="H11" s="8"/>
      <c r="I11" s="8"/>
    </row>
    <row r="12" ht="18.75" customHeight="1">
      <c r="B12" s="5"/>
    </row>
    <row r="13" spans="1:13" ht="12.75">
      <c r="A13" s="4"/>
      <c r="B13" s="5">
        <v>4</v>
      </c>
      <c r="C13" s="4"/>
      <c r="D13" s="6" t="s">
        <v>6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9"/>
      <c r="C14" s="4"/>
      <c r="D14" s="6" t="s">
        <v>7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4" ht="20.25" customHeight="1">
      <c r="B16" s="10">
        <v>5</v>
      </c>
      <c r="D16" s="6" t="s">
        <v>8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2.75">
      <c r="D17" s="6" t="s">
        <v>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5"/>
  <sheetViews>
    <sheetView workbookViewId="0" topLeftCell="A1">
      <selection activeCell="B41" sqref="B41"/>
    </sheetView>
  </sheetViews>
  <sheetFormatPr defaultColWidth="9.140625" defaultRowHeight="12.75"/>
  <cols>
    <col min="1" max="1" width="10.00390625" style="0" customWidth="1"/>
    <col min="2" max="2" width="56.140625" style="0" customWidth="1"/>
    <col min="3" max="3" width="18.7109375" style="115" customWidth="1"/>
    <col min="4" max="4" width="7.421875" style="0" customWidth="1"/>
    <col min="5" max="5" width="16.00390625" style="0" customWidth="1"/>
    <col min="6" max="6" width="21.140625" style="0" customWidth="1"/>
  </cols>
  <sheetData>
    <row r="2" ht="12.75">
      <c r="B2" s="22" t="s">
        <v>847</v>
      </c>
    </row>
    <row r="4" spans="1:6" ht="12.75">
      <c r="A4" s="393" t="s">
        <v>848</v>
      </c>
      <c r="C4" s="543" t="s">
        <v>751</v>
      </c>
      <c r="E4" t="s">
        <v>849</v>
      </c>
      <c r="F4" t="s">
        <v>850</v>
      </c>
    </row>
    <row r="5" spans="3:6" ht="12.75">
      <c r="C5" s="249"/>
      <c r="E5" s="297"/>
      <c r="F5" s="297"/>
    </row>
    <row r="6" spans="1:6" ht="12.75">
      <c r="A6" s="544">
        <v>2212</v>
      </c>
      <c r="B6" s="544" t="s">
        <v>851</v>
      </c>
      <c r="C6" s="75">
        <v>92000</v>
      </c>
      <c r="E6" s="297"/>
      <c r="F6" s="297"/>
    </row>
    <row r="7" spans="1:6" ht="12.75">
      <c r="A7" s="544">
        <v>2219</v>
      </c>
      <c r="B7" s="544" t="s">
        <v>852</v>
      </c>
      <c r="C7" s="75">
        <v>15000</v>
      </c>
      <c r="E7" s="297"/>
      <c r="F7" s="297"/>
    </row>
    <row r="8" spans="1:6" ht="12.75">
      <c r="A8" s="544">
        <v>2223</v>
      </c>
      <c r="B8" s="544" t="s">
        <v>853</v>
      </c>
      <c r="C8" s="75">
        <v>223372.5</v>
      </c>
      <c r="E8" s="297"/>
      <c r="F8" s="297"/>
    </row>
    <row r="9" spans="1:6" ht="12.75">
      <c r="A9" s="544">
        <v>2321</v>
      </c>
      <c r="B9" s="544" t="s">
        <v>854</v>
      </c>
      <c r="C9" s="75">
        <v>5304669.1</v>
      </c>
      <c r="E9" s="297"/>
      <c r="F9" s="297">
        <v>4824988.02</v>
      </c>
    </row>
    <row r="10" spans="1:6" ht="12.75">
      <c r="A10" s="544">
        <v>2341</v>
      </c>
      <c r="B10" s="544" t="s">
        <v>855</v>
      </c>
      <c r="C10" s="75">
        <v>43460</v>
      </c>
      <c r="E10" s="297"/>
      <c r="F10" s="297"/>
    </row>
    <row r="11" spans="1:6" ht="12.75">
      <c r="A11" s="544">
        <v>3321</v>
      </c>
      <c r="B11" s="544" t="s">
        <v>856</v>
      </c>
      <c r="C11" s="75">
        <v>74717</v>
      </c>
      <c r="E11" s="297"/>
      <c r="F11" s="297"/>
    </row>
    <row r="12" spans="1:6" ht="12.75">
      <c r="A12" s="544">
        <v>3321</v>
      </c>
      <c r="B12" s="544" t="s">
        <v>857</v>
      </c>
      <c r="C12" s="75">
        <v>23586</v>
      </c>
      <c r="E12" s="297"/>
      <c r="F12" s="297"/>
    </row>
    <row r="13" spans="1:6" ht="12.75">
      <c r="A13" s="544">
        <v>3341</v>
      </c>
      <c r="B13" s="544" t="s">
        <v>858</v>
      </c>
      <c r="C13" s="75">
        <v>57247</v>
      </c>
      <c r="E13" s="297"/>
      <c r="F13" s="297"/>
    </row>
    <row r="14" spans="1:6" s="544" customFormat="1" ht="12.75">
      <c r="A14" s="544">
        <v>3113</v>
      </c>
      <c r="B14" s="544" t="s">
        <v>859</v>
      </c>
      <c r="C14" s="75">
        <v>14852747.28</v>
      </c>
      <c r="E14" s="297">
        <v>6154309.4</v>
      </c>
      <c r="F14" s="20"/>
    </row>
    <row r="15" spans="1:6" ht="12.75">
      <c r="A15" s="544">
        <v>3113</v>
      </c>
      <c r="B15" s="544" t="s">
        <v>860</v>
      </c>
      <c r="C15" s="75">
        <v>136654</v>
      </c>
      <c r="F15" s="297"/>
    </row>
    <row r="16" spans="1:6" ht="12.75">
      <c r="A16" s="544">
        <v>3419</v>
      </c>
      <c r="B16" s="544" t="s">
        <v>861</v>
      </c>
      <c r="C16" s="75">
        <v>153145</v>
      </c>
      <c r="E16" s="297"/>
      <c r="F16" s="297"/>
    </row>
    <row r="17" spans="1:6" ht="12.75">
      <c r="A17" s="544">
        <v>3612</v>
      </c>
      <c r="B17" s="544" t="s">
        <v>862</v>
      </c>
      <c r="C17" s="75">
        <v>37171</v>
      </c>
      <c r="E17" s="297"/>
      <c r="F17" s="297"/>
    </row>
    <row r="18" spans="1:6" ht="12.75">
      <c r="A18" s="544">
        <v>3613</v>
      </c>
      <c r="B18" s="544" t="s">
        <v>863</v>
      </c>
      <c r="C18" s="75">
        <v>319400</v>
      </c>
      <c r="E18" s="297"/>
      <c r="F18" s="297"/>
    </row>
    <row r="19" spans="1:6" ht="12.75">
      <c r="A19" s="544">
        <v>3631</v>
      </c>
      <c r="B19" s="544" t="s">
        <v>864</v>
      </c>
      <c r="C19" s="75">
        <v>539526.96</v>
      </c>
      <c r="E19" s="297"/>
      <c r="F19" s="297"/>
    </row>
    <row r="20" spans="1:6" ht="12.75">
      <c r="A20" s="544">
        <v>3631</v>
      </c>
      <c r="B20" s="544" t="s">
        <v>865</v>
      </c>
      <c r="C20" s="75">
        <v>115907</v>
      </c>
      <c r="E20" s="297"/>
      <c r="F20" s="297"/>
    </row>
    <row r="21" spans="1:6" ht="12.75">
      <c r="A21" s="544">
        <v>3631</v>
      </c>
      <c r="B21" s="544" t="s">
        <v>866</v>
      </c>
      <c r="C21" s="75">
        <v>21833</v>
      </c>
      <c r="E21" s="297"/>
      <c r="F21" s="297"/>
    </row>
    <row r="22" spans="1:6" ht="12.75">
      <c r="A22" s="544">
        <v>3632</v>
      </c>
      <c r="B22" s="544" t="s">
        <v>867</v>
      </c>
      <c r="C22" s="75">
        <v>71843.97</v>
      </c>
      <c r="E22" s="297"/>
      <c r="F22" s="297"/>
    </row>
    <row r="23" spans="1:6" ht="12.75">
      <c r="A23" s="544">
        <v>3632</v>
      </c>
      <c r="B23" s="544" t="s">
        <v>868</v>
      </c>
      <c r="C23" s="75">
        <v>9663</v>
      </c>
      <c r="E23" s="297"/>
      <c r="F23" s="297"/>
    </row>
    <row r="24" spans="1:6" ht="12.75">
      <c r="A24" s="544">
        <v>3632</v>
      </c>
      <c r="B24" s="544" t="s">
        <v>869</v>
      </c>
      <c r="C24" s="75">
        <v>46165</v>
      </c>
      <c r="E24" s="297"/>
      <c r="F24" s="297"/>
    </row>
    <row r="25" spans="1:6" ht="12.75">
      <c r="A25" s="544">
        <v>3723</v>
      </c>
      <c r="B25" s="544" t="s">
        <v>870</v>
      </c>
      <c r="C25" s="75">
        <v>678450</v>
      </c>
      <c r="E25" s="297"/>
      <c r="F25" s="297"/>
    </row>
    <row r="26" spans="1:6" ht="12.75">
      <c r="A26" s="544">
        <v>3639</v>
      </c>
      <c r="B26" s="544" t="s">
        <v>871</v>
      </c>
      <c r="C26" s="75">
        <v>306026.5</v>
      </c>
      <c r="E26" s="297"/>
      <c r="F26" s="297"/>
    </row>
    <row r="27" spans="1:6" ht="12.75">
      <c r="A27" s="544">
        <v>3639</v>
      </c>
      <c r="B27" s="544" t="s">
        <v>872</v>
      </c>
      <c r="C27" s="75">
        <v>45010</v>
      </c>
      <c r="E27" s="297"/>
      <c r="F27" s="297"/>
    </row>
    <row r="28" spans="1:6" ht="12.75">
      <c r="A28" s="544">
        <v>3745</v>
      </c>
      <c r="B28" s="544" t="s">
        <v>873</v>
      </c>
      <c r="C28" s="75">
        <v>67885</v>
      </c>
      <c r="E28" s="297"/>
      <c r="F28" s="297"/>
    </row>
    <row r="29" spans="1:6" ht="12.75">
      <c r="A29" s="544">
        <v>3745</v>
      </c>
      <c r="B29" s="544" t="s">
        <v>874</v>
      </c>
      <c r="C29" s="75">
        <v>190440.4</v>
      </c>
      <c r="E29" s="297"/>
      <c r="F29" s="297"/>
    </row>
    <row r="30" spans="1:6" ht="12.75">
      <c r="A30" s="544">
        <v>5512</v>
      </c>
      <c r="B30" s="544" t="s">
        <v>875</v>
      </c>
      <c r="C30" s="75">
        <v>270130</v>
      </c>
      <c r="E30" s="297"/>
      <c r="F30" s="297"/>
    </row>
    <row r="31" spans="1:6" ht="12.75">
      <c r="A31" s="544">
        <v>5512</v>
      </c>
      <c r="B31" s="544" t="s">
        <v>876</v>
      </c>
      <c r="C31" s="75">
        <v>60679</v>
      </c>
      <c r="E31" s="297"/>
      <c r="F31" s="297"/>
    </row>
    <row r="32" spans="1:6" ht="12.75">
      <c r="A32" s="544">
        <v>5512</v>
      </c>
      <c r="B32" s="544" t="s">
        <v>877</v>
      </c>
      <c r="C32" s="75">
        <v>29726.2</v>
      </c>
      <c r="E32" s="297"/>
      <c r="F32" s="297"/>
    </row>
    <row r="33" spans="1:6" ht="12.75">
      <c r="A33" s="544">
        <v>6171</v>
      </c>
      <c r="B33" s="544" t="s">
        <v>878</v>
      </c>
      <c r="C33" s="75">
        <v>63300.86</v>
      </c>
      <c r="E33" s="297"/>
      <c r="F33" s="297"/>
    </row>
    <row r="34" spans="1:6" ht="12.75">
      <c r="A34" s="544">
        <v>6171</v>
      </c>
      <c r="B34" s="544" t="s">
        <v>879</v>
      </c>
      <c r="C34" s="75">
        <v>56413</v>
      </c>
      <c r="E34" s="297"/>
      <c r="F34" s="297"/>
    </row>
    <row r="35" spans="1:6" ht="12.75">
      <c r="A35" s="544">
        <v>6171</v>
      </c>
      <c r="B35" s="544" t="s">
        <v>880</v>
      </c>
      <c r="C35" s="75">
        <v>118948.24</v>
      </c>
      <c r="E35" s="297"/>
      <c r="F35" s="297"/>
    </row>
    <row r="36" spans="1:6" ht="12.75">
      <c r="A36" s="544">
        <v>6171</v>
      </c>
      <c r="B36" s="544" t="s">
        <v>881</v>
      </c>
      <c r="C36" s="75">
        <v>20000</v>
      </c>
      <c r="E36" s="297"/>
      <c r="F36" s="297"/>
    </row>
    <row r="37" spans="1:6" ht="12.75">
      <c r="A37" s="544">
        <v>6171</v>
      </c>
      <c r="B37" s="544" t="s">
        <v>882</v>
      </c>
      <c r="C37" s="75">
        <v>13376</v>
      </c>
      <c r="E37" s="297"/>
      <c r="F37" s="297"/>
    </row>
    <row r="38" spans="1:6" ht="12.75">
      <c r="A38" s="544"/>
      <c r="B38" s="544"/>
      <c r="C38" s="75"/>
      <c r="E38" s="297"/>
      <c r="F38" s="297"/>
    </row>
    <row r="39" spans="1:6" ht="12.75">
      <c r="A39" s="544"/>
      <c r="B39" s="545" t="s">
        <v>600</v>
      </c>
      <c r="C39" s="135">
        <f>SUM(C5:C38)</f>
        <v>24058493.009999994</v>
      </c>
      <c r="E39" s="297"/>
      <c r="F39" s="297"/>
    </row>
    <row r="40" spans="1:6" ht="12.75">
      <c r="A40" s="544"/>
      <c r="B40" s="544"/>
      <c r="C40" s="75"/>
      <c r="E40" s="297"/>
      <c r="F40" s="297"/>
    </row>
    <row r="41" spans="1:6" ht="12.75">
      <c r="A41" s="544"/>
      <c r="B41" s="544"/>
      <c r="C41" s="75"/>
      <c r="E41" s="297"/>
      <c r="F41" s="297"/>
    </row>
    <row r="42" spans="1:6" ht="12.75">
      <c r="A42" s="544"/>
      <c r="B42" s="545" t="s">
        <v>883</v>
      </c>
      <c r="C42" s="75"/>
      <c r="E42" s="297"/>
      <c r="F42" s="297"/>
    </row>
    <row r="43" spans="1:6" ht="12.75">
      <c r="A43" s="544">
        <v>2321</v>
      </c>
      <c r="B43" s="544" t="s">
        <v>884</v>
      </c>
      <c r="C43" s="75">
        <v>232016</v>
      </c>
      <c r="E43" s="297"/>
      <c r="F43" s="297"/>
    </row>
    <row r="44" spans="1:3" ht="12.75">
      <c r="A44" s="544"/>
      <c r="B44" s="544" t="s">
        <v>885</v>
      </c>
      <c r="C44" s="75"/>
    </row>
    <row r="45" spans="1:3" ht="12.75">
      <c r="A45" s="544">
        <v>3419</v>
      </c>
      <c r="B45" s="544" t="s">
        <v>886</v>
      </c>
      <c r="C45" s="75">
        <v>130000</v>
      </c>
    </row>
    <row r="46" spans="1:3" ht="12.75">
      <c r="A46" s="544">
        <v>3419</v>
      </c>
      <c r="B46" s="544" t="s">
        <v>887</v>
      </c>
      <c r="C46" s="75">
        <v>2663173</v>
      </c>
    </row>
    <row r="47" spans="1:6" ht="29.25" customHeight="1">
      <c r="A47" s="544"/>
      <c r="B47" s="546" t="s">
        <v>888</v>
      </c>
      <c r="C47" s="547">
        <f>SUM(C39:C46)</f>
        <v>27083682.009999994</v>
      </c>
      <c r="E47" s="548">
        <f>SUM(E5:E44)</f>
        <v>6154309.4</v>
      </c>
      <c r="F47" s="548">
        <f>SUM(F5:F44)</f>
        <v>4824988.02</v>
      </c>
    </row>
    <row r="48" spans="1:3" ht="12.75">
      <c r="A48" s="544"/>
      <c r="B48" s="544"/>
      <c r="C48" s="75"/>
    </row>
    <row r="49" spans="1:3" ht="12.75">
      <c r="A49" s="544"/>
      <c r="B49" s="544"/>
      <c r="C49" s="75"/>
    </row>
    <row r="50" spans="1:3" ht="12.75">
      <c r="A50" s="544"/>
      <c r="B50" s="544"/>
      <c r="C50" s="75"/>
    </row>
    <row r="51" spans="1:3" ht="12.75">
      <c r="A51" s="544"/>
      <c r="B51" s="544"/>
      <c r="C51" s="75"/>
    </row>
    <row r="52" spans="1:3" ht="12.75">
      <c r="A52" s="544"/>
      <c r="B52" s="544"/>
      <c r="C52" s="75"/>
    </row>
    <row r="53" spans="1:3" ht="12.75">
      <c r="A53" s="544"/>
      <c r="B53" s="544"/>
      <c r="C53" s="75"/>
    </row>
    <row r="54" ht="12.75">
      <c r="C54" s="249"/>
    </row>
    <row r="55" ht="12.75">
      <c r="C55" s="249"/>
    </row>
    <row r="56" ht="12.75">
      <c r="C56" s="249"/>
    </row>
    <row r="57" ht="12.75">
      <c r="C57" s="249"/>
    </row>
    <row r="58" ht="12.75">
      <c r="C58" s="249"/>
    </row>
    <row r="59" ht="12.75">
      <c r="C59" s="249"/>
    </row>
    <row r="60" ht="12.75">
      <c r="C60" s="249"/>
    </row>
    <row r="61" ht="12.75">
      <c r="C61" s="249"/>
    </row>
    <row r="62" ht="12.75">
      <c r="C62" s="249"/>
    </row>
    <row r="63" ht="12.75">
      <c r="C63" s="249"/>
    </row>
    <row r="64" ht="12.75">
      <c r="C64" s="249"/>
    </row>
    <row r="65" ht="12.75">
      <c r="C65" s="249"/>
    </row>
    <row r="66" ht="12.75">
      <c r="C66" s="249"/>
    </row>
    <row r="67" ht="12.75">
      <c r="C67" s="249"/>
    </row>
    <row r="68" ht="12.75">
      <c r="C68" s="249"/>
    </row>
    <row r="69" ht="12.75">
      <c r="C69" s="249"/>
    </row>
    <row r="70" ht="12.75">
      <c r="C70" s="249"/>
    </row>
    <row r="71" ht="12.75">
      <c r="C71" s="249"/>
    </row>
    <row r="72" ht="12.75">
      <c r="C72" s="249"/>
    </row>
    <row r="73" ht="12.75">
      <c r="C73" s="249"/>
    </row>
    <row r="74" ht="12.75">
      <c r="C74" s="249"/>
    </row>
    <row r="75" ht="12.75">
      <c r="C75" s="249"/>
    </row>
    <row r="76" ht="12.75">
      <c r="C76" s="249"/>
    </row>
    <row r="77" ht="12.75">
      <c r="C77" s="249"/>
    </row>
    <row r="78" ht="12.75">
      <c r="C78" s="249"/>
    </row>
    <row r="79" ht="12.75">
      <c r="C79" s="249"/>
    </row>
    <row r="80" ht="12.75">
      <c r="C80" s="249"/>
    </row>
    <row r="81" ht="12.75">
      <c r="C81" s="249"/>
    </row>
    <row r="82" ht="12.75">
      <c r="C82" s="249"/>
    </row>
    <row r="83" ht="12.75">
      <c r="C83" s="249"/>
    </row>
    <row r="84" ht="12.75">
      <c r="C84" s="249"/>
    </row>
    <row r="85" ht="12.75">
      <c r="C85" s="249"/>
    </row>
    <row r="86" ht="12.75">
      <c r="C86" s="249"/>
    </row>
    <row r="87" ht="12.75">
      <c r="C87" s="249"/>
    </row>
    <row r="88" ht="12.75">
      <c r="C88" s="249"/>
    </row>
    <row r="89" ht="12.75">
      <c r="C89" s="249"/>
    </row>
    <row r="90" ht="12.75">
      <c r="C90" s="249"/>
    </row>
    <row r="91" ht="12.75">
      <c r="C91" s="249"/>
    </row>
    <row r="92" ht="12.75">
      <c r="C92" s="249"/>
    </row>
    <row r="93" ht="12.75">
      <c r="C93" s="249"/>
    </row>
    <row r="94" ht="12.75">
      <c r="C94" s="249"/>
    </row>
    <row r="95" ht="12.75">
      <c r="C95" s="249"/>
    </row>
    <row r="96" ht="12.75">
      <c r="C96" s="249"/>
    </row>
    <row r="97" ht="12.75">
      <c r="C97" s="249"/>
    </row>
    <row r="98" ht="12.75">
      <c r="C98" s="249"/>
    </row>
    <row r="99" ht="12.75">
      <c r="C99" s="249"/>
    </row>
    <row r="100" ht="12.75">
      <c r="C100" s="249"/>
    </row>
    <row r="101" ht="12.75">
      <c r="C101" s="249"/>
    </row>
    <row r="102" ht="12.75">
      <c r="C102" s="249"/>
    </row>
    <row r="103" ht="12.75">
      <c r="C103" s="249"/>
    </row>
    <row r="104" ht="12.75">
      <c r="C104" s="249"/>
    </row>
    <row r="105" ht="12.75">
      <c r="C105" s="249"/>
    </row>
    <row r="106" ht="12.75">
      <c r="C106" s="249"/>
    </row>
    <row r="107" ht="12.75">
      <c r="C107" s="249"/>
    </row>
    <row r="108" ht="12.75">
      <c r="C108" s="249"/>
    </row>
    <row r="109" ht="12.75">
      <c r="C109" s="249"/>
    </row>
    <row r="110" ht="12.75">
      <c r="C110" s="249"/>
    </row>
    <row r="111" ht="12.75">
      <c r="C111" s="249"/>
    </row>
    <row r="112" ht="12.75">
      <c r="C112" s="249"/>
    </row>
    <row r="113" ht="12.75">
      <c r="C113" s="249"/>
    </row>
    <row r="114" ht="12.75">
      <c r="C114" s="249"/>
    </row>
    <row r="115" ht="12.75">
      <c r="C115" s="249"/>
    </row>
    <row r="116" ht="12.75">
      <c r="C116" s="249"/>
    </row>
    <row r="117" ht="12.75">
      <c r="C117" s="249"/>
    </row>
    <row r="118" ht="12.75">
      <c r="C118" s="249"/>
    </row>
    <row r="119" ht="12.75">
      <c r="C119" s="249"/>
    </row>
    <row r="120" ht="12.75">
      <c r="C120" s="249"/>
    </row>
    <row r="121" ht="12.75">
      <c r="C121" s="249"/>
    </row>
    <row r="122" ht="12.75">
      <c r="C122" s="249"/>
    </row>
    <row r="123" ht="12.75">
      <c r="C123" s="249"/>
    </row>
    <row r="124" ht="12.75">
      <c r="C124" s="249"/>
    </row>
    <row r="125" ht="12.75">
      <c r="C125" s="249"/>
    </row>
    <row r="126" ht="12.75">
      <c r="C126" s="249"/>
    </row>
    <row r="127" ht="12.75">
      <c r="C127" s="249"/>
    </row>
    <row r="128" ht="12.75">
      <c r="C128" s="249"/>
    </row>
    <row r="129" ht="12.75">
      <c r="C129" s="249"/>
    </row>
    <row r="130" ht="12.75">
      <c r="C130" s="249"/>
    </row>
    <row r="131" ht="12.75">
      <c r="C131" s="249"/>
    </row>
    <row r="132" ht="12.75">
      <c r="C132" s="249"/>
    </row>
    <row r="133" ht="12.75">
      <c r="C133" s="249"/>
    </row>
    <row r="134" ht="12.75">
      <c r="C134" s="249"/>
    </row>
    <row r="135" ht="12.75">
      <c r="C135" s="249"/>
    </row>
    <row r="136" ht="12.75">
      <c r="C136" s="249"/>
    </row>
    <row r="137" ht="12.75">
      <c r="C137" s="249"/>
    </row>
    <row r="138" ht="12.75">
      <c r="C138" s="249"/>
    </row>
    <row r="139" ht="12.75">
      <c r="C139" s="249"/>
    </row>
    <row r="140" ht="12.75">
      <c r="C140" s="249"/>
    </row>
    <row r="141" ht="12.75">
      <c r="C141" s="249"/>
    </row>
    <row r="142" ht="12.75">
      <c r="C142" s="249"/>
    </row>
    <row r="143" ht="12.75">
      <c r="C143" s="249"/>
    </row>
    <row r="144" ht="12.75">
      <c r="C144" s="249"/>
    </row>
    <row r="145" ht="12.75">
      <c r="C145" s="249"/>
    </row>
    <row r="146" ht="12.75">
      <c r="C146" s="249"/>
    </row>
    <row r="147" ht="12.75">
      <c r="C147" s="249"/>
    </row>
    <row r="148" ht="12.75">
      <c r="C148" s="249"/>
    </row>
    <row r="149" ht="12.75">
      <c r="C149" s="249"/>
    </row>
    <row r="150" ht="12.75">
      <c r="C150" s="249"/>
    </row>
    <row r="151" ht="12.75">
      <c r="C151" s="249"/>
    </row>
    <row r="152" ht="12.75">
      <c r="C152" s="249"/>
    </row>
    <row r="153" ht="12.75">
      <c r="C153" s="249"/>
    </row>
    <row r="154" ht="12.75">
      <c r="C154" s="249"/>
    </row>
    <row r="155" ht="12.75">
      <c r="C155" s="249"/>
    </row>
    <row r="156" ht="12.75">
      <c r="C156" s="249"/>
    </row>
    <row r="157" ht="12.75">
      <c r="C157" s="249"/>
    </row>
    <row r="158" ht="12.75">
      <c r="C158" s="249"/>
    </row>
    <row r="159" ht="12.75">
      <c r="C159" s="249"/>
    </row>
    <row r="160" ht="12.75">
      <c r="C160" s="249"/>
    </row>
    <row r="161" ht="12.75">
      <c r="C161" s="249"/>
    </row>
    <row r="162" ht="12.75">
      <c r="C162" s="249"/>
    </row>
    <row r="163" ht="12.75">
      <c r="C163" s="249"/>
    </row>
    <row r="164" ht="12.75">
      <c r="C164" s="249"/>
    </row>
    <row r="165" ht="12.75">
      <c r="C165" s="249"/>
    </row>
    <row r="166" ht="12.75">
      <c r="C166" s="249"/>
    </row>
    <row r="167" ht="12.75">
      <c r="C167" s="249"/>
    </row>
    <row r="168" ht="12.75">
      <c r="C168" s="249"/>
    </row>
    <row r="169" ht="12.75">
      <c r="C169" s="249"/>
    </row>
    <row r="170" ht="12.75">
      <c r="C170" s="249"/>
    </row>
    <row r="171" ht="12.75">
      <c r="C171" s="249"/>
    </row>
    <row r="172" ht="12.75">
      <c r="C172" s="249"/>
    </row>
    <row r="173" ht="12.75">
      <c r="C173" s="249"/>
    </row>
    <row r="174" ht="12.75">
      <c r="C174" s="249"/>
    </row>
    <row r="175" ht="12.75">
      <c r="C175" s="249"/>
    </row>
  </sheetData>
  <sheetProtection selectLockedCells="1" selectUnlockedCells="1"/>
  <printOptions/>
  <pageMargins left="0.7479166666666667" right="0.7479166666666667" top="0.24027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6">
      <selection activeCell="B7" sqref="B7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56.28125" style="0" customWidth="1"/>
    <col min="4" max="4" width="15.57421875" style="0" customWidth="1"/>
  </cols>
  <sheetData>
    <row r="1" spans="2:3" ht="12.75">
      <c r="B1" s="549"/>
      <c r="C1" s="549"/>
    </row>
    <row r="2" spans="2:3" ht="12.75">
      <c r="B2" s="549"/>
      <c r="C2" s="549"/>
    </row>
    <row r="3" spans="2:3" ht="12.75">
      <c r="B3" s="550" t="s">
        <v>889</v>
      </c>
      <c r="C3" s="550"/>
    </row>
    <row r="5" spans="2:7" ht="12.75">
      <c r="B5" s="523" t="s">
        <v>890</v>
      </c>
      <c r="C5" s="523" t="s">
        <v>891</v>
      </c>
      <c r="D5" s="551" t="s">
        <v>751</v>
      </c>
      <c r="E5" s="552" t="s">
        <v>892</v>
      </c>
      <c r="F5" s="551" t="s">
        <v>893</v>
      </c>
      <c r="G5" s="551" t="s">
        <v>894</v>
      </c>
    </row>
    <row r="7" ht="12.75">
      <c r="D7" s="297"/>
    </row>
    <row r="8" spans="2:4" ht="12.75">
      <c r="B8" s="553" t="s">
        <v>895</v>
      </c>
      <c r="D8" s="554">
        <v>8682845</v>
      </c>
    </row>
    <row r="9" spans="2:7" ht="12.75">
      <c r="B9" s="523" t="s">
        <v>896</v>
      </c>
      <c r="C9" s="523" t="s">
        <v>162</v>
      </c>
      <c r="D9" s="555">
        <v>5300000</v>
      </c>
      <c r="E9" s="523">
        <v>4116</v>
      </c>
      <c r="F9" s="523">
        <v>133606</v>
      </c>
      <c r="G9" s="523"/>
    </row>
    <row r="10" spans="2:7" ht="12.75">
      <c r="B10" s="523"/>
      <c r="C10" s="523" t="s">
        <v>897</v>
      </c>
      <c r="D10" s="555">
        <v>2703800</v>
      </c>
      <c r="E10" s="523">
        <v>4112</v>
      </c>
      <c r="F10" s="523">
        <v>0</v>
      </c>
      <c r="G10" s="523">
        <v>6171</v>
      </c>
    </row>
    <row r="11" spans="2:7" ht="12.75">
      <c r="B11" s="523"/>
      <c r="C11" s="523" t="s">
        <v>898</v>
      </c>
      <c r="D11" s="555">
        <v>679045</v>
      </c>
      <c r="E11" s="523">
        <v>4112</v>
      </c>
      <c r="F11" s="523"/>
      <c r="G11" s="523">
        <v>3113</v>
      </c>
    </row>
    <row r="12" ht="12.75">
      <c r="D12" s="20"/>
    </row>
    <row r="13" spans="2:7" ht="12.75">
      <c r="B13" s="523" t="s">
        <v>899</v>
      </c>
      <c r="C13" s="523" t="s">
        <v>900</v>
      </c>
      <c r="D13" s="555">
        <v>80700</v>
      </c>
      <c r="E13" s="523">
        <v>4122</v>
      </c>
      <c r="F13" s="523">
        <v>14004</v>
      </c>
      <c r="G13" s="523"/>
    </row>
    <row r="14" spans="2:7" ht="12.75">
      <c r="B14" s="523" t="s">
        <v>899</v>
      </c>
      <c r="C14" s="523" t="s">
        <v>901</v>
      </c>
      <c r="D14" s="555">
        <v>150000</v>
      </c>
      <c r="E14" s="523">
        <v>4122</v>
      </c>
      <c r="F14" s="523">
        <v>14004</v>
      </c>
      <c r="G14" s="523"/>
    </row>
    <row r="15" spans="2:7" ht="12.75">
      <c r="B15" s="523" t="s">
        <v>899</v>
      </c>
      <c r="C15" s="523" t="s">
        <v>902</v>
      </c>
      <c r="D15" s="555">
        <v>583556</v>
      </c>
      <c r="E15" s="523">
        <v>4111</v>
      </c>
      <c r="F15" s="523">
        <v>98116</v>
      </c>
      <c r="G15" s="523"/>
    </row>
    <row r="16" spans="2:7" ht="12.75">
      <c r="B16" s="523" t="s">
        <v>899</v>
      </c>
      <c r="C16" s="523" t="s">
        <v>143</v>
      </c>
      <c r="D16" s="555">
        <v>102520</v>
      </c>
      <c r="E16" s="523">
        <v>4111</v>
      </c>
      <c r="F16" s="523">
        <v>98348</v>
      </c>
      <c r="G16" s="523"/>
    </row>
    <row r="17" spans="2:7" ht="12.75">
      <c r="B17" s="523" t="s">
        <v>899</v>
      </c>
      <c r="C17" s="523" t="s">
        <v>903</v>
      </c>
      <c r="D17" s="555">
        <v>67590</v>
      </c>
      <c r="E17" s="523">
        <v>4122</v>
      </c>
      <c r="F17" s="523">
        <v>327</v>
      </c>
      <c r="G17" s="523"/>
    </row>
    <row r="18" spans="2:7" ht="12.75">
      <c r="B18" s="523" t="s">
        <v>899</v>
      </c>
      <c r="C18" s="523" t="s">
        <v>903</v>
      </c>
      <c r="D18" s="555">
        <v>37926</v>
      </c>
      <c r="E18" s="523">
        <v>4122</v>
      </c>
      <c r="F18" s="523">
        <v>327</v>
      </c>
      <c r="G18" s="523"/>
    </row>
    <row r="19" spans="2:7" ht="12.75">
      <c r="B19" s="523" t="s">
        <v>899</v>
      </c>
      <c r="C19" s="523" t="s">
        <v>904</v>
      </c>
      <c r="D19" s="555">
        <v>46407</v>
      </c>
      <c r="E19" s="523">
        <v>4116</v>
      </c>
      <c r="F19" s="523">
        <v>14008</v>
      </c>
      <c r="G19" s="523"/>
    </row>
    <row r="20" s="46" customFormat="1" ht="12.75">
      <c r="D20" s="300"/>
    </row>
    <row r="21" spans="2:7" ht="12.75">
      <c r="B21" s="523" t="s">
        <v>905</v>
      </c>
      <c r="C21" s="523" t="s">
        <v>906</v>
      </c>
      <c r="D21" s="555">
        <v>32400</v>
      </c>
      <c r="E21" s="523">
        <v>4116</v>
      </c>
      <c r="F21" s="523">
        <v>13101</v>
      </c>
      <c r="G21" s="523"/>
    </row>
    <row r="22" ht="12.75">
      <c r="D22" s="20"/>
    </row>
    <row r="23" spans="2:7" ht="12.75">
      <c r="B23" s="523" t="s">
        <v>907</v>
      </c>
      <c r="C23" s="523" t="s">
        <v>908</v>
      </c>
      <c r="D23" s="555">
        <v>498998.06</v>
      </c>
      <c r="E23" s="523">
        <v>4223</v>
      </c>
      <c r="F23" s="523">
        <v>88501</v>
      </c>
      <c r="G23" s="523"/>
    </row>
    <row r="24" spans="2:7" ht="12.75">
      <c r="B24" s="523" t="s">
        <v>907</v>
      </c>
      <c r="C24" s="523" t="s">
        <v>908</v>
      </c>
      <c r="D24" s="555">
        <v>5655311.34</v>
      </c>
      <c r="E24" s="523">
        <v>4223</v>
      </c>
      <c r="F24" s="523">
        <v>88505</v>
      </c>
      <c r="G24" s="523"/>
    </row>
    <row r="25" s="46" customFormat="1" ht="12.75">
      <c r="D25" s="300"/>
    </row>
    <row r="26" spans="2:7" ht="12.75">
      <c r="B26" s="523" t="s">
        <v>909</v>
      </c>
      <c r="C26" s="523" t="s">
        <v>910</v>
      </c>
      <c r="D26" s="555">
        <v>53575.79</v>
      </c>
      <c r="E26" s="523">
        <v>4113</v>
      </c>
      <c r="F26" s="523">
        <v>89447</v>
      </c>
      <c r="G26" s="523"/>
    </row>
    <row r="27" spans="2:7" ht="12.75">
      <c r="B27" s="523" t="s">
        <v>909</v>
      </c>
      <c r="C27" s="523" t="s">
        <v>910</v>
      </c>
      <c r="D27" s="555">
        <v>214303</v>
      </c>
      <c r="E27" s="523">
        <v>4113</v>
      </c>
      <c r="F27" s="523">
        <v>89021</v>
      </c>
      <c r="G27" s="523"/>
    </row>
    <row r="28" spans="3:6" s="46" customFormat="1" ht="12.75">
      <c r="C28" s="556"/>
      <c r="D28" s="300"/>
      <c r="E28" s="556"/>
      <c r="F28" s="556"/>
    </row>
    <row r="29" spans="2:7" ht="12.75">
      <c r="B29" s="525" t="s">
        <v>911</v>
      </c>
      <c r="C29" s="525" t="s">
        <v>912</v>
      </c>
      <c r="D29" s="555">
        <v>31920.11</v>
      </c>
      <c r="E29" s="525">
        <v>4213</v>
      </c>
      <c r="F29" s="525">
        <v>90877</v>
      </c>
      <c r="G29" s="523"/>
    </row>
    <row r="30" spans="2:7" ht="12.75">
      <c r="B30" s="525" t="s">
        <v>913</v>
      </c>
      <c r="C30" s="525" t="s">
        <v>912</v>
      </c>
      <c r="D30" s="555">
        <v>542642.53</v>
      </c>
      <c r="E30" s="525">
        <v>4216</v>
      </c>
      <c r="F30" s="525">
        <v>15835</v>
      </c>
      <c r="G30" s="523"/>
    </row>
    <row r="31" spans="2:7" ht="12.75">
      <c r="B31" s="525" t="s">
        <v>914</v>
      </c>
      <c r="C31" s="525" t="s">
        <v>915</v>
      </c>
      <c r="D31" s="555">
        <v>71000</v>
      </c>
      <c r="E31" s="525">
        <v>4116</v>
      </c>
      <c r="F31" s="525">
        <v>34053</v>
      </c>
      <c r="G31" s="523"/>
    </row>
    <row r="32" spans="2:4" ht="12.75">
      <c r="B32" s="556"/>
      <c r="C32" s="556"/>
      <c r="D32" s="297"/>
    </row>
    <row r="33" spans="2:4" ht="12.75">
      <c r="B33" s="556"/>
      <c r="C33" s="557" t="s">
        <v>600</v>
      </c>
      <c r="D33" s="558">
        <v>10593985.43</v>
      </c>
    </row>
    <row r="34" ht="12.75">
      <c r="D34" s="297"/>
    </row>
    <row r="35" spans="3:4" ht="12.75">
      <c r="C35" s="559" t="s">
        <v>916</v>
      </c>
      <c r="D35" s="560"/>
    </row>
    <row r="36" ht="12.75">
      <c r="C36" s="46"/>
    </row>
  </sheetData>
  <sheetProtection selectLockedCells="1" selectUnlockedCells="1"/>
  <printOptions/>
  <pageMargins left="0.7479166666666667" right="0.7479166666666667" top="0.32013888888888886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65"/>
  <sheetViews>
    <sheetView workbookViewId="0" topLeftCell="A1">
      <selection activeCell="H31" sqref="H31"/>
    </sheetView>
  </sheetViews>
  <sheetFormatPr defaultColWidth="9.140625" defaultRowHeight="12.75"/>
  <cols>
    <col min="3" max="3" width="12.7109375" style="0" customWidth="1"/>
    <col min="4" max="4" width="25.140625" style="0" customWidth="1"/>
    <col min="5" max="5" width="16.421875" style="561" customWidth="1"/>
    <col min="6" max="6" width="11.8515625" style="561" customWidth="1"/>
  </cols>
  <sheetData>
    <row r="1" spans="2:4" ht="12.75">
      <c r="B1" s="24" t="s">
        <v>917</v>
      </c>
      <c r="C1" s="24"/>
      <c r="D1" s="24"/>
    </row>
    <row r="2" spans="2:6" ht="12.75">
      <c r="B2" s="562"/>
      <c r="F2" s="563"/>
    </row>
    <row r="3" spans="3:6" ht="12.75">
      <c r="C3" s="564" t="s">
        <v>918</v>
      </c>
      <c r="D3" s="553"/>
      <c r="E3" s="565">
        <v>5222</v>
      </c>
      <c r="F3" s="566"/>
    </row>
    <row r="4" spans="3:6" ht="12.75">
      <c r="C4" s="553"/>
      <c r="D4" s="553"/>
      <c r="E4" s="567"/>
      <c r="F4" s="566" t="s">
        <v>919</v>
      </c>
    </row>
    <row r="5" spans="3:6" ht="12.75">
      <c r="C5" s="562" t="s">
        <v>920</v>
      </c>
      <c r="E5" s="75"/>
      <c r="F5" s="563"/>
    </row>
    <row r="6" spans="3:6" ht="12.75">
      <c r="C6" t="s">
        <v>921</v>
      </c>
      <c r="E6" s="75">
        <v>24209</v>
      </c>
      <c r="F6" s="563" t="s">
        <v>922</v>
      </c>
    </row>
    <row r="7" spans="5:6" ht="12.75">
      <c r="E7" s="75"/>
      <c r="F7" s="563"/>
    </row>
    <row r="8" spans="3:6" ht="12.75">
      <c r="C8" s="562" t="s">
        <v>600</v>
      </c>
      <c r="D8" s="562"/>
      <c r="E8" s="568">
        <f>SUM(E6:E7)</f>
        <v>24209</v>
      </c>
      <c r="F8" s="563"/>
    </row>
    <row r="9" spans="5:6" ht="12.75">
      <c r="E9" s="75"/>
      <c r="F9" s="563"/>
    </row>
    <row r="10" spans="3:6" ht="12.75">
      <c r="C10" s="562" t="s">
        <v>923</v>
      </c>
      <c r="E10" s="75"/>
      <c r="F10" s="563"/>
    </row>
    <row r="11" spans="3:6" ht="12.75">
      <c r="C11" t="s">
        <v>924</v>
      </c>
      <c r="E11" s="75">
        <v>5000</v>
      </c>
      <c r="F11" s="563">
        <v>3421</v>
      </c>
    </row>
    <row r="12" spans="3:6" ht="12.75">
      <c r="C12" t="s">
        <v>925</v>
      </c>
      <c r="E12" s="75">
        <v>5000</v>
      </c>
      <c r="F12" s="563" t="s">
        <v>926</v>
      </c>
    </row>
    <row r="13" spans="5:6" ht="12.75">
      <c r="E13" s="75"/>
      <c r="F13" s="563"/>
    </row>
    <row r="14" spans="3:6" ht="12.75">
      <c r="C14" s="562" t="s">
        <v>600</v>
      </c>
      <c r="D14" s="562"/>
      <c r="E14" s="568">
        <f>SUM(E11:E13)</f>
        <v>10000</v>
      </c>
      <c r="F14" s="563"/>
    </row>
    <row r="15" spans="5:6" ht="12.75">
      <c r="E15" s="75"/>
      <c r="F15" s="563"/>
    </row>
    <row r="16" spans="3:6" ht="12.75">
      <c r="C16" s="562" t="s">
        <v>927</v>
      </c>
      <c r="E16" s="75"/>
      <c r="F16" s="563"/>
    </row>
    <row r="17" spans="3:6" ht="12.75">
      <c r="C17" t="s">
        <v>928</v>
      </c>
      <c r="E17" s="75">
        <v>20000</v>
      </c>
      <c r="F17" s="563" t="s">
        <v>929</v>
      </c>
    </row>
    <row r="18" spans="3:6" ht="12.75">
      <c r="C18" t="s">
        <v>930</v>
      </c>
      <c r="E18" s="75">
        <v>450000</v>
      </c>
      <c r="F18" s="563" t="s">
        <v>931</v>
      </c>
    </row>
    <row r="19" spans="3:6" ht="12.75">
      <c r="C19" t="s">
        <v>932</v>
      </c>
      <c r="E19" s="75">
        <v>47700</v>
      </c>
      <c r="F19" s="563" t="s">
        <v>931</v>
      </c>
    </row>
    <row r="20" spans="3:6" ht="12.75">
      <c r="C20" t="s">
        <v>933</v>
      </c>
      <c r="E20" s="75">
        <v>80000</v>
      </c>
      <c r="F20" s="563" t="s">
        <v>934</v>
      </c>
    </row>
    <row r="21" spans="3:6" ht="12.75">
      <c r="C21" t="s">
        <v>935</v>
      </c>
      <c r="E21" s="75">
        <v>55500</v>
      </c>
      <c r="F21" s="563" t="s">
        <v>936</v>
      </c>
    </row>
    <row r="22" spans="3:6" ht="12.75">
      <c r="C22" t="s">
        <v>937</v>
      </c>
      <c r="E22" s="75">
        <v>20000</v>
      </c>
      <c r="F22" s="563" t="s">
        <v>936</v>
      </c>
    </row>
    <row r="23" spans="3:6" ht="12.75">
      <c r="C23" t="s">
        <v>938</v>
      </c>
      <c r="E23" s="75">
        <v>51500</v>
      </c>
      <c r="F23" s="563" t="s">
        <v>936</v>
      </c>
    </row>
    <row r="24" spans="3:6" ht="12.75">
      <c r="C24" t="s">
        <v>939</v>
      </c>
      <c r="E24" s="75">
        <v>33000</v>
      </c>
      <c r="F24" s="563" t="s">
        <v>936</v>
      </c>
    </row>
    <row r="25" spans="3:6" ht="12.75">
      <c r="C25" t="s">
        <v>940</v>
      </c>
      <c r="E25" s="75">
        <v>60000</v>
      </c>
      <c r="F25" s="563" t="s">
        <v>941</v>
      </c>
    </row>
    <row r="26" spans="3:6" ht="12.75">
      <c r="C26" t="s">
        <v>942</v>
      </c>
      <c r="E26" s="75">
        <v>8000</v>
      </c>
      <c r="F26" s="563" t="s">
        <v>943</v>
      </c>
    </row>
    <row r="27" spans="3:6" ht="12.75">
      <c r="C27" t="s">
        <v>944</v>
      </c>
      <c r="E27" s="75">
        <v>72000</v>
      </c>
      <c r="F27" s="563" t="s">
        <v>945</v>
      </c>
    </row>
    <row r="28" spans="3:6" ht="12.75">
      <c r="C28" s="562" t="s">
        <v>600</v>
      </c>
      <c r="D28" s="562"/>
      <c r="E28" s="568">
        <f>SUM(E17:E27)</f>
        <v>897700</v>
      </c>
      <c r="F28" s="563"/>
    </row>
    <row r="29" spans="5:6" ht="12.75">
      <c r="E29" s="75"/>
      <c r="F29" s="563"/>
    </row>
    <row r="30" spans="5:6" ht="12.75">
      <c r="E30" s="75"/>
      <c r="F30" s="563"/>
    </row>
    <row r="31" spans="3:6" ht="12.75">
      <c r="C31" s="562" t="s">
        <v>946</v>
      </c>
      <c r="E31" s="75"/>
      <c r="F31" s="563"/>
    </row>
    <row r="32" spans="5:6" ht="12.75">
      <c r="E32" s="75"/>
      <c r="F32" s="563"/>
    </row>
    <row r="33" spans="3:6" ht="12.75">
      <c r="C33" t="s">
        <v>947</v>
      </c>
      <c r="E33" s="75">
        <v>0</v>
      </c>
      <c r="F33" s="563" t="s">
        <v>948</v>
      </c>
    </row>
    <row r="34" spans="5:6" ht="12.75">
      <c r="E34" s="75"/>
      <c r="F34" s="563"/>
    </row>
    <row r="35" spans="5:6" ht="12.75">
      <c r="E35" s="75"/>
      <c r="F35" s="563"/>
    </row>
    <row r="36" spans="3:6" ht="12.75">
      <c r="C36" s="562" t="s">
        <v>949</v>
      </c>
      <c r="D36" s="562"/>
      <c r="E36" s="568">
        <f>SUM(E8+E14+E28+E33)</f>
        <v>931909</v>
      </c>
      <c r="F36" s="563"/>
    </row>
    <row r="37" ht="12.75">
      <c r="F37" s="563"/>
    </row>
    <row r="38" ht="12.75">
      <c r="F38" s="563"/>
    </row>
    <row r="39" spans="3:5" ht="12.75">
      <c r="C39" s="562"/>
      <c r="D39" s="562"/>
      <c r="E39" s="568"/>
    </row>
    <row r="40" ht="12.75">
      <c r="E40" s="75"/>
    </row>
    <row r="41" spans="3:5" ht="12.75">
      <c r="C41" s="562" t="s">
        <v>918</v>
      </c>
      <c r="E41" s="565">
        <v>5221</v>
      </c>
    </row>
    <row r="42" spans="3:7" ht="12.75">
      <c r="C42" s="569" t="s">
        <v>950</v>
      </c>
      <c r="D42" s="569"/>
      <c r="E42" s="570"/>
      <c r="F42" s="570"/>
      <c r="G42" s="569"/>
    </row>
    <row r="43" ht="12.75">
      <c r="E43" s="75"/>
    </row>
    <row r="44" spans="3:7" ht="12.75">
      <c r="C44" t="s">
        <v>951</v>
      </c>
      <c r="E44" s="75">
        <v>50000</v>
      </c>
      <c r="F44" s="561">
        <v>4351</v>
      </c>
      <c r="G44" s="571"/>
    </row>
    <row r="45" spans="5:7" ht="12.75">
      <c r="E45" s="75"/>
      <c r="G45" s="571"/>
    </row>
    <row r="46" spans="3:7" ht="12.75">
      <c r="C46" s="562" t="s">
        <v>600</v>
      </c>
      <c r="D46" s="562"/>
      <c r="E46" s="568">
        <f>SUM(E44:E45)</f>
        <v>50000</v>
      </c>
      <c r="G46" s="571"/>
    </row>
    <row r="47" ht="12.75">
      <c r="E47" s="75"/>
    </row>
    <row r="48" ht="12.75">
      <c r="E48" s="75"/>
    </row>
    <row r="49" spans="3:5" ht="12.75">
      <c r="C49" s="562" t="s">
        <v>918</v>
      </c>
      <c r="E49" s="565">
        <v>5223</v>
      </c>
    </row>
    <row r="50" spans="3:7" ht="12.75">
      <c r="C50" s="569" t="s">
        <v>952</v>
      </c>
      <c r="D50" s="569"/>
      <c r="E50" s="570"/>
      <c r="F50" s="570"/>
      <c r="G50" s="569"/>
    </row>
    <row r="51" ht="12.75">
      <c r="E51" s="75"/>
    </row>
    <row r="52" spans="3:7" ht="12.75">
      <c r="C52" t="s">
        <v>953</v>
      </c>
      <c r="E52" s="75">
        <v>70000</v>
      </c>
      <c r="F52" s="561">
        <v>23330</v>
      </c>
      <c r="G52" s="571"/>
    </row>
    <row r="53" spans="3:7" ht="12.75">
      <c r="C53" t="s">
        <v>953</v>
      </c>
      <c r="E53" s="75">
        <v>40000</v>
      </c>
      <c r="F53" s="561">
        <v>3330</v>
      </c>
      <c r="G53" s="571"/>
    </row>
    <row r="54" ht="12.75">
      <c r="E54" s="75"/>
    </row>
    <row r="55" spans="3:5" ht="12.75">
      <c r="C55" s="562" t="s">
        <v>600</v>
      </c>
      <c r="D55" s="562"/>
      <c r="E55" s="568">
        <f>SUM(E51:E54)</f>
        <v>110000</v>
      </c>
    </row>
    <row r="56" ht="12.75">
      <c r="E56" s="75"/>
    </row>
    <row r="57" spans="3:5" ht="12.75">
      <c r="C57" s="562" t="s">
        <v>918</v>
      </c>
      <c r="E57" s="565">
        <v>5229</v>
      </c>
    </row>
    <row r="58" spans="3:7" ht="12.75">
      <c r="C58" s="569" t="s">
        <v>954</v>
      </c>
      <c r="D58" s="569"/>
      <c r="E58" s="572"/>
      <c r="F58" s="570"/>
      <c r="G58" s="569"/>
    </row>
    <row r="59" ht="12.75">
      <c r="E59" s="75"/>
    </row>
    <row r="60" spans="3:7" ht="12.75">
      <c r="C60" t="s">
        <v>955</v>
      </c>
      <c r="E60" s="75">
        <v>18030</v>
      </c>
      <c r="F60" s="561">
        <v>2212</v>
      </c>
      <c r="G60" s="571"/>
    </row>
    <row r="61" spans="3:7" ht="12.75">
      <c r="C61" t="s">
        <v>956</v>
      </c>
      <c r="E61" s="75">
        <v>11537.6</v>
      </c>
      <c r="F61" s="561">
        <v>6171</v>
      </c>
      <c r="G61" s="571"/>
    </row>
    <row r="62" spans="3:7" ht="12.75">
      <c r="C62" t="s">
        <v>957</v>
      </c>
      <c r="E62" s="75">
        <v>50000</v>
      </c>
      <c r="F62" s="561">
        <v>5351</v>
      </c>
      <c r="G62" s="571"/>
    </row>
    <row r="63" spans="3:5" ht="12.75">
      <c r="C63" s="8"/>
      <c r="D63" s="8"/>
      <c r="E63" s="135"/>
    </row>
    <row r="64" spans="3:5" ht="12.75">
      <c r="C64" s="562" t="s">
        <v>600</v>
      </c>
      <c r="D64" s="562"/>
      <c r="E64" s="568">
        <f>SUM(E60:E63)</f>
        <v>79567.6</v>
      </c>
    </row>
    <row r="65" ht="12.75">
      <c r="E65" s="75"/>
    </row>
  </sheetData>
  <sheetProtection selectLockedCells="1" selectUnlockedCells="1"/>
  <printOptions/>
  <pageMargins left="0.7479166666666667" right="0.7479166666666667" top="0.4201388888888889" bottom="0.779861111111111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G71"/>
  <sheetViews>
    <sheetView workbookViewId="0" topLeftCell="A1">
      <selection activeCell="B44" sqref="B44"/>
    </sheetView>
  </sheetViews>
  <sheetFormatPr defaultColWidth="9.140625" defaultRowHeight="12.75"/>
  <cols>
    <col min="1" max="1" width="7.140625" style="0" customWidth="1"/>
    <col min="2" max="2" width="27.140625" style="0" customWidth="1"/>
    <col min="3" max="3" width="32.00390625" style="0" customWidth="1"/>
    <col min="4" max="4" width="13.00390625" style="115" customWidth="1"/>
    <col min="6" max="6" width="12.57421875" style="0" customWidth="1"/>
  </cols>
  <sheetData>
    <row r="3" spans="2:3" ht="12.75">
      <c r="B3" s="3"/>
      <c r="C3" s="3"/>
    </row>
    <row r="4" spans="2:3" ht="12.75">
      <c r="B4" s="573" t="s">
        <v>958</v>
      </c>
      <c r="C4" s="573"/>
    </row>
    <row r="6" spans="2:7" ht="12.75">
      <c r="B6" s="564" t="s">
        <v>918</v>
      </c>
      <c r="C6" s="553"/>
      <c r="D6" s="553">
        <v>5329</v>
      </c>
      <c r="E6" s="553"/>
      <c r="F6" s="553"/>
      <c r="G6" s="553"/>
    </row>
    <row r="7" spans="2:7" ht="12.75">
      <c r="B7" s="553"/>
      <c r="C7" s="553"/>
      <c r="D7" s="554"/>
      <c r="E7" s="553"/>
      <c r="F7" s="553" t="s">
        <v>959</v>
      </c>
      <c r="G7" s="553" t="s">
        <v>960</v>
      </c>
    </row>
    <row r="8" ht="12.75">
      <c r="D8" s="249"/>
    </row>
    <row r="9" spans="2:7" ht="12.75">
      <c r="B9" t="s">
        <v>961</v>
      </c>
      <c r="C9" t="s">
        <v>364</v>
      </c>
      <c r="D9" s="249">
        <v>32280</v>
      </c>
      <c r="F9" s="571">
        <v>39857</v>
      </c>
      <c r="G9">
        <v>16033</v>
      </c>
    </row>
    <row r="10" spans="2:7" ht="12.75">
      <c r="B10" t="s">
        <v>961</v>
      </c>
      <c r="C10" t="s">
        <v>364</v>
      </c>
      <c r="D10" s="249">
        <v>32280</v>
      </c>
      <c r="F10" s="571">
        <v>40079</v>
      </c>
      <c r="G10">
        <v>16187</v>
      </c>
    </row>
    <row r="11" spans="2:7" ht="12.75">
      <c r="B11" t="s">
        <v>962</v>
      </c>
      <c r="C11" t="s">
        <v>963</v>
      </c>
      <c r="D11" s="249">
        <v>43584</v>
      </c>
      <c r="F11" s="571">
        <v>39871</v>
      </c>
      <c r="G11">
        <v>16043</v>
      </c>
    </row>
    <row r="12" spans="2:7" ht="12.75">
      <c r="B12" t="s">
        <v>962</v>
      </c>
      <c r="C12" t="s">
        <v>964</v>
      </c>
      <c r="D12" s="249">
        <v>18160</v>
      </c>
      <c r="F12" s="571">
        <v>40050</v>
      </c>
      <c r="G12">
        <v>16166</v>
      </c>
    </row>
    <row r="13" spans="2:7" ht="12.75">
      <c r="B13" t="s">
        <v>962</v>
      </c>
      <c r="C13" t="s">
        <v>964</v>
      </c>
      <c r="D13" s="249">
        <v>1543</v>
      </c>
      <c r="F13" s="571">
        <v>40137</v>
      </c>
      <c r="G13">
        <v>16226</v>
      </c>
    </row>
    <row r="14" spans="2:7" ht="12.75">
      <c r="B14" t="s">
        <v>962</v>
      </c>
      <c r="C14" t="s">
        <v>965</v>
      </c>
      <c r="D14" s="249">
        <v>2567</v>
      </c>
      <c r="F14" s="571">
        <v>40025</v>
      </c>
      <c r="G14">
        <v>16128</v>
      </c>
    </row>
    <row r="15" spans="2:7" ht="12.75">
      <c r="B15" t="s">
        <v>962</v>
      </c>
      <c r="C15" t="s">
        <v>965</v>
      </c>
      <c r="D15" s="249">
        <v>15000</v>
      </c>
      <c r="F15" s="571">
        <v>40137</v>
      </c>
      <c r="G15">
        <v>16226</v>
      </c>
    </row>
    <row r="16" spans="2:7" ht="12.75">
      <c r="B16" t="s">
        <v>962</v>
      </c>
      <c r="C16" t="s">
        <v>965</v>
      </c>
      <c r="D16" s="249">
        <v>15464</v>
      </c>
      <c r="F16" s="571">
        <v>40151</v>
      </c>
      <c r="G16">
        <v>16236</v>
      </c>
    </row>
    <row r="17" ht="12.75">
      <c r="D17" s="249"/>
    </row>
    <row r="18" spans="2:4" ht="12.75">
      <c r="B18" s="562" t="s">
        <v>600</v>
      </c>
      <c r="C18" s="562"/>
      <c r="D18" s="574">
        <f>SUM(D9:D17)</f>
        <v>160878</v>
      </c>
    </row>
    <row r="19" ht="12.75">
      <c r="D19" s="249"/>
    </row>
    <row r="20" ht="12.75">
      <c r="D20" s="249"/>
    </row>
    <row r="21" ht="12.75">
      <c r="D21" s="249"/>
    </row>
    <row r="22" ht="12.75">
      <c r="D22" s="249"/>
    </row>
    <row r="23" ht="12.75">
      <c r="D23" s="249"/>
    </row>
    <row r="24" ht="12.75">
      <c r="D24" s="249"/>
    </row>
    <row r="25" spans="2:7" ht="12.75">
      <c r="B25" s="564" t="s">
        <v>918</v>
      </c>
      <c r="C25" s="553"/>
      <c r="D25" s="553">
        <v>6349</v>
      </c>
      <c r="E25" s="553"/>
      <c r="F25" s="553"/>
      <c r="G25" s="553"/>
    </row>
    <row r="26" spans="2:7" ht="12.75">
      <c r="B26" s="553"/>
      <c r="C26" s="553"/>
      <c r="D26" s="554"/>
      <c r="E26" s="553"/>
      <c r="F26" s="553" t="s">
        <v>959</v>
      </c>
      <c r="G26" s="553" t="s">
        <v>960</v>
      </c>
    </row>
    <row r="27" ht="12.75">
      <c r="D27" s="249"/>
    </row>
    <row r="28" spans="2:7" ht="12.75">
      <c r="B28" t="s">
        <v>961</v>
      </c>
      <c r="C28" t="s">
        <v>966</v>
      </c>
      <c r="D28" s="249">
        <v>58004</v>
      </c>
      <c r="F28" s="571">
        <v>39857</v>
      </c>
      <c r="G28">
        <v>16033</v>
      </c>
    </row>
    <row r="29" spans="2:7" ht="12.75">
      <c r="B29" t="s">
        <v>961</v>
      </c>
      <c r="C29" t="s">
        <v>966</v>
      </c>
      <c r="D29" s="249">
        <v>58004</v>
      </c>
      <c r="F29" s="571">
        <v>39974</v>
      </c>
      <c r="G29">
        <v>16115</v>
      </c>
    </row>
    <row r="30" spans="2:7" ht="12.75">
      <c r="B30" t="s">
        <v>961</v>
      </c>
      <c r="C30" t="s">
        <v>966</v>
      </c>
      <c r="D30" s="249">
        <v>58004</v>
      </c>
      <c r="F30" s="571">
        <v>40079</v>
      </c>
      <c r="G30">
        <v>16187</v>
      </c>
    </row>
    <row r="31" spans="2:7" ht="12.75">
      <c r="B31" t="s">
        <v>961</v>
      </c>
      <c r="C31" t="s">
        <v>966</v>
      </c>
      <c r="D31" s="249">
        <v>58004</v>
      </c>
      <c r="F31" s="571">
        <v>40126</v>
      </c>
      <c r="G31">
        <v>16219</v>
      </c>
    </row>
    <row r="32" spans="2:7" ht="12.75">
      <c r="B32" t="s">
        <v>962</v>
      </c>
      <c r="C32" t="s">
        <v>967</v>
      </c>
      <c r="D32" s="249">
        <v>8333</v>
      </c>
      <c r="F32" s="571">
        <v>39871</v>
      </c>
      <c r="G32">
        <v>16043</v>
      </c>
    </row>
    <row r="33" spans="2:7" ht="12.75">
      <c r="B33" t="s">
        <v>962</v>
      </c>
      <c r="C33" t="s">
        <v>967</v>
      </c>
      <c r="D33" s="249">
        <v>5000</v>
      </c>
      <c r="F33" s="571">
        <v>40025</v>
      </c>
      <c r="G33">
        <v>16128</v>
      </c>
    </row>
    <row r="34" spans="2:7" ht="12.75">
      <c r="B34" t="s">
        <v>962</v>
      </c>
      <c r="C34" t="s">
        <v>967</v>
      </c>
      <c r="D34" s="249">
        <v>2649840</v>
      </c>
      <c r="F34" s="571">
        <v>40080</v>
      </c>
      <c r="G34">
        <v>16188</v>
      </c>
    </row>
    <row r="35" ht="12.75">
      <c r="D35" s="249"/>
    </row>
    <row r="36" spans="2:5" ht="12.75">
      <c r="B36" s="562" t="s">
        <v>600</v>
      </c>
      <c r="C36" s="562"/>
      <c r="D36" s="574">
        <f>SUM(D28:D35)</f>
        <v>2895189</v>
      </c>
      <c r="E36" s="553"/>
    </row>
    <row r="37" ht="12.75">
      <c r="D37" s="249"/>
    </row>
    <row r="38" ht="12.75">
      <c r="D38" s="249"/>
    </row>
    <row r="39" ht="12.75">
      <c r="D39" s="249"/>
    </row>
    <row r="40" spans="2:7" ht="12.75">
      <c r="B40" s="564" t="s">
        <v>918</v>
      </c>
      <c r="C40" s="553"/>
      <c r="D40" s="553">
        <v>6322</v>
      </c>
      <c r="E40" s="553"/>
      <c r="F40" s="553"/>
      <c r="G40" s="553"/>
    </row>
    <row r="41" spans="2:7" ht="12.75">
      <c r="B41" s="553"/>
      <c r="C41" s="553"/>
      <c r="D41" s="554"/>
      <c r="E41" s="553"/>
      <c r="F41" s="553" t="s">
        <v>959</v>
      </c>
      <c r="G41" s="553" t="s">
        <v>960</v>
      </c>
    </row>
    <row r="42" spans="2:7" ht="12.75">
      <c r="B42" t="s">
        <v>968</v>
      </c>
      <c r="C42" t="s">
        <v>969</v>
      </c>
      <c r="D42" s="249">
        <v>130000</v>
      </c>
      <c r="F42" s="571">
        <v>39938</v>
      </c>
      <c r="G42">
        <v>16090</v>
      </c>
    </row>
    <row r="43" ht="12.75">
      <c r="D43" s="249"/>
    </row>
    <row r="44" spans="2:4" ht="12.75">
      <c r="B44" s="309" t="s">
        <v>600</v>
      </c>
      <c r="C44" s="309"/>
      <c r="D44" s="558">
        <f>SUM(D42:D43)</f>
        <v>130000</v>
      </c>
    </row>
    <row r="50" spans="2:3" ht="12.75">
      <c r="B50" s="3"/>
      <c r="C50" s="3"/>
    </row>
    <row r="51" spans="2:3" ht="12.75">
      <c r="B51" s="573" t="s">
        <v>958</v>
      </c>
      <c r="C51" s="573"/>
    </row>
    <row r="53" spans="2:7" ht="12.75">
      <c r="B53" s="564" t="s">
        <v>918</v>
      </c>
      <c r="C53" s="553"/>
      <c r="D53" s="553">
        <v>5331</v>
      </c>
      <c r="E53" s="553"/>
      <c r="F53" s="553" t="s">
        <v>970</v>
      </c>
      <c r="G53" s="553"/>
    </row>
    <row r="54" spans="2:7" ht="12.75">
      <c r="B54" s="553"/>
      <c r="C54" s="553"/>
      <c r="D54" s="554"/>
      <c r="E54" s="553"/>
      <c r="F54" s="553"/>
      <c r="G54" s="553"/>
    </row>
    <row r="55" spans="2:4" ht="12.75">
      <c r="B55" t="s">
        <v>971</v>
      </c>
      <c r="C55" t="s">
        <v>364</v>
      </c>
      <c r="D55" s="249">
        <v>1785000</v>
      </c>
    </row>
    <row r="56" spans="2:4" ht="12.75">
      <c r="B56" t="s">
        <v>258</v>
      </c>
      <c r="C56" t="s">
        <v>364</v>
      </c>
      <c r="D56" s="249">
        <v>4310000</v>
      </c>
    </row>
    <row r="57" ht="12.75">
      <c r="D57" s="249"/>
    </row>
    <row r="58" spans="2:4" ht="12.75">
      <c r="B58" s="553" t="s">
        <v>600</v>
      </c>
      <c r="C58" s="553"/>
      <c r="D58" s="554">
        <f>SUM(D55:D57)</f>
        <v>6095000</v>
      </c>
    </row>
    <row r="59" ht="12.75">
      <c r="D59" s="249"/>
    </row>
    <row r="60" ht="12.75">
      <c r="D60" s="249"/>
    </row>
    <row r="61" ht="12.75">
      <c r="D61" s="249"/>
    </row>
    <row r="62" ht="12.75">
      <c r="D62" s="249"/>
    </row>
    <row r="63" ht="12.75">
      <c r="D63" s="249"/>
    </row>
    <row r="64" ht="12.75">
      <c r="D64" s="249"/>
    </row>
    <row r="65" spans="2:7" ht="12.75">
      <c r="B65" s="564" t="s">
        <v>918</v>
      </c>
      <c r="C65" s="553"/>
      <c r="D65" s="553">
        <v>5339</v>
      </c>
      <c r="E65" s="553"/>
      <c r="F65" s="553" t="s">
        <v>972</v>
      </c>
      <c r="G65" s="553"/>
    </row>
    <row r="66" ht="12.75">
      <c r="D66" s="249"/>
    </row>
    <row r="67" spans="2:4" ht="12.75">
      <c r="B67" t="s">
        <v>973</v>
      </c>
      <c r="C67" t="s">
        <v>974</v>
      </c>
      <c r="D67" s="249">
        <v>3000</v>
      </c>
    </row>
    <row r="68" spans="2:4" ht="12.75">
      <c r="B68" t="s">
        <v>975</v>
      </c>
      <c r="C68" t="s">
        <v>974</v>
      </c>
      <c r="D68" s="249">
        <v>70000</v>
      </c>
    </row>
    <row r="69" ht="12.75">
      <c r="D69" s="249"/>
    </row>
    <row r="70" spans="2:4" ht="12.75">
      <c r="B70" s="553" t="s">
        <v>600</v>
      </c>
      <c r="C70" s="553"/>
      <c r="D70" s="554">
        <f>SUM(D67:D69)</f>
        <v>73000</v>
      </c>
    </row>
    <row r="71" ht="12.75">
      <c r="D71" s="2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6" sqref="D6"/>
    </sheetView>
  </sheetViews>
  <sheetFormatPr defaultColWidth="9.140625" defaultRowHeight="12.75"/>
  <cols>
    <col min="2" max="2" width="44.421875" style="0" customWidth="1"/>
    <col min="3" max="3" width="5.8515625" style="0" customWidth="1"/>
    <col min="4" max="4" width="22.851562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50"/>
      <c r="B1" s="575"/>
      <c r="C1" s="50"/>
      <c r="D1" s="576"/>
      <c r="E1" s="576"/>
      <c r="F1" s="576"/>
      <c r="G1" s="576"/>
      <c r="H1" s="211"/>
      <c r="I1" s="68"/>
    </row>
    <row r="2" spans="1:8" ht="12.75">
      <c r="A2" s="278"/>
      <c r="B2" s="11"/>
      <c r="D2" s="539"/>
      <c r="E2" s="539"/>
      <c r="F2" s="297"/>
      <c r="G2" s="297"/>
      <c r="H2" s="21"/>
    </row>
    <row r="3" spans="1:8" ht="12.75">
      <c r="A3" s="278"/>
      <c r="B3" s="11"/>
      <c r="D3" s="539"/>
      <c r="E3" s="539"/>
      <c r="F3" s="297"/>
      <c r="G3" s="297"/>
      <c r="H3" s="21"/>
    </row>
    <row r="4" spans="1:8" ht="12.75">
      <c r="A4" s="278"/>
      <c r="B4" s="577" t="s">
        <v>976</v>
      </c>
      <c r="D4" s="539"/>
      <c r="E4" s="539"/>
      <c r="F4" s="297"/>
      <c r="G4" s="297"/>
      <c r="H4" s="21"/>
    </row>
    <row r="5" spans="1:8" ht="12.75">
      <c r="A5" s="278"/>
      <c r="B5" s="11"/>
      <c r="D5" s="539"/>
      <c r="E5" s="539"/>
      <c r="F5" s="297"/>
      <c r="G5" s="297"/>
      <c r="H5" s="21"/>
    </row>
    <row r="6" spans="1:8" ht="12.75">
      <c r="A6" s="278"/>
      <c r="B6" s="11" t="s">
        <v>977</v>
      </c>
      <c r="D6" s="578">
        <v>528718</v>
      </c>
      <c r="E6" s="539"/>
      <c r="F6" s="297"/>
      <c r="G6" s="297"/>
      <c r="H6" s="21"/>
    </row>
    <row r="7" spans="1:8" ht="12.75">
      <c r="A7" s="278"/>
      <c r="B7" s="11" t="s">
        <v>978</v>
      </c>
      <c r="D7" s="578">
        <v>1766071.85</v>
      </c>
      <c r="E7" s="539"/>
      <c r="F7" s="297"/>
      <c r="G7" s="297"/>
      <c r="H7" s="21"/>
    </row>
    <row r="8" spans="1:8" ht="12.75">
      <c r="A8" s="278"/>
      <c r="B8" s="11" t="s">
        <v>979</v>
      </c>
      <c r="D8" s="578">
        <v>1121871.56</v>
      </c>
      <c r="E8" s="539"/>
      <c r="F8" s="297"/>
      <c r="G8" s="297"/>
      <c r="H8" s="21"/>
    </row>
    <row r="9" spans="1:8" ht="12.75">
      <c r="A9" s="278"/>
      <c r="B9" s="11" t="s">
        <v>980</v>
      </c>
      <c r="D9" s="578">
        <v>832413.5</v>
      </c>
      <c r="E9" s="539"/>
      <c r="F9" s="297"/>
      <c r="G9" s="297"/>
      <c r="H9" s="21"/>
    </row>
    <row r="10" spans="1:8" ht="12.75">
      <c r="A10" s="278"/>
      <c r="B10" s="11" t="s">
        <v>981</v>
      </c>
      <c r="D10" s="578">
        <v>20547</v>
      </c>
      <c r="E10" s="539"/>
      <c r="F10" s="297"/>
      <c r="G10" s="297"/>
      <c r="H10" s="21"/>
    </row>
    <row r="11" spans="1:8" ht="12.75">
      <c r="A11" s="278"/>
      <c r="B11" s="11" t="s">
        <v>982</v>
      </c>
      <c r="D11" s="578">
        <v>3580554.09</v>
      </c>
      <c r="E11" s="539"/>
      <c r="F11" s="297"/>
      <c r="G11" s="297"/>
      <c r="H11" s="21"/>
    </row>
    <row r="12" spans="1:8" ht="12.75">
      <c r="A12" s="278"/>
      <c r="B12" s="11" t="s">
        <v>983</v>
      </c>
      <c r="D12" s="578">
        <v>84074</v>
      </c>
      <c r="E12" s="539"/>
      <c r="F12" s="297"/>
      <c r="G12" s="297"/>
      <c r="H12" s="21"/>
    </row>
    <row r="13" ht="12.75">
      <c r="D13" s="115"/>
    </row>
    <row r="15" spans="2:4" ht="12.75">
      <c r="B15" s="8" t="s">
        <v>600</v>
      </c>
      <c r="C15" s="8"/>
      <c r="D15" s="439">
        <f>SUM(D6:D14)</f>
        <v>7934250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87">
      <selection activeCell="C190" sqref="C190"/>
    </sheetView>
  </sheetViews>
  <sheetFormatPr defaultColWidth="9.140625" defaultRowHeight="12.75"/>
  <cols>
    <col min="1" max="1" width="34.421875" style="0" customWidth="1"/>
    <col min="3" max="3" width="9.7109375" style="0" customWidth="1"/>
    <col min="4" max="4" width="10.8515625" style="297" customWidth="1"/>
    <col min="5" max="6" width="12.421875" style="297" customWidth="1"/>
    <col min="7" max="7" width="15.140625" style="544" customWidth="1"/>
    <col min="8" max="8" width="18.7109375" style="0" customWidth="1"/>
    <col min="9" max="9" width="0" style="0" hidden="1" customWidth="1"/>
  </cols>
  <sheetData>
    <row r="1" spans="1:10" ht="12.75">
      <c r="A1" s="69" t="s">
        <v>984</v>
      </c>
      <c r="B1" s="69"/>
      <c r="J1" s="46"/>
    </row>
    <row r="2" ht="12.75">
      <c r="J2" s="46"/>
    </row>
    <row r="3" spans="1:10" ht="23.25" customHeight="1">
      <c r="A3" s="579" t="s">
        <v>985</v>
      </c>
      <c r="B3" s="580" t="s">
        <v>986</v>
      </c>
      <c r="C3" s="581"/>
      <c r="D3" s="582" t="s">
        <v>987</v>
      </c>
      <c r="E3" s="582" t="s">
        <v>988</v>
      </c>
      <c r="F3" s="582" t="s">
        <v>989</v>
      </c>
      <c r="G3" s="583" t="s">
        <v>990</v>
      </c>
      <c r="H3" s="584" t="s">
        <v>991</v>
      </c>
      <c r="I3" s="585"/>
      <c r="J3" s="46"/>
    </row>
    <row r="4" spans="1:10" ht="12.75">
      <c r="A4" s="586"/>
      <c r="B4" s="586"/>
      <c r="C4" s="587"/>
      <c r="D4" s="588"/>
      <c r="E4" s="588"/>
      <c r="F4" s="588"/>
      <c r="G4" s="589"/>
      <c r="H4" s="586"/>
      <c r="I4" s="587"/>
      <c r="J4" s="46"/>
    </row>
    <row r="5" spans="1:10" ht="12.75">
      <c r="A5" s="523" t="s">
        <v>992</v>
      </c>
      <c r="B5" s="523" t="s">
        <v>993</v>
      </c>
      <c r="C5" s="523" t="s">
        <v>994</v>
      </c>
      <c r="D5" s="524">
        <v>1203</v>
      </c>
      <c r="E5" s="524">
        <v>0</v>
      </c>
      <c r="F5" s="524">
        <v>0</v>
      </c>
      <c r="G5" s="590">
        <f>SUM(D5+E5-F5)</f>
        <v>1203</v>
      </c>
      <c r="H5" s="591" t="s">
        <v>995</v>
      </c>
      <c r="I5" s="523"/>
      <c r="J5" s="46"/>
    </row>
    <row r="6" spans="1:10" ht="12.75">
      <c r="A6" s="523" t="s">
        <v>996</v>
      </c>
      <c r="B6" s="523" t="s">
        <v>993</v>
      </c>
      <c r="C6" s="523" t="s">
        <v>997</v>
      </c>
      <c r="D6" s="524">
        <v>980</v>
      </c>
      <c r="E6" s="524">
        <v>0</v>
      </c>
      <c r="F6" s="524">
        <v>187</v>
      </c>
      <c r="G6" s="590">
        <f aca="true" t="shared" si="0" ref="G6:G60">SUM(D6+E6-F6)</f>
        <v>793</v>
      </c>
      <c r="H6" s="591" t="s">
        <v>995</v>
      </c>
      <c r="I6" s="523"/>
      <c r="J6" s="46"/>
    </row>
    <row r="7" spans="1:10" ht="12.75">
      <c r="A7" s="523" t="s">
        <v>998</v>
      </c>
      <c r="B7" s="523" t="s">
        <v>993</v>
      </c>
      <c r="C7" s="523" t="s">
        <v>999</v>
      </c>
      <c r="D7" s="524">
        <v>0</v>
      </c>
      <c r="E7" s="524">
        <v>212181</v>
      </c>
      <c r="F7" s="524">
        <v>209668</v>
      </c>
      <c r="G7" s="590">
        <f t="shared" si="0"/>
        <v>2513</v>
      </c>
      <c r="H7" s="591" t="s">
        <v>995</v>
      </c>
      <c r="I7" s="523"/>
      <c r="J7" s="46"/>
    </row>
    <row r="8" spans="1:10" ht="12.75">
      <c r="A8" s="523" t="s">
        <v>1000</v>
      </c>
      <c r="B8" s="523" t="s">
        <v>1001</v>
      </c>
      <c r="C8" s="523" t="s">
        <v>1002</v>
      </c>
      <c r="D8" s="524">
        <v>36122</v>
      </c>
      <c r="E8" s="524">
        <v>-32816</v>
      </c>
      <c r="F8" s="524">
        <v>3306</v>
      </c>
      <c r="G8" s="590">
        <f t="shared" si="0"/>
        <v>0</v>
      </c>
      <c r="H8" s="591"/>
      <c r="I8" s="523"/>
      <c r="J8" s="46"/>
    </row>
    <row r="9" spans="1:10" ht="12.75">
      <c r="A9" s="523" t="s">
        <v>1003</v>
      </c>
      <c r="B9" s="523" t="s">
        <v>1001</v>
      </c>
      <c r="C9" s="523" t="s">
        <v>1004</v>
      </c>
      <c r="D9" s="524">
        <v>26131</v>
      </c>
      <c r="E9" s="524">
        <v>0</v>
      </c>
      <c r="F9" s="524">
        <v>0</v>
      </c>
      <c r="G9" s="590">
        <f t="shared" si="0"/>
        <v>26131</v>
      </c>
      <c r="H9" s="591" t="s">
        <v>995</v>
      </c>
      <c r="I9" s="523"/>
      <c r="J9" s="46"/>
    </row>
    <row r="10" spans="1:10" ht="12.75">
      <c r="A10" s="523" t="s">
        <v>1005</v>
      </c>
      <c r="B10" s="523" t="s">
        <v>1006</v>
      </c>
      <c r="C10" s="523" t="s">
        <v>994</v>
      </c>
      <c r="D10" s="524">
        <v>62221</v>
      </c>
      <c r="E10" s="524">
        <v>0</v>
      </c>
      <c r="F10" s="524">
        <v>6845</v>
      </c>
      <c r="G10" s="590">
        <f t="shared" si="0"/>
        <v>55376</v>
      </c>
      <c r="H10" s="591" t="s">
        <v>995</v>
      </c>
      <c r="I10" s="523"/>
      <c r="J10" s="46"/>
    </row>
    <row r="11" spans="1:10" ht="12.75">
      <c r="A11" s="523" t="s">
        <v>1007</v>
      </c>
      <c r="B11" s="523" t="s">
        <v>1006</v>
      </c>
      <c r="C11" s="523" t="s">
        <v>997</v>
      </c>
      <c r="D11" s="524">
        <v>57101</v>
      </c>
      <c r="E11" s="524">
        <v>0</v>
      </c>
      <c r="F11" s="524">
        <v>33035</v>
      </c>
      <c r="G11" s="590">
        <f t="shared" si="0"/>
        <v>24066</v>
      </c>
      <c r="H11" s="591" t="s">
        <v>995</v>
      </c>
      <c r="I11" s="523"/>
      <c r="J11" s="46"/>
    </row>
    <row r="12" spans="1:10" ht="12.75">
      <c r="A12" s="523" t="s">
        <v>1008</v>
      </c>
      <c r="B12" s="523" t="s">
        <v>1006</v>
      </c>
      <c r="C12" s="523" t="s">
        <v>999</v>
      </c>
      <c r="D12" s="524">
        <v>0</v>
      </c>
      <c r="E12" s="524">
        <v>967961</v>
      </c>
      <c r="F12" s="524">
        <v>832696</v>
      </c>
      <c r="G12" s="590">
        <f t="shared" si="0"/>
        <v>135265</v>
      </c>
      <c r="H12" s="591" t="s">
        <v>995</v>
      </c>
      <c r="I12" s="523"/>
      <c r="J12" s="46"/>
    </row>
    <row r="13" spans="1:10" ht="12.75">
      <c r="A13" s="523" t="s">
        <v>1009</v>
      </c>
      <c r="B13" s="523" t="s">
        <v>1001</v>
      </c>
      <c r="C13" s="523" t="s">
        <v>1010</v>
      </c>
      <c r="D13" s="524">
        <v>30255</v>
      </c>
      <c r="E13" s="524">
        <v>1473508</v>
      </c>
      <c r="F13" s="524">
        <v>1499855</v>
      </c>
      <c r="G13" s="590">
        <f t="shared" si="0"/>
        <v>3908</v>
      </c>
      <c r="H13" s="591" t="s">
        <v>995</v>
      </c>
      <c r="I13" s="523"/>
      <c r="J13" s="46"/>
    </row>
    <row r="14" spans="1:10" ht="12.75">
      <c r="A14" s="523" t="s">
        <v>1011</v>
      </c>
      <c r="B14" s="523" t="s">
        <v>1012</v>
      </c>
      <c r="C14" s="523" t="s">
        <v>1013</v>
      </c>
      <c r="D14" s="524">
        <v>0</v>
      </c>
      <c r="E14" s="524">
        <v>66354</v>
      </c>
      <c r="F14" s="524">
        <v>60090</v>
      </c>
      <c r="G14" s="590">
        <f t="shared" si="0"/>
        <v>6264</v>
      </c>
      <c r="H14" s="591" t="s">
        <v>995</v>
      </c>
      <c r="I14" s="523"/>
      <c r="J14" s="46"/>
    </row>
    <row r="15" spans="1:10" ht="12.75">
      <c r="A15" s="523" t="s">
        <v>1014</v>
      </c>
      <c r="B15" s="523" t="s">
        <v>1015</v>
      </c>
      <c r="C15" s="523" t="s">
        <v>1013</v>
      </c>
      <c r="D15" s="524">
        <v>855</v>
      </c>
      <c r="E15" s="524">
        <v>0</v>
      </c>
      <c r="F15" s="524">
        <v>99</v>
      </c>
      <c r="G15" s="590">
        <f t="shared" si="0"/>
        <v>756</v>
      </c>
      <c r="H15" s="591" t="s">
        <v>995</v>
      </c>
      <c r="I15" s="523"/>
      <c r="J15" s="46"/>
    </row>
    <row r="16" spans="1:10" ht="12.75">
      <c r="A16" s="523" t="s">
        <v>1016</v>
      </c>
      <c r="B16" s="523" t="s">
        <v>1017</v>
      </c>
      <c r="C16" s="523" t="s">
        <v>1018</v>
      </c>
      <c r="D16" s="524">
        <v>357</v>
      </c>
      <c r="E16" s="524">
        <v>0</v>
      </c>
      <c r="F16" s="524">
        <v>0</v>
      </c>
      <c r="G16" s="590">
        <f t="shared" si="0"/>
        <v>357</v>
      </c>
      <c r="H16" s="591" t="s">
        <v>995</v>
      </c>
      <c r="I16" s="523"/>
      <c r="J16" s="46"/>
    </row>
    <row r="17" spans="1:10" ht="12.75">
      <c r="A17" s="523" t="s">
        <v>1019</v>
      </c>
      <c r="B17" s="523" t="s">
        <v>1017</v>
      </c>
      <c r="C17" s="523" t="s">
        <v>1020</v>
      </c>
      <c r="D17" s="524">
        <v>360</v>
      </c>
      <c r="E17" s="524">
        <v>0</v>
      </c>
      <c r="F17" s="524">
        <v>0</v>
      </c>
      <c r="G17" s="590">
        <f t="shared" si="0"/>
        <v>360</v>
      </c>
      <c r="H17" s="591" t="s">
        <v>995</v>
      </c>
      <c r="I17" s="523"/>
      <c r="J17" s="46"/>
    </row>
    <row r="18" spans="1:10" ht="12.75">
      <c r="A18" s="523" t="s">
        <v>1021</v>
      </c>
      <c r="B18" s="523" t="s">
        <v>1022</v>
      </c>
      <c r="C18" s="523" t="s">
        <v>1013</v>
      </c>
      <c r="D18" s="524">
        <v>7422</v>
      </c>
      <c r="E18" s="524">
        <v>4200</v>
      </c>
      <c r="F18" s="524">
        <v>1950</v>
      </c>
      <c r="G18" s="590">
        <f t="shared" si="0"/>
        <v>9672</v>
      </c>
      <c r="H18" s="591" t="s">
        <v>995</v>
      </c>
      <c r="I18" s="523"/>
      <c r="J18" s="46"/>
    </row>
    <row r="19" spans="1:10" ht="12.75">
      <c r="A19" s="523" t="s">
        <v>1023</v>
      </c>
      <c r="B19" s="523" t="s">
        <v>1024</v>
      </c>
      <c r="C19" s="523" t="s">
        <v>1025</v>
      </c>
      <c r="D19" s="524">
        <v>240</v>
      </c>
      <c r="E19" s="524">
        <v>0</v>
      </c>
      <c r="F19" s="524">
        <v>0</v>
      </c>
      <c r="G19" s="590">
        <f t="shared" si="0"/>
        <v>240</v>
      </c>
      <c r="H19" s="591" t="s">
        <v>995</v>
      </c>
      <c r="I19" s="523"/>
      <c r="J19" s="46"/>
    </row>
    <row r="20" spans="1:10" ht="12.75">
      <c r="A20" s="523" t="s">
        <v>1026</v>
      </c>
      <c r="B20" s="523" t="s">
        <v>1027</v>
      </c>
      <c r="C20" s="523"/>
      <c r="D20" s="524">
        <v>0</v>
      </c>
      <c r="E20" s="524">
        <v>300</v>
      </c>
      <c r="F20" s="524">
        <v>300</v>
      </c>
      <c r="G20" s="590">
        <f t="shared" si="0"/>
        <v>0</v>
      </c>
      <c r="H20" s="591"/>
      <c r="I20" s="523"/>
      <c r="J20" s="46"/>
    </row>
    <row r="21" spans="1:10" ht="12.75">
      <c r="A21" s="523" t="s">
        <v>1028</v>
      </c>
      <c r="B21" s="523" t="s">
        <v>1029</v>
      </c>
      <c r="C21" s="523" t="s">
        <v>1018</v>
      </c>
      <c r="D21" s="524">
        <v>1071</v>
      </c>
      <c r="E21" s="524">
        <v>0</v>
      </c>
      <c r="F21" s="524">
        <v>1071</v>
      </c>
      <c r="G21" s="590">
        <f t="shared" si="0"/>
        <v>0</v>
      </c>
      <c r="H21" s="591" t="s">
        <v>995</v>
      </c>
      <c r="I21" s="523"/>
      <c r="J21" s="46"/>
    </row>
    <row r="22" spans="1:10" ht="12.75">
      <c r="A22" s="523" t="s">
        <v>1030</v>
      </c>
      <c r="B22" s="523" t="s">
        <v>1029</v>
      </c>
      <c r="C22" s="523" t="s">
        <v>1031</v>
      </c>
      <c r="D22" s="524">
        <v>288</v>
      </c>
      <c r="E22" s="524">
        <v>0</v>
      </c>
      <c r="F22" s="524">
        <v>288</v>
      </c>
      <c r="G22" s="590">
        <f t="shared" si="0"/>
        <v>0</v>
      </c>
      <c r="H22" s="591" t="s">
        <v>995</v>
      </c>
      <c r="I22" s="523"/>
      <c r="J22" s="46"/>
    </row>
    <row r="23" spans="1:10" ht="12.75">
      <c r="A23" s="523" t="s">
        <v>1032</v>
      </c>
      <c r="B23" s="523" t="s">
        <v>1029</v>
      </c>
      <c r="C23" s="523" t="s">
        <v>1033</v>
      </c>
      <c r="D23" s="524">
        <v>8730</v>
      </c>
      <c r="E23" s="524">
        <v>0</v>
      </c>
      <c r="F23" s="524">
        <v>8730</v>
      </c>
      <c r="G23" s="590">
        <f t="shared" si="0"/>
        <v>0</v>
      </c>
      <c r="H23" s="591" t="s">
        <v>995</v>
      </c>
      <c r="I23" s="523"/>
      <c r="J23" s="46"/>
    </row>
    <row r="24" spans="1:10" ht="12.75">
      <c r="A24" s="523" t="s">
        <v>1034</v>
      </c>
      <c r="B24" s="523" t="s">
        <v>1029</v>
      </c>
      <c r="C24" s="523" t="s">
        <v>1035</v>
      </c>
      <c r="D24" s="524">
        <v>12795</v>
      </c>
      <c r="E24" s="524">
        <v>0</v>
      </c>
      <c r="F24" s="524">
        <v>12030</v>
      </c>
      <c r="G24" s="590">
        <f t="shared" si="0"/>
        <v>765</v>
      </c>
      <c r="H24" s="591" t="s">
        <v>995</v>
      </c>
      <c r="I24" s="523"/>
      <c r="J24" s="46"/>
    </row>
    <row r="25" spans="1:10" ht="12.75">
      <c r="A25" s="523" t="s">
        <v>1036</v>
      </c>
      <c r="B25" s="523" t="s">
        <v>1029</v>
      </c>
      <c r="C25" s="523" t="s">
        <v>1010</v>
      </c>
      <c r="D25" s="524">
        <v>360</v>
      </c>
      <c r="E25" s="524">
        <v>0</v>
      </c>
      <c r="F25" s="524">
        <v>360</v>
      </c>
      <c r="G25" s="590">
        <f t="shared" si="0"/>
        <v>0</v>
      </c>
      <c r="H25" s="591" t="s">
        <v>995</v>
      </c>
      <c r="I25" s="523"/>
      <c r="J25" s="46"/>
    </row>
    <row r="26" spans="1:10" ht="12.75">
      <c r="A26" s="523" t="s">
        <v>1037</v>
      </c>
      <c r="B26" s="523" t="s">
        <v>1038</v>
      </c>
      <c r="C26" s="523" t="s">
        <v>1013</v>
      </c>
      <c r="D26" s="524">
        <v>10875</v>
      </c>
      <c r="E26" s="524">
        <v>0</v>
      </c>
      <c r="F26" s="524">
        <v>9075</v>
      </c>
      <c r="G26" s="590">
        <f t="shared" si="0"/>
        <v>1800</v>
      </c>
      <c r="H26" s="591" t="s">
        <v>995</v>
      </c>
      <c r="I26" s="523"/>
      <c r="J26" s="46"/>
    </row>
    <row r="27" spans="1:10" ht="12.75">
      <c r="A27" s="523" t="s">
        <v>1039</v>
      </c>
      <c r="B27" s="523" t="s">
        <v>1040</v>
      </c>
      <c r="C27" s="523" t="s">
        <v>1018</v>
      </c>
      <c r="D27" s="524">
        <v>0</v>
      </c>
      <c r="E27" s="524">
        <v>8925</v>
      </c>
      <c r="F27" s="524">
        <v>8925</v>
      </c>
      <c r="G27" s="590">
        <f t="shared" si="0"/>
        <v>0</v>
      </c>
      <c r="H27" s="591"/>
      <c r="I27" s="523"/>
      <c r="J27" s="46"/>
    </row>
    <row r="28" spans="1:10" ht="12.75">
      <c r="A28" s="523" t="s">
        <v>1041</v>
      </c>
      <c r="B28" s="523" t="s">
        <v>1040</v>
      </c>
      <c r="C28" s="523" t="s">
        <v>1031</v>
      </c>
      <c r="D28" s="524">
        <v>0</v>
      </c>
      <c r="E28" s="524">
        <v>6192</v>
      </c>
      <c r="F28" s="524">
        <v>5904</v>
      </c>
      <c r="G28" s="590">
        <f t="shared" si="0"/>
        <v>288</v>
      </c>
      <c r="H28" s="591" t="s">
        <v>995</v>
      </c>
      <c r="I28" s="523"/>
      <c r="J28" s="46"/>
    </row>
    <row r="29" spans="1:10" ht="12.75">
      <c r="A29" s="523" t="s">
        <v>1042</v>
      </c>
      <c r="B29" s="523" t="s">
        <v>1040</v>
      </c>
      <c r="C29" s="523" t="s">
        <v>1033</v>
      </c>
      <c r="D29" s="524">
        <v>0</v>
      </c>
      <c r="E29" s="524">
        <v>14280</v>
      </c>
      <c r="F29" s="524">
        <v>13090</v>
      </c>
      <c r="G29" s="590">
        <f t="shared" si="0"/>
        <v>1190</v>
      </c>
      <c r="H29" s="591" t="s">
        <v>995</v>
      </c>
      <c r="I29" s="523"/>
      <c r="J29" s="46"/>
    </row>
    <row r="30" spans="1:10" ht="12.75">
      <c r="A30" s="523" t="s">
        <v>1043</v>
      </c>
      <c r="B30" s="523" t="s">
        <v>1040</v>
      </c>
      <c r="C30" s="523" t="s">
        <v>1044</v>
      </c>
      <c r="D30" s="524">
        <v>0</v>
      </c>
      <c r="E30" s="524">
        <v>3689</v>
      </c>
      <c r="F30" s="524">
        <v>3689</v>
      </c>
      <c r="G30" s="590">
        <f t="shared" si="0"/>
        <v>0</v>
      </c>
      <c r="H30" s="591"/>
      <c r="I30" s="523"/>
      <c r="J30" s="46"/>
    </row>
    <row r="31" spans="1:10" ht="12.75">
      <c r="A31" s="523" t="s">
        <v>1045</v>
      </c>
      <c r="B31" s="523" t="s">
        <v>1040</v>
      </c>
      <c r="C31" s="523" t="s">
        <v>1046</v>
      </c>
      <c r="D31" s="524">
        <v>0</v>
      </c>
      <c r="E31" s="524">
        <v>1182390</v>
      </c>
      <c r="F31" s="524">
        <v>1172160</v>
      </c>
      <c r="G31" s="590">
        <f t="shared" si="0"/>
        <v>10230</v>
      </c>
      <c r="H31" s="591" t="s">
        <v>995</v>
      </c>
      <c r="I31" s="523"/>
      <c r="J31" s="46"/>
    </row>
    <row r="32" spans="1:10" ht="12.75">
      <c r="A32" s="523" t="s">
        <v>1047</v>
      </c>
      <c r="B32" s="523" t="s">
        <v>1040</v>
      </c>
      <c r="C32" s="523" t="s">
        <v>1010</v>
      </c>
      <c r="D32" s="524">
        <v>0</v>
      </c>
      <c r="E32" s="524">
        <v>21168</v>
      </c>
      <c r="F32" s="524">
        <v>21096</v>
      </c>
      <c r="G32" s="590">
        <f t="shared" si="0"/>
        <v>72</v>
      </c>
      <c r="H32" s="591" t="s">
        <v>995</v>
      </c>
      <c r="I32" s="523"/>
      <c r="J32" s="46"/>
    </row>
    <row r="33" spans="1:10" ht="12.75">
      <c r="A33" s="523" t="s">
        <v>1048</v>
      </c>
      <c r="B33" s="523" t="s">
        <v>1049</v>
      </c>
      <c r="C33" s="523" t="s">
        <v>1013</v>
      </c>
      <c r="D33" s="524">
        <v>0</v>
      </c>
      <c r="E33" s="524">
        <v>626131</v>
      </c>
      <c r="F33" s="524">
        <v>614371</v>
      </c>
      <c r="G33" s="590">
        <f t="shared" si="0"/>
        <v>11760</v>
      </c>
      <c r="H33" s="591" t="s">
        <v>995</v>
      </c>
      <c r="I33" s="523"/>
      <c r="J33" s="46"/>
    </row>
    <row r="34" spans="1:10" ht="12.75">
      <c r="A34" s="523" t="s">
        <v>1050</v>
      </c>
      <c r="B34" s="523" t="s">
        <v>1051</v>
      </c>
      <c r="C34" s="523" t="s">
        <v>1013</v>
      </c>
      <c r="D34" s="524">
        <v>18304</v>
      </c>
      <c r="E34" s="524">
        <v>-18133</v>
      </c>
      <c r="F34" s="524">
        <v>171</v>
      </c>
      <c r="G34" s="590">
        <f t="shared" si="0"/>
        <v>0</v>
      </c>
      <c r="H34" s="591"/>
      <c r="I34" s="523"/>
      <c r="J34" s="46"/>
    </row>
    <row r="35" spans="1:10" ht="12.75">
      <c r="A35" s="523" t="s">
        <v>1052</v>
      </c>
      <c r="B35" s="523" t="s">
        <v>1053</v>
      </c>
      <c r="C35" s="523" t="s">
        <v>1013</v>
      </c>
      <c r="D35" s="524">
        <v>6548</v>
      </c>
      <c r="E35" s="524">
        <v>7671</v>
      </c>
      <c r="F35" s="524">
        <v>2008</v>
      </c>
      <c r="G35" s="590">
        <f t="shared" si="0"/>
        <v>12211</v>
      </c>
      <c r="H35" s="591" t="s">
        <v>995</v>
      </c>
      <c r="I35" s="523"/>
      <c r="J35" s="46"/>
    </row>
    <row r="36" spans="1:10" ht="12.75">
      <c r="A36" s="523" t="s">
        <v>1054</v>
      </c>
      <c r="B36" s="523" t="s">
        <v>1053</v>
      </c>
      <c r="C36" s="523" t="s">
        <v>1055</v>
      </c>
      <c r="D36" s="524">
        <v>36926</v>
      </c>
      <c r="E36" s="524">
        <v>27935</v>
      </c>
      <c r="F36" s="524">
        <v>0</v>
      </c>
      <c r="G36" s="590">
        <f t="shared" si="0"/>
        <v>64861</v>
      </c>
      <c r="H36" s="591" t="s">
        <v>995</v>
      </c>
      <c r="I36" s="523"/>
      <c r="J36" s="46"/>
    </row>
    <row r="37" spans="1:10" ht="12.75">
      <c r="A37" s="523" t="s">
        <v>1056</v>
      </c>
      <c r="B37" s="523" t="s">
        <v>1057</v>
      </c>
      <c r="C37" s="523" t="s">
        <v>1013</v>
      </c>
      <c r="D37" s="524">
        <v>22155</v>
      </c>
      <c r="E37" s="524">
        <v>0</v>
      </c>
      <c r="F37" s="524">
        <v>4430</v>
      </c>
      <c r="G37" s="590">
        <f t="shared" si="0"/>
        <v>17725</v>
      </c>
      <c r="H37" s="591" t="s">
        <v>995</v>
      </c>
      <c r="I37" s="592"/>
      <c r="J37" s="46"/>
    </row>
    <row r="38" spans="1:10" ht="12.75">
      <c r="A38" s="46"/>
      <c r="B38" s="367"/>
      <c r="C38" s="46"/>
      <c r="D38" s="465"/>
      <c r="E38" s="465"/>
      <c r="F38" s="465"/>
      <c r="G38" s="593"/>
      <c r="H38" s="222"/>
      <c r="I38" s="46"/>
      <c r="J38" s="46"/>
    </row>
    <row r="39" spans="1:10" ht="12.75">
      <c r="A39" s="234"/>
      <c r="B39" s="234"/>
      <c r="C39" s="234"/>
      <c r="D39" s="594"/>
      <c r="E39" s="594"/>
      <c r="F39" s="594"/>
      <c r="G39" s="593"/>
      <c r="H39" s="261"/>
      <c r="I39" s="46"/>
      <c r="J39" s="367"/>
    </row>
    <row r="40" spans="1:10" ht="12.75">
      <c r="A40" s="69" t="s">
        <v>1058</v>
      </c>
      <c r="B40" s="69"/>
      <c r="G40" s="556"/>
      <c r="H40" s="21" t="s">
        <v>1059</v>
      </c>
      <c r="I40" s="46"/>
      <c r="J40" s="46"/>
    </row>
    <row r="41" spans="9:10" ht="12.75">
      <c r="I41" s="46"/>
      <c r="J41" s="46"/>
    </row>
    <row r="42" spans="1:10" ht="12.75">
      <c r="A42" s="579" t="s">
        <v>985</v>
      </c>
      <c r="B42" s="580" t="s">
        <v>986</v>
      </c>
      <c r="C42" s="581"/>
      <c r="D42" s="582" t="s">
        <v>987</v>
      </c>
      <c r="E42" s="582" t="s">
        <v>988</v>
      </c>
      <c r="F42" s="582" t="s">
        <v>989</v>
      </c>
      <c r="G42" s="595" t="s">
        <v>990</v>
      </c>
      <c r="H42" s="596" t="s">
        <v>991</v>
      </c>
      <c r="I42" s="46"/>
      <c r="J42" s="46"/>
    </row>
    <row r="43" spans="1:10" ht="12.75">
      <c r="A43" s="367"/>
      <c r="B43" s="367"/>
      <c r="C43" s="46"/>
      <c r="D43" s="465"/>
      <c r="E43" s="465"/>
      <c r="F43" s="465"/>
      <c r="G43" s="593"/>
      <c r="H43" s="222"/>
      <c r="I43" s="46"/>
      <c r="J43" s="46"/>
    </row>
    <row r="44" spans="1:10" ht="12.75">
      <c r="A44" s="367"/>
      <c r="B44" s="367"/>
      <c r="C44" s="46"/>
      <c r="D44" s="465"/>
      <c r="E44" s="465"/>
      <c r="F44" s="465"/>
      <c r="G44" s="593"/>
      <c r="H44" s="222"/>
      <c r="I44" s="46"/>
      <c r="J44" s="46"/>
    </row>
    <row r="45" spans="1:10" ht="12.75">
      <c r="A45" s="523" t="s">
        <v>1060</v>
      </c>
      <c r="B45" s="523" t="s">
        <v>1061</v>
      </c>
      <c r="C45" s="523" t="s">
        <v>1013</v>
      </c>
      <c r="D45" s="524">
        <v>3775</v>
      </c>
      <c r="E45" s="524">
        <v>0</v>
      </c>
      <c r="F45" s="524">
        <v>0</v>
      </c>
      <c r="G45" s="590">
        <f t="shared" si="0"/>
        <v>3775</v>
      </c>
      <c r="H45" s="591" t="s">
        <v>995</v>
      </c>
      <c r="I45" s="597"/>
      <c r="J45" s="46"/>
    </row>
    <row r="46" spans="1:10" ht="12.75">
      <c r="A46" s="523" t="s">
        <v>1062</v>
      </c>
      <c r="B46" s="523" t="s">
        <v>1063</v>
      </c>
      <c r="C46" s="523" t="s">
        <v>1035</v>
      </c>
      <c r="D46" s="524">
        <v>5813</v>
      </c>
      <c r="E46" s="524">
        <v>44320.4</v>
      </c>
      <c r="F46" s="524">
        <v>16970.4</v>
      </c>
      <c r="G46" s="590">
        <f t="shared" si="0"/>
        <v>33163</v>
      </c>
      <c r="H46" s="591" t="s">
        <v>995</v>
      </c>
      <c r="I46" s="523"/>
      <c r="J46" s="46"/>
    </row>
    <row r="47" spans="1:10" ht="12.75">
      <c r="A47" s="523" t="s">
        <v>1064</v>
      </c>
      <c r="B47" s="523" t="s">
        <v>1065</v>
      </c>
      <c r="C47" s="523" t="s">
        <v>1066</v>
      </c>
      <c r="D47" s="524">
        <v>0</v>
      </c>
      <c r="E47" s="524">
        <v>7357.5</v>
      </c>
      <c r="F47" s="524">
        <v>0</v>
      </c>
      <c r="G47" s="590">
        <f t="shared" si="0"/>
        <v>7357.5</v>
      </c>
      <c r="H47" s="591" t="s">
        <v>995</v>
      </c>
      <c r="I47" s="46"/>
      <c r="J47" s="46"/>
    </row>
    <row r="48" spans="1:10" ht="12.75">
      <c r="A48" s="523" t="s">
        <v>1067</v>
      </c>
      <c r="B48" s="523" t="s">
        <v>1068</v>
      </c>
      <c r="C48" s="523" t="s">
        <v>1066</v>
      </c>
      <c r="D48" s="524">
        <v>0</v>
      </c>
      <c r="E48" s="524">
        <v>113760</v>
      </c>
      <c r="F48" s="524">
        <v>0</v>
      </c>
      <c r="G48" s="590">
        <f t="shared" si="0"/>
        <v>113760</v>
      </c>
      <c r="H48" s="591" t="s">
        <v>995</v>
      </c>
      <c r="I48" s="46"/>
      <c r="J48" s="46"/>
    </row>
    <row r="49" spans="1:10" ht="12.75">
      <c r="A49" s="523" t="s">
        <v>1069</v>
      </c>
      <c r="B49" s="523" t="s">
        <v>1070</v>
      </c>
      <c r="C49" s="523" t="s">
        <v>1066</v>
      </c>
      <c r="D49" s="524">
        <v>0</v>
      </c>
      <c r="E49" s="524">
        <v>13572</v>
      </c>
      <c r="F49" s="524">
        <v>0</v>
      </c>
      <c r="G49" s="590">
        <f t="shared" si="0"/>
        <v>13572</v>
      </c>
      <c r="H49" s="591" t="s">
        <v>995</v>
      </c>
      <c r="I49" s="46"/>
      <c r="J49" s="46"/>
    </row>
    <row r="50" spans="1:10" ht="12.75">
      <c r="A50" s="523" t="s">
        <v>1071</v>
      </c>
      <c r="B50" s="523" t="s">
        <v>1072</v>
      </c>
      <c r="C50" s="523" t="s">
        <v>1066</v>
      </c>
      <c r="D50" s="524">
        <v>0</v>
      </c>
      <c r="E50" s="524">
        <v>19080</v>
      </c>
      <c r="F50" s="524">
        <v>0</v>
      </c>
      <c r="G50" s="590">
        <f t="shared" si="0"/>
        <v>19080</v>
      </c>
      <c r="H50" s="591" t="s">
        <v>995</v>
      </c>
      <c r="I50" s="46"/>
      <c r="J50" s="46"/>
    </row>
    <row r="51" spans="1:10" ht="12.75">
      <c r="A51" s="523" t="s">
        <v>1073</v>
      </c>
      <c r="B51" s="523" t="s">
        <v>1074</v>
      </c>
      <c r="C51" s="523" t="s">
        <v>1066</v>
      </c>
      <c r="D51" s="524">
        <v>0</v>
      </c>
      <c r="E51" s="524">
        <v>156739.57</v>
      </c>
      <c r="F51" s="524">
        <v>0</v>
      </c>
      <c r="G51" s="590">
        <f t="shared" si="0"/>
        <v>156739.57</v>
      </c>
      <c r="H51" s="591" t="s">
        <v>995</v>
      </c>
      <c r="I51" s="46"/>
      <c r="J51" s="46"/>
    </row>
    <row r="52" spans="1:10" ht="12.75">
      <c r="A52" s="523" t="s">
        <v>1075</v>
      </c>
      <c r="B52" s="523" t="s">
        <v>1076</v>
      </c>
      <c r="C52" s="523" t="s">
        <v>1066</v>
      </c>
      <c r="D52" s="524">
        <v>0</v>
      </c>
      <c r="E52" s="524">
        <v>90836.43</v>
      </c>
      <c r="F52" s="524">
        <v>0</v>
      </c>
      <c r="G52" s="590">
        <f t="shared" si="0"/>
        <v>90836.43</v>
      </c>
      <c r="H52" s="591" t="s">
        <v>995</v>
      </c>
      <c r="I52" s="46"/>
      <c r="J52" s="46"/>
    </row>
    <row r="53" spans="1:10" ht="12.75">
      <c r="A53" s="523" t="s">
        <v>1077</v>
      </c>
      <c r="B53" s="523" t="s">
        <v>1078</v>
      </c>
      <c r="C53" s="523" t="s">
        <v>1066</v>
      </c>
      <c r="D53" s="524">
        <v>0</v>
      </c>
      <c r="E53" s="524">
        <v>6471.45</v>
      </c>
      <c r="F53" s="524">
        <v>6471.45</v>
      </c>
      <c r="G53" s="590">
        <f t="shared" si="0"/>
        <v>0</v>
      </c>
      <c r="H53" s="591"/>
      <c r="I53" s="46"/>
      <c r="J53" s="46"/>
    </row>
    <row r="54" spans="1:10" ht="12.75">
      <c r="A54" s="523" t="s">
        <v>1077</v>
      </c>
      <c r="B54" s="523" t="s">
        <v>1079</v>
      </c>
      <c r="C54" s="523" t="s">
        <v>1066</v>
      </c>
      <c r="D54" s="524">
        <v>0</v>
      </c>
      <c r="E54" s="524">
        <v>15416.24</v>
      </c>
      <c r="F54" s="524">
        <v>15416.24</v>
      </c>
      <c r="G54" s="590">
        <f t="shared" si="0"/>
        <v>0</v>
      </c>
      <c r="H54" s="591"/>
      <c r="I54" s="46"/>
      <c r="J54" s="46"/>
    </row>
    <row r="55" spans="1:10" ht="12.75">
      <c r="A55" s="523" t="s">
        <v>1080</v>
      </c>
      <c r="B55" s="523" t="s">
        <v>1079</v>
      </c>
      <c r="C55" s="523" t="s">
        <v>1018</v>
      </c>
      <c r="D55" s="524">
        <v>0</v>
      </c>
      <c r="E55" s="524">
        <v>34457.3</v>
      </c>
      <c r="F55" s="524">
        <v>34457.3</v>
      </c>
      <c r="G55" s="590">
        <f t="shared" si="0"/>
        <v>0</v>
      </c>
      <c r="H55" s="591"/>
      <c r="I55" s="46"/>
      <c r="J55" s="46"/>
    </row>
    <row r="56" spans="1:10" ht="12.75">
      <c r="A56" s="523" t="s">
        <v>1077</v>
      </c>
      <c r="B56" s="523" t="s">
        <v>1081</v>
      </c>
      <c r="C56" s="523" t="s">
        <v>1066</v>
      </c>
      <c r="D56" s="524">
        <v>0</v>
      </c>
      <c r="E56" s="524">
        <v>82518.25</v>
      </c>
      <c r="F56" s="524">
        <v>82518.25</v>
      </c>
      <c r="G56" s="590">
        <f t="shared" si="0"/>
        <v>0</v>
      </c>
      <c r="H56" s="591"/>
      <c r="I56" s="46"/>
      <c r="J56" s="46"/>
    </row>
    <row r="57" spans="1:10" ht="12.75">
      <c r="A57" s="523" t="s">
        <v>1082</v>
      </c>
      <c r="B57" s="523" t="s">
        <v>1083</v>
      </c>
      <c r="C57" s="523" t="s">
        <v>1066</v>
      </c>
      <c r="D57" s="524">
        <v>0</v>
      </c>
      <c r="E57" s="524">
        <v>21946.04</v>
      </c>
      <c r="F57" s="524">
        <v>16618.92</v>
      </c>
      <c r="G57" s="590">
        <f t="shared" si="0"/>
        <v>5327.120000000003</v>
      </c>
      <c r="H57" s="591" t="s">
        <v>995</v>
      </c>
      <c r="I57" s="46"/>
      <c r="J57" s="46"/>
    </row>
    <row r="58" spans="1:10" ht="12.75">
      <c r="A58" s="523" t="s">
        <v>1084</v>
      </c>
      <c r="B58" s="523" t="s">
        <v>1085</v>
      </c>
      <c r="C58" s="523" t="s">
        <v>1066</v>
      </c>
      <c r="D58" s="524">
        <v>0</v>
      </c>
      <c r="E58" s="524">
        <v>17005.6</v>
      </c>
      <c r="F58" s="524">
        <v>16008.72</v>
      </c>
      <c r="G58" s="590">
        <f t="shared" si="0"/>
        <v>996.8799999999992</v>
      </c>
      <c r="H58" s="591"/>
      <c r="I58" s="46"/>
      <c r="J58" s="46"/>
    </row>
    <row r="59" spans="1:10" ht="12.75">
      <c r="A59" s="523" t="s">
        <v>1086</v>
      </c>
      <c r="B59" s="523" t="s">
        <v>1087</v>
      </c>
      <c r="C59" s="523" t="s">
        <v>1066</v>
      </c>
      <c r="D59" s="524">
        <v>0</v>
      </c>
      <c r="E59" s="524">
        <v>6325.83</v>
      </c>
      <c r="F59" s="524">
        <v>6325.83</v>
      </c>
      <c r="G59" s="590">
        <f t="shared" si="0"/>
        <v>0</v>
      </c>
      <c r="H59" s="591"/>
      <c r="I59" s="46"/>
      <c r="J59" s="46"/>
    </row>
    <row r="60" spans="1:10" ht="12.75">
      <c r="A60" s="523" t="s">
        <v>1088</v>
      </c>
      <c r="B60" s="523" t="s">
        <v>1089</v>
      </c>
      <c r="C60" s="523" t="s">
        <v>1090</v>
      </c>
      <c r="D60" s="524">
        <v>0</v>
      </c>
      <c r="E60" s="524">
        <v>721</v>
      </c>
      <c r="F60" s="524">
        <v>721</v>
      </c>
      <c r="G60" s="590">
        <f t="shared" si="0"/>
        <v>0</v>
      </c>
      <c r="H60" s="591"/>
      <c r="I60" s="46"/>
      <c r="J60" s="46"/>
    </row>
    <row r="61" spans="1:10" ht="12.75">
      <c r="A61" s="46"/>
      <c r="B61" s="46"/>
      <c r="C61" s="46"/>
      <c r="D61" s="465"/>
      <c r="E61" s="465"/>
      <c r="F61" s="465"/>
      <c r="G61" s="593"/>
      <c r="H61" s="222"/>
      <c r="I61" s="46"/>
      <c r="J61" s="46"/>
    </row>
    <row r="62" spans="1:10" ht="12.75">
      <c r="A62" s="598"/>
      <c r="B62" s="598"/>
      <c r="C62" s="587"/>
      <c r="D62" s="588"/>
      <c r="E62" s="588"/>
      <c r="F62" s="588"/>
      <c r="G62" s="599"/>
      <c r="H62" s="598"/>
      <c r="I62" s="587"/>
      <c r="J62" s="46"/>
    </row>
    <row r="63" spans="1:10" ht="12.75">
      <c r="A63" s="526" t="s">
        <v>1091</v>
      </c>
      <c r="B63" s="523"/>
      <c r="C63" s="523"/>
      <c r="D63" s="524">
        <f>SUM(D5:D62)</f>
        <v>350887</v>
      </c>
      <c r="E63" s="524">
        <f>SUM(E5:E62)</f>
        <v>5202463.61</v>
      </c>
      <c r="F63" s="524">
        <f>SUM(F5:F62)</f>
        <v>4720937.11</v>
      </c>
      <c r="G63" s="600">
        <f>SUM(G5:G62)</f>
        <v>832413.5</v>
      </c>
      <c r="H63" s="523"/>
      <c r="I63" s="523"/>
      <c r="J63" s="46"/>
    </row>
    <row r="64" spans="1:10" ht="12.75">
      <c r="A64" s="46"/>
      <c r="B64" s="46"/>
      <c r="C64" s="46"/>
      <c r="D64" s="465"/>
      <c r="E64" s="465"/>
      <c r="F64" s="465"/>
      <c r="G64" s="556"/>
      <c r="H64" s="46"/>
      <c r="I64" s="46"/>
      <c r="J64" s="46"/>
    </row>
    <row r="65" spans="1:10" ht="12.75">
      <c r="A65" s="46"/>
      <c r="B65" s="46"/>
      <c r="C65" s="46"/>
      <c r="D65" s="465"/>
      <c r="E65" s="465"/>
      <c r="F65" s="465"/>
      <c r="G65" s="556"/>
      <c r="H65" s="46"/>
      <c r="I65" s="46"/>
      <c r="J65" s="46"/>
    </row>
    <row r="66" spans="1:10" ht="12.75">
      <c r="A66" s="46"/>
      <c r="B66" s="46"/>
      <c r="C66" s="46"/>
      <c r="D66" s="465"/>
      <c r="E66" s="465"/>
      <c r="F66" s="465"/>
      <c r="G66" s="556"/>
      <c r="H66" s="46"/>
      <c r="I66" s="46"/>
      <c r="J66" s="46"/>
    </row>
    <row r="67" spans="1:10" ht="12.75">
      <c r="A67" s="46"/>
      <c r="B67" s="46"/>
      <c r="C67" s="46"/>
      <c r="D67" s="465"/>
      <c r="E67" s="465"/>
      <c r="F67" s="465"/>
      <c r="G67" s="556"/>
      <c r="H67" s="46"/>
      <c r="I67" s="46"/>
      <c r="J67" s="46"/>
    </row>
    <row r="68" spans="1:10" ht="12.75">
      <c r="A68" s="46"/>
      <c r="B68" s="46"/>
      <c r="C68" s="46"/>
      <c r="D68" s="465"/>
      <c r="E68" s="465"/>
      <c r="F68" s="465"/>
      <c r="G68" s="556"/>
      <c r="H68" s="46"/>
      <c r="I68" s="46"/>
      <c r="J68" s="46"/>
    </row>
    <row r="69" spans="1:10" ht="12.75">
      <c r="A69" s="46"/>
      <c r="B69" s="46"/>
      <c r="C69" s="46"/>
      <c r="D69" s="465"/>
      <c r="E69" s="465"/>
      <c r="F69" s="465"/>
      <c r="G69" s="556"/>
      <c r="H69" s="46"/>
      <c r="I69" s="46"/>
      <c r="J69" s="46"/>
    </row>
    <row r="70" spans="1:10" ht="12.75">
      <c r="A70" s="46"/>
      <c r="B70" s="46"/>
      <c r="C70" s="46"/>
      <c r="D70" s="465"/>
      <c r="E70" s="465"/>
      <c r="F70" s="465"/>
      <c r="G70" s="556"/>
      <c r="H70" s="46"/>
      <c r="I70" s="46"/>
      <c r="J70" s="46"/>
    </row>
    <row r="71" spans="1:10" ht="12.75">
      <c r="A71" s="46"/>
      <c r="B71" s="46"/>
      <c r="C71" s="46"/>
      <c r="D71" s="465"/>
      <c r="E71" s="465"/>
      <c r="F71" s="465"/>
      <c r="G71" s="556"/>
      <c r="H71" s="46"/>
      <c r="I71" s="46"/>
      <c r="J71" s="46"/>
    </row>
    <row r="72" spans="1:10" ht="12.75">
      <c r="A72" s="46"/>
      <c r="B72" s="46"/>
      <c r="C72" s="46"/>
      <c r="D72" s="465"/>
      <c r="E72" s="465"/>
      <c r="F72" s="465"/>
      <c r="G72" s="556"/>
      <c r="H72" s="46"/>
      <c r="I72" s="46"/>
      <c r="J72" s="46"/>
    </row>
    <row r="73" spans="1:10" ht="12.75">
      <c r="A73" s="46"/>
      <c r="B73" s="46"/>
      <c r="C73" s="46"/>
      <c r="D73" s="465"/>
      <c r="E73" s="465"/>
      <c r="F73" s="465"/>
      <c r="G73" s="556"/>
      <c r="H73" s="46"/>
      <c r="I73" s="46"/>
      <c r="J73" s="46"/>
    </row>
    <row r="74" spans="1:10" ht="12.75">
      <c r="A74" s="46"/>
      <c r="B74" s="46"/>
      <c r="C74" s="46"/>
      <c r="D74" s="465"/>
      <c r="E74" s="465"/>
      <c r="F74" s="465"/>
      <c r="G74" s="556"/>
      <c r="H74" s="46"/>
      <c r="I74" s="46"/>
      <c r="J74" s="46"/>
    </row>
    <row r="75" spans="1:10" ht="12.75">
      <c r="A75" s="46"/>
      <c r="B75" s="46"/>
      <c r="C75" s="46"/>
      <c r="D75" s="465"/>
      <c r="E75" s="465"/>
      <c r="F75" s="465"/>
      <c r="G75" s="556"/>
      <c r="H75" s="46"/>
      <c r="I75" s="46"/>
      <c r="J75" s="46"/>
    </row>
    <row r="76" spans="1:10" ht="12.75">
      <c r="A76" s="46"/>
      <c r="B76" s="46"/>
      <c r="C76" s="46"/>
      <c r="D76" s="465"/>
      <c r="E76" s="465"/>
      <c r="F76" s="465"/>
      <c r="G76" s="556"/>
      <c r="H76" s="46"/>
      <c r="I76" s="46"/>
      <c r="J76" s="46"/>
    </row>
    <row r="77" spans="1:10" ht="12.75">
      <c r="A77" s="46"/>
      <c r="B77" s="46"/>
      <c r="C77" s="46"/>
      <c r="D77" s="465"/>
      <c r="E77" s="465"/>
      <c r="F77" s="465"/>
      <c r="G77" s="556"/>
      <c r="H77" s="46"/>
      <c r="I77" s="46"/>
      <c r="J77" s="46"/>
    </row>
    <row r="78" spans="1:10" ht="12.75">
      <c r="A78" s="46"/>
      <c r="B78" s="46"/>
      <c r="C78" s="46"/>
      <c r="D78" s="465"/>
      <c r="E78" s="465"/>
      <c r="F78" s="465"/>
      <c r="G78" s="556"/>
      <c r="H78" s="46"/>
      <c r="I78" s="46"/>
      <c r="J78" s="46"/>
    </row>
    <row r="79" spans="1:10" ht="12.75">
      <c r="A79" s="46"/>
      <c r="B79" s="46"/>
      <c r="C79" s="46"/>
      <c r="D79" s="465"/>
      <c r="E79" s="465"/>
      <c r="F79" s="465"/>
      <c r="G79" s="556"/>
      <c r="H79" s="46"/>
      <c r="I79" s="46"/>
      <c r="J79" s="46"/>
    </row>
    <row r="80" spans="1:10" ht="12.75">
      <c r="A80" s="69" t="s">
        <v>1092</v>
      </c>
      <c r="B80" s="69"/>
      <c r="J80" s="46"/>
    </row>
    <row r="81" ht="12.75">
      <c r="J81" s="46"/>
    </row>
    <row r="82" spans="1:10" ht="19.5" customHeight="1">
      <c r="A82" s="579" t="s">
        <v>985</v>
      </c>
      <c r="B82" s="580" t="s">
        <v>986</v>
      </c>
      <c r="C82" s="581"/>
      <c r="D82" s="582" t="s">
        <v>987</v>
      </c>
      <c r="E82" s="582" t="s">
        <v>988</v>
      </c>
      <c r="F82" s="582" t="s">
        <v>989</v>
      </c>
      <c r="G82" s="595" t="s">
        <v>990</v>
      </c>
      <c r="H82" s="596" t="s">
        <v>991</v>
      </c>
      <c r="I82" s="585"/>
      <c r="J82" s="46"/>
    </row>
    <row r="83" spans="1:10" ht="12.75">
      <c r="A83" s="586"/>
      <c r="B83" s="586"/>
      <c r="C83" s="587"/>
      <c r="D83" s="588"/>
      <c r="E83" s="588"/>
      <c r="F83" s="588"/>
      <c r="G83" s="589"/>
      <c r="H83" s="586"/>
      <c r="I83" s="587"/>
      <c r="J83" s="46"/>
    </row>
    <row r="84" spans="1:10" ht="12.75">
      <c r="A84" s="523" t="s">
        <v>1093</v>
      </c>
      <c r="B84" s="523" t="s">
        <v>1094</v>
      </c>
      <c r="C84" s="523" t="s">
        <v>1095</v>
      </c>
      <c r="D84" s="524">
        <v>0</v>
      </c>
      <c r="E84" s="524">
        <v>12600</v>
      </c>
      <c r="F84" s="524">
        <v>12600</v>
      </c>
      <c r="G84" s="590">
        <f aca="true" t="shared" si="1" ref="G84:G90">SUM(D84+E84-F84)</f>
        <v>0</v>
      </c>
      <c r="H84" s="523"/>
      <c r="I84" s="523"/>
      <c r="J84" s="46"/>
    </row>
    <row r="85" spans="1:10" ht="12.75">
      <c r="A85" s="523" t="s">
        <v>1093</v>
      </c>
      <c r="B85" s="523" t="s">
        <v>1094</v>
      </c>
      <c r="C85" s="523" t="s">
        <v>1096</v>
      </c>
      <c r="D85" s="524">
        <v>0</v>
      </c>
      <c r="E85" s="524">
        <v>6000</v>
      </c>
      <c r="F85" s="524">
        <v>6000</v>
      </c>
      <c r="G85" s="590">
        <f t="shared" si="1"/>
        <v>0</v>
      </c>
      <c r="H85" s="523"/>
      <c r="I85" s="523"/>
      <c r="J85" s="46"/>
    </row>
    <row r="86" spans="1:10" ht="12.75">
      <c r="A86" s="523" t="s">
        <v>1097</v>
      </c>
      <c r="B86" s="523" t="s">
        <v>1094</v>
      </c>
      <c r="C86" s="523" t="s">
        <v>1098</v>
      </c>
      <c r="D86" s="524">
        <v>0</v>
      </c>
      <c r="E86" s="524">
        <v>1841</v>
      </c>
      <c r="F86" s="524">
        <v>1841</v>
      </c>
      <c r="G86" s="590">
        <f t="shared" si="1"/>
        <v>0</v>
      </c>
      <c r="H86" s="523"/>
      <c r="I86" s="523"/>
      <c r="J86" s="46"/>
    </row>
    <row r="87" spans="1:10" ht="12.75">
      <c r="A87" s="523" t="s">
        <v>1099</v>
      </c>
      <c r="B87" s="523" t="s">
        <v>1100</v>
      </c>
      <c r="C87" s="523" t="s">
        <v>1101</v>
      </c>
      <c r="D87" s="524">
        <v>6910</v>
      </c>
      <c r="E87" s="524">
        <v>94192</v>
      </c>
      <c r="F87" s="524">
        <v>84612</v>
      </c>
      <c r="G87" s="590">
        <f t="shared" si="1"/>
        <v>16490</v>
      </c>
      <c r="H87" s="523" t="s">
        <v>995</v>
      </c>
      <c r="I87" s="523"/>
      <c r="J87" s="46"/>
    </row>
    <row r="88" spans="1:10" ht="12.75">
      <c r="A88" s="523" t="s">
        <v>1099</v>
      </c>
      <c r="B88" s="523" t="s">
        <v>1100</v>
      </c>
      <c r="C88" s="523" t="s">
        <v>1102</v>
      </c>
      <c r="D88" s="524">
        <v>0</v>
      </c>
      <c r="E88" s="524">
        <v>27742</v>
      </c>
      <c r="F88" s="524">
        <v>23685</v>
      </c>
      <c r="G88" s="590">
        <f t="shared" si="1"/>
        <v>4057</v>
      </c>
      <c r="H88" s="523" t="s">
        <v>995</v>
      </c>
      <c r="I88" s="523"/>
      <c r="J88" s="46"/>
    </row>
    <row r="89" spans="1:10" ht="12.75">
      <c r="A89" s="523" t="s">
        <v>1103</v>
      </c>
      <c r="B89" s="523" t="s">
        <v>1104</v>
      </c>
      <c r="C89" s="523"/>
      <c r="D89" s="524">
        <v>0</v>
      </c>
      <c r="E89" s="524">
        <v>17337</v>
      </c>
      <c r="F89" s="524">
        <v>17337</v>
      </c>
      <c r="G89" s="590">
        <f t="shared" si="1"/>
        <v>0</v>
      </c>
      <c r="H89" s="523"/>
      <c r="I89" s="523"/>
      <c r="J89" s="46"/>
    </row>
    <row r="90" spans="1:10" ht="12.75">
      <c r="A90" s="523" t="s">
        <v>1105</v>
      </c>
      <c r="B90" s="523" t="s">
        <v>1106</v>
      </c>
      <c r="C90" s="523"/>
      <c r="D90" s="524">
        <v>0</v>
      </c>
      <c r="E90" s="524">
        <v>1200</v>
      </c>
      <c r="F90" s="524">
        <v>1200</v>
      </c>
      <c r="G90" s="590">
        <f t="shared" si="1"/>
        <v>0</v>
      </c>
      <c r="H90" s="591"/>
      <c r="I90" s="523"/>
      <c r="J90" s="46"/>
    </row>
    <row r="91" spans="1:10" ht="12.75">
      <c r="A91" s="598"/>
      <c r="B91" s="598"/>
      <c r="C91" s="587"/>
      <c r="D91" s="588"/>
      <c r="E91" s="588"/>
      <c r="F91" s="588"/>
      <c r="G91" s="599"/>
      <c r="H91" s="601"/>
      <c r="I91" s="587"/>
      <c r="J91" s="46"/>
    </row>
    <row r="92" spans="1:10" ht="12.75">
      <c r="A92" s="526" t="s">
        <v>1107</v>
      </c>
      <c r="B92" s="523"/>
      <c r="C92" s="523"/>
      <c r="D92" s="602">
        <f>SUM(D84:D90)</f>
        <v>6910</v>
      </c>
      <c r="E92" s="603">
        <f>SUM(E84:E90)</f>
        <v>160912</v>
      </c>
      <c r="F92" s="603">
        <f>SUM(F84:F90)</f>
        <v>147275</v>
      </c>
      <c r="G92" s="600">
        <f>SUM(G84:G90)</f>
        <v>20547</v>
      </c>
      <c r="H92" s="591"/>
      <c r="I92" s="523"/>
      <c r="J92" s="46"/>
    </row>
    <row r="93" spans="1:10" ht="12.75">
      <c r="A93" s="367"/>
      <c r="B93" s="367"/>
      <c r="C93" s="367"/>
      <c r="D93" s="482"/>
      <c r="E93" s="482"/>
      <c r="F93" s="482"/>
      <c r="G93" s="593"/>
      <c r="H93" s="222"/>
      <c r="I93" s="46"/>
      <c r="J93" s="46"/>
    </row>
    <row r="94" spans="1:10" ht="12.75">
      <c r="A94" s="367"/>
      <c r="B94" s="367"/>
      <c r="C94" s="46"/>
      <c r="D94" s="465"/>
      <c r="E94" s="465"/>
      <c r="F94" s="465"/>
      <c r="G94" s="593"/>
      <c r="H94" s="222"/>
      <c r="I94" s="46"/>
      <c r="J94" s="46"/>
    </row>
    <row r="95" spans="1:10" ht="12.75">
      <c r="A95" s="367"/>
      <c r="B95" s="367"/>
      <c r="C95" s="46"/>
      <c r="D95" s="465"/>
      <c r="E95" s="465"/>
      <c r="F95" s="465"/>
      <c r="G95" s="593"/>
      <c r="H95" s="222"/>
      <c r="I95" s="46"/>
      <c r="J95" s="46"/>
    </row>
    <row r="96" spans="1:10" ht="12.75">
      <c r="A96" s="367"/>
      <c r="B96" s="367"/>
      <c r="C96" s="46"/>
      <c r="D96" s="465"/>
      <c r="E96" s="465"/>
      <c r="F96" s="465"/>
      <c r="G96" s="593"/>
      <c r="H96" s="222"/>
      <c r="I96" s="46"/>
      <c r="J96" s="46"/>
    </row>
    <row r="97" spans="1:10" ht="12.75">
      <c r="A97" s="367"/>
      <c r="B97" s="367"/>
      <c r="C97" s="46"/>
      <c r="D97" s="465"/>
      <c r="E97" s="465"/>
      <c r="F97" s="465"/>
      <c r="G97" s="593"/>
      <c r="H97" s="222"/>
      <c r="I97" s="46"/>
      <c r="J97" s="46"/>
    </row>
    <row r="98" spans="1:10" ht="12.75">
      <c r="A98" s="367"/>
      <c r="B98" s="367"/>
      <c r="C98" s="46"/>
      <c r="D98" s="465"/>
      <c r="E98" s="465"/>
      <c r="F98" s="465"/>
      <c r="G98" s="593"/>
      <c r="H98" s="222"/>
      <c r="I98" s="46"/>
      <c r="J98" s="46"/>
    </row>
    <row r="99" spans="1:10" ht="12.75">
      <c r="A99" s="367"/>
      <c r="B99" s="367"/>
      <c r="C99" s="46"/>
      <c r="D99" s="465"/>
      <c r="E99" s="465"/>
      <c r="F99" s="465"/>
      <c r="G99" s="593"/>
      <c r="H99" s="367"/>
      <c r="I99" s="46"/>
      <c r="J99" s="46"/>
    </row>
    <row r="100" spans="1:10" ht="12.75">
      <c r="A100" s="46"/>
      <c r="B100" s="46"/>
      <c r="C100" s="46"/>
      <c r="D100" s="465"/>
      <c r="E100" s="465"/>
      <c r="F100" s="465"/>
      <c r="G100" s="556"/>
      <c r="H100" s="367"/>
      <c r="I100" s="46"/>
      <c r="J100" s="46"/>
    </row>
    <row r="101" spans="1:10" ht="12.75">
      <c r="A101" s="367"/>
      <c r="B101" s="367"/>
      <c r="C101" s="46"/>
      <c r="D101" s="465"/>
      <c r="E101" s="465"/>
      <c r="F101" s="465"/>
      <c r="G101" s="593"/>
      <c r="H101" s="367"/>
      <c r="I101" s="46"/>
      <c r="J101" s="46"/>
    </row>
    <row r="102" spans="1:10" ht="12.75">
      <c r="A102" s="367"/>
      <c r="B102" s="367"/>
      <c r="C102" s="46"/>
      <c r="D102" s="465"/>
      <c r="E102" s="465"/>
      <c r="F102" s="465"/>
      <c r="G102" s="593"/>
      <c r="H102" s="367"/>
      <c r="I102" s="46"/>
      <c r="J102" s="46"/>
    </row>
    <row r="103" spans="1:10" ht="12.75">
      <c r="A103" s="367"/>
      <c r="B103" s="367"/>
      <c r="C103" s="46"/>
      <c r="D103" s="465"/>
      <c r="E103" s="465"/>
      <c r="F103" s="465"/>
      <c r="G103" s="593"/>
      <c r="H103" s="222"/>
      <c r="I103" s="46"/>
      <c r="J103" s="46"/>
    </row>
    <row r="104" spans="1:10" ht="12.75">
      <c r="A104" s="367"/>
      <c r="B104" s="367"/>
      <c r="C104" s="46"/>
      <c r="D104" s="465"/>
      <c r="E104" s="465"/>
      <c r="F104" s="465"/>
      <c r="G104" s="593"/>
      <c r="H104" s="222"/>
      <c r="I104" s="46"/>
      <c r="J104" s="46"/>
    </row>
    <row r="105" spans="1:10" ht="12.75">
      <c r="A105" s="604"/>
      <c r="B105" s="367"/>
      <c r="C105" s="46"/>
      <c r="D105" s="465"/>
      <c r="E105" s="465"/>
      <c r="F105" s="465"/>
      <c r="G105" s="593"/>
      <c r="H105" s="222"/>
      <c r="I105" s="46"/>
      <c r="J105" s="46"/>
    </row>
    <row r="106" spans="1:10" ht="12.75">
      <c r="A106" s="367"/>
      <c r="B106" s="367"/>
      <c r="C106" s="367"/>
      <c r="D106" s="482"/>
      <c r="E106" s="482"/>
      <c r="F106" s="482"/>
      <c r="G106" s="593"/>
      <c r="H106" s="222"/>
      <c r="I106" s="46"/>
      <c r="J106" s="46"/>
    </row>
    <row r="107" spans="1:10" ht="12.75">
      <c r="A107" s="367"/>
      <c r="B107" s="367"/>
      <c r="C107" s="46"/>
      <c r="D107" s="465"/>
      <c r="E107" s="465"/>
      <c r="F107" s="465"/>
      <c r="G107" s="593"/>
      <c r="H107" s="367"/>
      <c r="I107" s="46"/>
      <c r="J107" s="46"/>
    </row>
    <row r="108" spans="1:10" ht="12.75">
      <c r="A108" s="257"/>
      <c r="B108" s="367"/>
      <c r="C108" s="46"/>
      <c r="D108" s="465"/>
      <c r="E108" s="465"/>
      <c r="F108" s="465"/>
      <c r="G108" s="605"/>
      <c r="H108" s="367"/>
      <c r="I108" s="46"/>
      <c r="J108" s="46"/>
    </row>
    <row r="109" spans="1:10" ht="12.75">
      <c r="A109" s="367"/>
      <c r="B109" s="367"/>
      <c r="C109" s="46"/>
      <c r="D109" s="465"/>
      <c r="E109" s="465"/>
      <c r="F109" s="465"/>
      <c r="G109" s="593"/>
      <c r="H109" s="367"/>
      <c r="I109" s="46"/>
      <c r="J109" s="46"/>
    </row>
    <row r="110" spans="1:10" ht="12.75">
      <c r="A110" s="367"/>
      <c r="B110" s="367"/>
      <c r="C110" s="46"/>
      <c r="D110" s="465"/>
      <c r="E110" s="465"/>
      <c r="F110" s="465"/>
      <c r="G110" s="593"/>
      <c r="H110" s="367"/>
      <c r="I110" s="46"/>
      <c r="J110" s="46"/>
    </row>
    <row r="111" spans="1:10" ht="12.75">
      <c r="A111" s="367"/>
      <c r="B111" s="367"/>
      <c r="C111" s="46"/>
      <c r="D111" s="465"/>
      <c r="E111" s="465"/>
      <c r="F111" s="465"/>
      <c r="G111" s="593"/>
      <c r="H111" s="367"/>
      <c r="I111" s="46"/>
      <c r="J111" s="46"/>
    </row>
    <row r="112" spans="1:10" ht="12.75">
      <c r="A112" s="367"/>
      <c r="B112" s="367"/>
      <c r="C112" s="46"/>
      <c r="D112" s="465"/>
      <c r="E112" s="465"/>
      <c r="F112" s="465"/>
      <c r="G112" s="593"/>
      <c r="H112" s="367"/>
      <c r="I112" s="46"/>
      <c r="J112" s="46"/>
    </row>
    <row r="113" spans="1:10" ht="12.75">
      <c r="A113" s="367"/>
      <c r="B113" s="367"/>
      <c r="C113" s="46"/>
      <c r="D113" s="465"/>
      <c r="E113" s="465"/>
      <c r="F113" s="465"/>
      <c r="G113" s="593"/>
      <c r="H113" s="367"/>
      <c r="I113" s="46"/>
      <c r="J113" s="46"/>
    </row>
    <row r="114" spans="1:10" ht="12.75">
      <c r="A114" s="367"/>
      <c r="B114" s="367"/>
      <c r="C114" s="46"/>
      <c r="D114" s="465"/>
      <c r="E114" s="465"/>
      <c r="F114" s="465"/>
      <c r="G114" s="593"/>
      <c r="H114" s="367"/>
      <c r="I114" s="46"/>
      <c r="J114" s="46"/>
    </row>
    <row r="115" spans="1:10" ht="12.75">
      <c r="A115" s="367"/>
      <c r="B115" s="367"/>
      <c r="C115" s="46"/>
      <c r="D115" s="465"/>
      <c r="E115" s="465"/>
      <c r="F115" s="465"/>
      <c r="G115" s="593"/>
      <c r="H115" s="367"/>
      <c r="I115" s="46"/>
      <c r="J115" s="46"/>
    </row>
    <row r="116" spans="1:10" ht="12.75">
      <c r="A116" s="367"/>
      <c r="B116" s="367"/>
      <c r="C116" s="46"/>
      <c r="D116" s="465"/>
      <c r="E116" s="465"/>
      <c r="F116" s="465"/>
      <c r="G116" s="593"/>
      <c r="H116" s="367"/>
      <c r="I116" s="46"/>
      <c r="J116" s="46"/>
    </row>
    <row r="117" spans="1:10" ht="12.75">
      <c r="A117" s="367"/>
      <c r="B117" s="367"/>
      <c r="C117" s="46"/>
      <c r="D117" s="465"/>
      <c r="E117" s="465"/>
      <c r="F117" s="465"/>
      <c r="G117" s="593"/>
      <c r="H117" s="367"/>
      <c r="I117" s="46"/>
      <c r="J117" s="46"/>
    </row>
    <row r="118" spans="1:10" ht="12.75">
      <c r="A118" s="69" t="s">
        <v>1108</v>
      </c>
      <c r="B118" s="69"/>
      <c r="J118" s="46"/>
    </row>
    <row r="119" ht="12.75">
      <c r="J119" s="46"/>
    </row>
    <row r="120" spans="1:10" ht="25.5" customHeight="1">
      <c r="A120" s="579" t="s">
        <v>985</v>
      </c>
      <c r="B120" s="580" t="s">
        <v>986</v>
      </c>
      <c r="C120" s="581"/>
      <c r="D120" s="582" t="s">
        <v>987</v>
      </c>
      <c r="E120" s="582" t="s">
        <v>988</v>
      </c>
      <c r="F120" s="582" t="s">
        <v>989</v>
      </c>
      <c r="G120" s="606" t="s">
        <v>990</v>
      </c>
      <c r="H120" s="584" t="s">
        <v>991</v>
      </c>
      <c r="I120" s="585"/>
      <c r="J120" s="46"/>
    </row>
    <row r="121" spans="1:10" ht="12.75">
      <c r="A121" s="586"/>
      <c r="B121" s="586"/>
      <c r="C121" s="587"/>
      <c r="D121" s="588"/>
      <c r="E121" s="588"/>
      <c r="F121" s="588"/>
      <c r="G121" s="589"/>
      <c r="H121" s="586"/>
      <c r="I121" s="587"/>
      <c r="J121" s="46"/>
    </row>
    <row r="122" spans="1:10" ht="12.75">
      <c r="A122" s="523" t="s">
        <v>1109</v>
      </c>
      <c r="B122" s="523" t="s">
        <v>1110</v>
      </c>
      <c r="C122" s="523"/>
      <c r="D122" s="524">
        <v>0</v>
      </c>
      <c r="E122" s="524">
        <v>19672.04</v>
      </c>
      <c r="F122" s="524">
        <v>19672.04</v>
      </c>
      <c r="G122" s="590">
        <f>SUM(F122-E122+D122)</f>
        <v>0</v>
      </c>
      <c r="H122" s="523"/>
      <c r="I122" s="523"/>
      <c r="J122" s="46"/>
    </row>
    <row r="123" spans="1:10" ht="12.75">
      <c r="A123" s="523" t="s">
        <v>1111</v>
      </c>
      <c r="B123" s="523" t="s">
        <v>1112</v>
      </c>
      <c r="C123" s="523"/>
      <c r="D123" s="524">
        <v>0</v>
      </c>
      <c r="E123" s="524">
        <v>6968335.48</v>
      </c>
      <c r="F123" s="524">
        <v>6964950.39</v>
      </c>
      <c r="G123" s="590">
        <f>SUM(F123-E123+D123)</f>
        <v>-3385.0900000007823</v>
      </c>
      <c r="H123" s="591" t="s">
        <v>995</v>
      </c>
      <c r="I123" s="523"/>
      <c r="J123" s="46"/>
    </row>
    <row r="124" spans="1:10" ht="12.75">
      <c r="A124" s="523" t="s">
        <v>1113</v>
      </c>
      <c r="B124" s="523" t="s">
        <v>1114</v>
      </c>
      <c r="C124" s="523"/>
      <c r="D124" s="524">
        <v>0</v>
      </c>
      <c r="E124" s="524">
        <v>20084.65</v>
      </c>
      <c r="F124" s="524">
        <v>20676.5</v>
      </c>
      <c r="G124" s="590">
        <f>SUM(F124-E124+D124)</f>
        <v>591.8499999999985</v>
      </c>
      <c r="H124" s="591" t="s">
        <v>995</v>
      </c>
      <c r="I124" s="523"/>
      <c r="J124" s="46"/>
    </row>
    <row r="125" spans="1:10" ht="12.75">
      <c r="A125" s="523" t="s">
        <v>1115</v>
      </c>
      <c r="B125" s="523" t="s">
        <v>1116</v>
      </c>
      <c r="C125" s="523"/>
      <c r="D125" s="524">
        <v>0</v>
      </c>
      <c r="E125" s="524">
        <v>16867.7</v>
      </c>
      <c r="F125" s="524">
        <v>16275.85</v>
      </c>
      <c r="G125" s="590">
        <f>SUM(F125-E125+D125)</f>
        <v>-591.8500000000004</v>
      </c>
      <c r="H125" s="591" t="s">
        <v>995</v>
      </c>
      <c r="I125" s="523"/>
      <c r="J125" s="46"/>
    </row>
    <row r="126" spans="1:10" ht="12.75">
      <c r="A126" s="523" t="s">
        <v>1117</v>
      </c>
      <c r="B126" s="523" t="s">
        <v>1118</v>
      </c>
      <c r="C126" s="523" t="s">
        <v>1066</v>
      </c>
      <c r="D126" s="524">
        <v>-49700</v>
      </c>
      <c r="E126" s="524">
        <v>6712196.33</v>
      </c>
      <c r="F126" s="524">
        <v>3184727.33</v>
      </c>
      <c r="G126" s="590">
        <f>SUM(F126-E126+D126)</f>
        <v>-3577169</v>
      </c>
      <c r="H126" s="591" t="s">
        <v>995</v>
      </c>
      <c r="I126" s="523"/>
      <c r="J126" s="46"/>
    </row>
    <row r="127" spans="1:10" ht="12.75">
      <c r="A127" s="598" t="s">
        <v>350</v>
      </c>
      <c r="B127" s="598" t="s">
        <v>350</v>
      </c>
      <c r="C127" s="587" t="s">
        <v>350</v>
      </c>
      <c r="D127" s="588"/>
      <c r="E127" s="588"/>
      <c r="F127" s="588"/>
      <c r="G127" s="599" t="s">
        <v>350</v>
      </c>
      <c r="H127" s="601" t="s">
        <v>350</v>
      </c>
      <c r="I127" s="587"/>
      <c r="J127" s="46"/>
    </row>
    <row r="128" spans="1:10" ht="12.75">
      <c r="A128" s="526" t="s">
        <v>1119</v>
      </c>
      <c r="B128" s="523"/>
      <c r="C128" s="523"/>
      <c r="D128" s="524">
        <f>SUM(D122:D127)</f>
        <v>-49700</v>
      </c>
      <c r="E128" s="524">
        <f>SUM(E122:E126)</f>
        <v>13737156.2</v>
      </c>
      <c r="F128" s="524">
        <f>SUM(F122:F126)</f>
        <v>10206302.11</v>
      </c>
      <c r="G128" s="600">
        <f>SUM(G122:G126)</f>
        <v>-3580554.090000001</v>
      </c>
      <c r="H128" s="591"/>
      <c r="I128" s="523"/>
      <c r="J128" s="46"/>
    </row>
    <row r="129" spans="1:10" ht="12.75">
      <c r="A129" s="367"/>
      <c r="B129" s="367"/>
      <c r="C129" s="46"/>
      <c r="D129" s="465"/>
      <c r="E129" s="465"/>
      <c r="F129" s="465"/>
      <c r="G129" s="593"/>
      <c r="H129" s="367"/>
      <c r="I129" s="46"/>
      <c r="J129" s="46"/>
    </row>
    <row r="130" spans="1:10" ht="12.75">
      <c r="A130" s="46"/>
      <c r="B130" s="46"/>
      <c r="C130" s="46"/>
      <c r="D130" s="465"/>
      <c r="E130" s="465"/>
      <c r="F130" s="465"/>
      <c r="G130" s="556"/>
      <c r="H130" s="367"/>
      <c r="I130" s="46"/>
      <c r="J130" s="46"/>
    </row>
    <row r="131" spans="1:10" ht="12.75">
      <c r="A131" s="367"/>
      <c r="B131" s="367"/>
      <c r="C131" s="46"/>
      <c r="D131" s="465"/>
      <c r="E131" s="465"/>
      <c r="F131" s="465"/>
      <c r="G131" s="593"/>
      <c r="H131" s="367"/>
      <c r="I131" s="46"/>
      <c r="J131" s="46"/>
    </row>
    <row r="132" spans="1:10" ht="12.75">
      <c r="A132" s="367"/>
      <c r="B132" s="367"/>
      <c r="C132" s="46"/>
      <c r="D132" s="465"/>
      <c r="E132" s="465"/>
      <c r="F132" s="465"/>
      <c r="G132" s="593"/>
      <c r="H132" s="367"/>
      <c r="I132" s="46"/>
      <c r="J132" s="46"/>
    </row>
    <row r="133" spans="1:10" ht="12.75">
      <c r="A133" s="46"/>
      <c r="B133" s="46"/>
      <c r="C133" s="46"/>
      <c r="D133" s="465"/>
      <c r="E133" s="465"/>
      <c r="F133" s="465"/>
      <c r="G133" s="556"/>
      <c r="H133" s="46"/>
      <c r="I133" s="46"/>
      <c r="J133" s="46"/>
    </row>
    <row r="134" spans="1:10" ht="12.75">
      <c r="A134" s="46"/>
      <c r="B134" s="46"/>
      <c r="C134" s="46"/>
      <c r="D134" s="465"/>
      <c r="E134" s="465"/>
      <c r="F134" s="465"/>
      <c r="G134" s="556"/>
      <c r="H134" s="46"/>
      <c r="I134" s="46"/>
      <c r="J134" s="46"/>
    </row>
    <row r="135" spans="1:10" ht="12.75">
      <c r="A135" s="46"/>
      <c r="B135" s="46"/>
      <c r="C135" s="46"/>
      <c r="D135" s="465"/>
      <c r="E135" s="465"/>
      <c r="F135" s="465"/>
      <c r="G135" s="556"/>
      <c r="H135" s="46"/>
      <c r="I135" s="46"/>
      <c r="J135" s="46"/>
    </row>
    <row r="136" spans="1:10" ht="12.75">
      <c r="A136" s="47"/>
      <c r="B136" s="47"/>
      <c r="C136" s="46"/>
      <c r="D136" s="465"/>
      <c r="E136" s="465"/>
      <c r="F136" s="465"/>
      <c r="G136" s="556"/>
      <c r="H136" s="46"/>
      <c r="I136" s="46"/>
      <c r="J136" s="46"/>
    </row>
    <row r="137" spans="1:10" ht="12.75">
      <c r="A137" s="46"/>
      <c r="B137" s="46"/>
      <c r="C137" s="46"/>
      <c r="D137" s="465"/>
      <c r="E137" s="465"/>
      <c r="F137" s="465"/>
      <c r="G137" s="556"/>
      <c r="H137" s="46"/>
      <c r="I137" s="46"/>
      <c r="J137" s="46"/>
    </row>
    <row r="138" spans="1:10" ht="12.75">
      <c r="A138" s="257"/>
      <c r="B138" s="257"/>
      <c r="C138" s="257"/>
      <c r="D138" s="478"/>
      <c r="E138" s="478"/>
      <c r="F138" s="478"/>
      <c r="G138" s="607"/>
      <c r="H138" s="257"/>
      <c r="I138" s="46"/>
      <c r="J138" s="46"/>
    </row>
    <row r="139" spans="1:10" ht="12.75">
      <c r="A139" s="46"/>
      <c r="B139" s="46"/>
      <c r="C139" s="46"/>
      <c r="D139" s="465"/>
      <c r="E139" s="465"/>
      <c r="F139" s="465"/>
      <c r="G139" s="556"/>
      <c r="H139" s="46"/>
      <c r="I139" s="46"/>
      <c r="J139" s="46"/>
    </row>
    <row r="140" spans="1:10" ht="12.75">
      <c r="A140" s="46"/>
      <c r="B140" s="46"/>
      <c r="C140" s="46"/>
      <c r="D140" s="465"/>
      <c r="E140" s="465"/>
      <c r="F140" s="465"/>
      <c r="G140" s="556"/>
      <c r="H140" s="46"/>
      <c r="I140" s="46"/>
      <c r="J140" s="46"/>
    </row>
    <row r="141" spans="1:10" ht="12.75">
      <c r="A141" s="367"/>
      <c r="B141" s="367"/>
      <c r="C141" s="46"/>
      <c r="D141" s="465"/>
      <c r="E141" s="465"/>
      <c r="F141" s="465"/>
      <c r="G141" s="593"/>
      <c r="H141" s="222"/>
      <c r="I141" s="46"/>
      <c r="J141" s="46"/>
    </row>
    <row r="142" spans="1:10" ht="12.75">
      <c r="A142" s="367"/>
      <c r="B142" s="367"/>
      <c r="C142" s="46"/>
      <c r="D142" s="465"/>
      <c r="E142" s="465"/>
      <c r="F142" s="465"/>
      <c r="G142" s="593"/>
      <c r="H142" s="222"/>
      <c r="I142" s="46"/>
      <c r="J142" s="46"/>
    </row>
    <row r="143" spans="1:10" ht="12.75">
      <c r="A143" s="367"/>
      <c r="B143" s="367"/>
      <c r="C143" s="46"/>
      <c r="D143" s="465"/>
      <c r="E143" s="465"/>
      <c r="F143" s="465"/>
      <c r="G143" s="593"/>
      <c r="H143" s="222"/>
      <c r="I143" s="46"/>
      <c r="J143" s="46"/>
    </row>
    <row r="144" spans="1:10" ht="12.75">
      <c r="A144" s="367"/>
      <c r="B144" s="367"/>
      <c r="C144" s="46"/>
      <c r="D144" s="465"/>
      <c r="E144" s="465"/>
      <c r="F144" s="465"/>
      <c r="G144" s="593"/>
      <c r="H144" s="222"/>
      <c r="I144" s="46"/>
      <c r="J144" s="46"/>
    </row>
    <row r="145" spans="1:10" ht="12.75">
      <c r="A145" s="367"/>
      <c r="B145" s="367"/>
      <c r="C145" s="46"/>
      <c r="D145" s="465"/>
      <c r="E145" s="465"/>
      <c r="F145" s="465"/>
      <c r="G145" s="593"/>
      <c r="H145" s="222"/>
      <c r="I145" s="46"/>
      <c r="J145" s="46"/>
    </row>
    <row r="146" spans="1:10" ht="12.75">
      <c r="A146" s="367"/>
      <c r="B146" s="367"/>
      <c r="C146" s="46"/>
      <c r="D146" s="465"/>
      <c r="E146" s="465"/>
      <c r="F146" s="465"/>
      <c r="G146" s="593"/>
      <c r="H146" s="222"/>
      <c r="I146" s="46"/>
      <c r="J146" s="46"/>
    </row>
    <row r="147" spans="1:10" ht="12.75">
      <c r="A147" s="367"/>
      <c r="B147" s="367"/>
      <c r="C147" s="46"/>
      <c r="D147" s="465"/>
      <c r="E147" s="465"/>
      <c r="F147" s="465"/>
      <c r="G147" s="593"/>
      <c r="H147" s="222"/>
      <c r="I147" s="46"/>
      <c r="J147" s="46"/>
    </row>
    <row r="148" spans="1:10" ht="12.75">
      <c r="A148" s="367"/>
      <c r="B148" s="367"/>
      <c r="C148" s="367"/>
      <c r="D148" s="482"/>
      <c r="E148" s="482"/>
      <c r="F148" s="482"/>
      <c r="G148" s="593"/>
      <c r="H148" s="222"/>
      <c r="I148" s="46"/>
      <c r="J148" s="46"/>
    </row>
    <row r="149" spans="1:10" ht="12.75">
      <c r="A149" s="367"/>
      <c r="B149" s="367"/>
      <c r="C149" s="46"/>
      <c r="D149" s="465"/>
      <c r="E149" s="465"/>
      <c r="F149" s="465"/>
      <c r="G149" s="593"/>
      <c r="H149" s="222"/>
      <c r="I149" s="46"/>
      <c r="J149" s="46"/>
    </row>
    <row r="150" spans="1:10" ht="12.75">
      <c r="A150" s="367"/>
      <c r="B150" s="367"/>
      <c r="C150" s="46"/>
      <c r="D150" s="465"/>
      <c r="E150" s="465"/>
      <c r="F150" s="465"/>
      <c r="G150" s="593"/>
      <c r="H150" s="222"/>
      <c r="I150" s="46"/>
      <c r="J150" s="46"/>
    </row>
    <row r="151" spans="1:10" ht="12.75">
      <c r="A151" s="367"/>
      <c r="B151" s="367"/>
      <c r="C151" s="46"/>
      <c r="D151" s="465"/>
      <c r="E151" s="465"/>
      <c r="F151" s="465"/>
      <c r="G151" s="593"/>
      <c r="H151" s="222"/>
      <c r="I151" s="46"/>
      <c r="J151" s="46"/>
    </row>
    <row r="152" spans="1:10" ht="12.75">
      <c r="A152" s="367"/>
      <c r="B152" s="367"/>
      <c r="C152" s="46"/>
      <c r="D152" s="465"/>
      <c r="E152" s="465"/>
      <c r="F152" s="465"/>
      <c r="G152" s="593"/>
      <c r="H152" s="367"/>
      <c r="I152" s="46"/>
      <c r="J152" s="46"/>
    </row>
    <row r="153" spans="1:10" ht="12.75">
      <c r="A153" s="69" t="s">
        <v>1120</v>
      </c>
      <c r="B153" s="69"/>
      <c r="J153" s="46"/>
    </row>
    <row r="154" ht="12.75">
      <c r="J154" s="46"/>
    </row>
    <row r="155" spans="1:10" ht="20.25" customHeight="1">
      <c r="A155" s="579" t="s">
        <v>985</v>
      </c>
      <c r="B155" s="580" t="s">
        <v>986</v>
      </c>
      <c r="C155" s="581"/>
      <c r="D155" s="582" t="s">
        <v>987</v>
      </c>
      <c r="E155" s="582" t="s">
        <v>988</v>
      </c>
      <c r="F155" s="582" t="s">
        <v>989</v>
      </c>
      <c r="G155" s="595" t="s">
        <v>990</v>
      </c>
      <c r="H155" s="596" t="s">
        <v>991</v>
      </c>
      <c r="I155" s="585"/>
      <c r="J155" s="46"/>
    </row>
    <row r="156" spans="1:10" ht="12.75">
      <c r="A156" s="586"/>
      <c r="B156" s="586"/>
      <c r="C156" s="587"/>
      <c r="D156" s="588"/>
      <c r="E156" s="588"/>
      <c r="F156" s="588"/>
      <c r="G156" s="589"/>
      <c r="H156" s="586"/>
      <c r="I156" s="587"/>
      <c r="J156" s="46"/>
    </row>
    <row r="157" spans="1:10" ht="12.75">
      <c r="A157" s="523" t="s">
        <v>1121</v>
      </c>
      <c r="B157" s="523" t="s">
        <v>1122</v>
      </c>
      <c r="C157" s="523" t="s">
        <v>1123</v>
      </c>
      <c r="D157" s="524">
        <v>1365</v>
      </c>
      <c r="E157" s="524">
        <v>-1365</v>
      </c>
      <c r="F157" s="524">
        <v>0</v>
      </c>
      <c r="G157" s="590">
        <f aca="true" t="shared" si="2" ref="G157:G163">SUM(D157+E157-F157)</f>
        <v>0</v>
      </c>
      <c r="H157" s="591" t="s">
        <v>995</v>
      </c>
      <c r="I157" s="523"/>
      <c r="J157" s="46"/>
    </row>
    <row r="158" spans="1:10" ht="12.75">
      <c r="A158" s="523" t="s">
        <v>1124</v>
      </c>
      <c r="B158" s="523" t="s">
        <v>1122</v>
      </c>
      <c r="C158" s="523" t="s">
        <v>1125</v>
      </c>
      <c r="D158" s="524">
        <v>0</v>
      </c>
      <c r="E158" s="524">
        <v>191908.81</v>
      </c>
      <c r="F158" s="524">
        <v>166930.81</v>
      </c>
      <c r="G158" s="590">
        <f t="shared" si="2"/>
        <v>24978</v>
      </c>
      <c r="H158" s="591" t="s">
        <v>995</v>
      </c>
      <c r="I158" s="523"/>
      <c r="J158" s="46"/>
    </row>
    <row r="159" spans="1:10" ht="12.75">
      <c r="A159" s="523" t="s">
        <v>1126</v>
      </c>
      <c r="B159" s="523" t="s">
        <v>1122</v>
      </c>
      <c r="C159" s="523"/>
      <c r="D159" s="524">
        <v>7794.5</v>
      </c>
      <c r="E159" s="524">
        <v>0</v>
      </c>
      <c r="F159" s="524">
        <v>7794.5</v>
      </c>
      <c r="G159" s="590">
        <f t="shared" si="2"/>
        <v>0</v>
      </c>
      <c r="H159" s="591"/>
      <c r="I159" s="523"/>
      <c r="J159" s="46"/>
    </row>
    <row r="160" spans="1:10" ht="12.75">
      <c r="A160" s="523" t="s">
        <v>1127</v>
      </c>
      <c r="B160" s="608" t="s">
        <v>1122</v>
      </c>
      <c r="C160" s="523" t="s">
        <v>1128</v>
      </c>
      <c r="D160" s="524">
        <v>24179.5</v>
      </c>
      <c r="E160" s="524">
        <v>43823.5</v>
      </c>
      <c r="F160" s="524">
        <v>8907</v>
      </c>
      <c r="G160" s="590">
        <f t="shared" si="2"/>
        <v>59096</v>
      </c>
      <c r="H160" s="591" t="s">
        <v>995</v>
      </c>
      <c r="I160" s="523"/>
      <c r="J160" s="46"/>
    </row>
    <row r="161" spans="1:10" ht="12.75">
      <c r="A161" s="523" t="s">
        <v>1126</v>
      </c>
      <c r="B161" s="523" t="s">
        <v>1129</v>
      </c>
      <c r="C161" s="523" t="s">
        <v>1130</v>
      </c>
      <c r="D161" s="524">
        <v>11054</v>
      </c>
      <c r="E161" s="524">
        <v>0</v>
      </c>
      <c r="F161" s="524">
        <v>11054</v>
      </c>
      <c r="G161" s="590">
        <f t="shared" si="2"/>
        <v>0</v>
      </c>
      <c r="H161" s="591"/>
      <c r="I161" s="523"/>
      <c r="J161" s="46"/>
    </row>
    <row r="162" spans="1:10" ht="12.75">
      <c r="A162" s="523" t="s">
        <v>1131</v>
      </c>
      <c r="B162" s="523" t="s">
        <v>1132</v>
      </c>
      <c r="C162" s="523" t="s">
        <v>1133</v>
      </c>
      <c r="D162" s="609">
        <v>23650</v>
      </c>
      <c r="E162" s="609">
        <v>-23650</v>
      </c>
      <c r="F162" s="609">
        <v>0</v>
      </c>
      <c r="G162" s="590">
        <f t="shared" si="2"/>
        <v>0</v>
      </c>
      <c r="H162" s="591"/>
      <c r="I162" s="523"/>
      <c r="J162" s="46"/>
    </row>
    <row r="163" spans="1:10" ht="12.75">
      <c r="A163" s="523" t="s">
        <v>1134</v>
      </c>
      <c r="B163" s="523" t="s">
        <v>1135</v>
      </c>
      <c r="C163" s="523" t="s">
        <v>1136</v>
      </c>
      <c r="D163" s="524">
        <v>0</v>
      </c>
      <c r="E163" s="524">
        <v>828.59</v>
      </c>
      <c r="F163" s="524">
        <v>828.59</v>
      </c>
      <c r="G163" s="590">
        <f t="shared" si="2"/>
        <v>0</v>
      </c>
      <c r="H163" s="591"/>
      <c r="I163" s="523"/>
      <c r="J163" s="46"/>
    </row>
    <row r="164" spans="1:10" ht="12.75">
      <c r="A164" s="598"/>
      <c r="B164" s="598"/>
      <c r="C164" s="587"/>
      <c r="D164" s="588"/>
      <c r="E164" s="588"/>
      <c r="F164" s="588"/>
      <c r="G164" s="599"/>
      <c r="H164" s="601"/>
      <c r="I164" s="587"/>
      <c r="J164" s="46"/>
    </row>
    <row r="165" spans="1:10" ht="12.75">
      <c r="A165" s="526" t="s">
        <v>1137</v>
      </c>
      <c r="B165" s="523"/>
      <c r="C165" s="523"/>
      <c r="D165" s="524">
        <f>SUM(D157:D163)</f>
        <v>68043</v>
      </c>
      <c r="E165" s="524">
        <f>SUM(E157:E163)</f>
        <v>211545.9</v>
      </c>
      <c r="F165" s="524">
        <f>SUM(F157:F163)</f>
        <v>195514.9</v>
      </c>
      <c r="G165" s="600">
        <f>SUM(G157:G163)</f>
        <v>84074</v>
      </c>
      <c r="H165" s="591"/>
      <c r="I165" s="523"/>
      <c r="J165" s="46"/>
    </row>
    <row r="166" spans="1:10" ht="12.75">
      <c r="A166" s="367"/>
      <c r="B166" s="367"/>
      <c r="C166" s="46"/>
      <c r="D166" s="465"/>
      <c r="E166" s="465"/>
      <c r="F166" s="465"/>
      <c r="G166" s="593"/>
      <c r="H166" s="222"/>
      <c r="I166" s="46"/>
      <c r="J166" s="46"/>
    </row>
    <row r="167" spans="1:10" ht="12.75">
      <c r="A167" s="367"/>
      <c r="B167" s="367"/>
      <c r="C167" s="46"/>
      <c r="D167" s="465"/>
      <c r="E167" s="465"/>
      <c r="F167" s="465"/>
      <c r="G167" s="593"/>
      <c r="H167" s="222"/>
      <c r="I167" s="46"/>
      <c r="J167" s="46"/>
    </row>
    <row r="168" spans="1:10" ht="12.75">
      <c r="A168" s="367"/>
      <c r="B168" s="367"/>
      <c r="C168" s="46"/>
      <c r="D168" s="465"/>
      <c r="E168" s="465"/>
      <c r="F168" s="465"/>
      <c r="G168" s="593"/>
      <c r="H168" s="222"/>
      <c r="I168" s="46"/>
      <c r="J168" s="46"/>
    </row>
    <row r="169" spans="1:10" ht="12.75">
      <c r="A169" s="367"/>
      <c r="B169" s="367"/>
      <c r="C169" s="46"/>
      <c r="D169" s="465"/>
      <c r="E169" s="465"/>
      <c r="F169" s="465"/>
      <c r="G169" s="593"/>
      <c r="H169" s="367"/>
      <c r="I169" s="46"/>
      <c r="J169" s="46"/>
    </row>
    <row r="170" spans="1:10" ht="12.75">
      <c r="A170" s="46"/>
      <c r="B170" s="46"/>
      <c r="C170" s="46"/>
      <c r="D170" s="465"/>
      <c r="E170" s="465"/>
      <c r="F170" s="465"/>
      <c r="G170" s="556"/>
      <c r="H170" s="367"/>
      <c r="I170" s="46"/>
      <c r="J170" s="46"/>
    </row>
    <row r="171" spans="1:10" ht="12.75">
      <c r="A171" s="367"/>
      <c r="B171" s="367"/>
      <c r="C171" s="46"/>
      <c r="D171" s="465"/>
      <c r="E171" s="465"/>
      <c r="F171" s="465"/>
      <c r="G171" s="593"/>
      <c r="H171" s="367"/>
      <c r="I171" s="46"/>
      <c r="J171" s="46"/>
    </row>
    <row r="172" spans="1:10" ht="12.75">
      <c r="A172" s="367"/>
      <c r="B172" s="367"/>
      <c r="C172" s="46"/>
      <c r="D172" s="465"/>
      <c r="E172" s="465"/>
      <c r="F172" s="465"/>
      <c r="G172" s="593"/>
      <c r="H172" s="367"/>
      <c r="I172" s="46"/>
      <c r="J172" s="46"/>
    </row>
    <row r="173" spans="1:10" ht="12.75">
      <c r="A173" s="367"/>
      <c r="B173" s="367"/>
      <c r="C173" s="367"/>
      <c r="D173" s="482"/>
      <c r="E173" s="482"/>
      <c r="F173" s="482"/>
      <c r="G173" s="593"/>
      <c r="H173" s="367"/>
      <c r="I173" s="367"/>
      <c r="J173" s="46"/>
    </row>
    <row r="174" spans="1:10" ht="12.75">
      <c r="A174" s="367"/>
      <c r="B174" s="367"/>
      <c r="C174" s="367"/>
      <c r="D174" s="482"/>
      <c r="E174" s="482"/>
      <c r="F174" s="482"/>
      <c r="G174" s="593"/>
      <c r="H174" s="367"/>
      <c r="I174" s="367"/>
      <c r="J174" s="46"/>
    </row>
    <row r="175" spans="1:10" ht="12.75">
      <c r="A175" s="367"/>
      <c r="B175" s="367"/>
      <c r="C175" s="46"/>
      <c r="D175" s="465"/>
      <c r="E175" s="465"/>
      <c r="F175" s="465"/>
      <c r="G175" s="593"/>
      <c r="H175" s="222"/>
      <c r="I175" s="46"/>
      <c r="J175" s="46"/>
    </row>
    <row r="176" spans="1:10" ht="12.75">
      <c r="A176" s="367"/>
      <c r="B176" s="367"/>
      <c r="C176" s="46"/>
      <c r="D176" s="465"/>
      <c r="E176" s="465"/>
      <c r="F176" s="465"/>
      <c r="G176" s="593"/>
      <c r="H176" s="222"/>
      <c r="I176" s="46"/>
      <c r="J176" s="46"/>
    </row>
    <row r="177" spans="1:10" ht="12.75">
      <c r="A177" s="367"/>
      <c r="B177" s="367"/>
      <c r="C177" s="46"/>
      <c r="D177" s="465"/>
      <c r="E177" s="465"/>
      <c r="F177" s="465"/>
      <c r="G177" s="593"/>
      <c r="H177" s="222"/>
      <c r="I177" s="46"/>
      <c r="J177" s="46"/>
    </row>
    <row r="178" spans="1:10" ht="12.75">
      <c r="A178" s="367"/>
      <c r="B178" s="367"/>
      <c r="C178" s="46"/>
      <c r="D178" s="465"/>
      <c r="E178" s="465"/>
      <c r="F178" s="465"/>
      <c r="G178" s="593"/>
      <c r="H178" s="367"/>
      <c r="I178" s="46"/>
      <c r="J178" s="46"/>
    </row>
    <row r="179" spans="1:10" ht="12.75">
      <c r="A179" s="257"/>
      <c r="B179" s="367"/>
      <c r="C179" s="46"/>
      <c r="D179" s="465"/>
      <c r="E179" s="465"/>
      <c r="F179" s="465"/>
      <c r="G179" s="605"/>
      <c r="H179" s="367"/>
      <c r="I179" s="46"/>
      <c r="J179" s="46"/>
    </row>
    <row r="180" spans="1:10" ht="12.75">
      <c r="A180" s="367"/>
      <c r="B180" s="367"/>
      <c r="C180" s="46"/>
      <c r="D180" s="465"/>
      <c r="E180" s="465"/>
      <c r="F180" s="465"/>
      <c r="G180" s="593"/>
      <c r="H180" s="367"/>
      <c r="I180" s="46"/>
      <c r="J180" s="46"/>
    </row>
    <row r="181" spans="1:10" ht="12.75">
      <c r="A181" s="367"/>
      <c r="B181" s="367"/>
      <c r="C181" s="46"/>
      <c r="D181" s="465"/>
      <c r="E181" s="465"/>
      <c r="F181" s="465"/>
      <c r="G181" s="593"/>
      <c r="H181" s="367"/>
      <c r="I181" s="46"/>
      <c r="J181" s="46"/>
    </row>
    <row r="182" spans="1:10" ht="12.75">
      <c r="A182" s="46"/>
      <c r="B182" s="46"/>
      <c r="C182" s="46"/>
      <c r="D182" s="465"/>
      <c r="E182" s="465"/>
      <c r="F182" s="465"/>
      <c r="G182" s="556"/>
      <c r="H182" s="46"/>
      <c r="I182" s="46"/>
      <c r="J182" s="46"/>
    </row>
    <row r="183" spans="1:10" ht="12.75">
      <c r="A183" s="46"/>
      <c r="B183" s="46"/>
      <c r="C183" s="46"/>
      <c r="D183" s="465"/>
      <c r="E183" s="465"/>
      <c r="F183" s="465"/>
      <c r="G183" s="556"/>
      <c r="H183" s="46"/>
      <c r="I183" s="46"/>
      <c r="J183" s="46"/>
    </row>
    <row r="184" spans="1:10" ht="12.75">
      <c r="A184" s="46"/>
      <c r="B184" s="46"/>
      <c r="C184" s="46"/>
      <c r="D184" s="465"/>
      <c r="E184" s="465"/>
      <c r="F184" s="465"/>
      <c r="G184" s="556"/>
      <c r="H184" s="46"/>
      <c r="I184" s="46"/>
      <c r="J184" s="46"/>
    </row>
    <row r="185" spans="1:10" ht="12.75">
      <c r="A185" s="46"/>
      <c r="B185" s="46"/>
      <c r="C185" s="46"/>
      <c r="D185" s="465"/>
      <c r="E185" s="465"/>
      <c r="F185" s="465"/>
      <c r="G185" s="556"/>
      <c r="H185" s="46"/>
      <c r="I185" s="46"/>
      <c r="J185" s="46"/>
    </row>
    <row r="186" spans="1:10" ht="12.75">
      <c r="A186" s="46"/>
      <c r="B186" s="46"/>
      <c r="C186" s="46"/>
      <c r="D186" s="465"/>
      <c r="E186" s="465"/>
      <c r="F186" s="465"/>
      <c r="G186" s="556"/>
      <c r="H186" s="46"/>
      <c r="I186" s="46"/>
      <c r="J186" s="46"/>
    </row>
    <row r="187" spans="1:10" ht="12.75">
      <c r="A187" s="46"/>
      <c r="B187" s="46"/>
      <c r="C187" s="46"/>
      <c r="D187" s="465"/>
      <c r="E187" s="465"/>
      <c r="F187" s="465"/>
      <c r="G187" s="556"/>
      <c r="H187" s="46"/>
      <c r="I187" s="46"/>
      <c r="J187" s="46"/>
    </row>
    <row r="188" spans="1:10" ht="12.75">
      <c r="A188" s="46"/>
      <c r="B188" s="46"/>
      <c r="C188" s="46"/>
      <c r="D188" s="465"/>
      <c r="E188" s="465"/>
      <c r="F188" s="465"/>
      <c r="G188" s="556"/>
      <c r="H188" s="46"/>
      <c r="I188" s="46"/>
      <c r="J188" s="46"/>
    </row>
    <row r="189" spans="1:10" ht="12.75">
      <c r="A189" s="46"/>
      <c r="B189" s="46"/>
      <c r="C189" s="46"/>
      <c r="D189" s="465"/>
      <c r="E189" s="465"/>
      <c r="F189" s="465"/>
      <c r="G189" s="556"/>
      <c r="H189" s="46"/>
      <c r="I189" s="46"/>
      <c r="J189" s="46"/>
    </row>
    <row r="190" spans="1:10" ht="12.75">
      <c r="A190" s="46"/>
      <c r="B190" s="46"/>
      <c r="C190" s="46"/>
      <c r="D190" s="465"/>
      <c r="E190" s="465"/>
      <c r="F190" s="465"/>
      <c r="G190" s="556"/>
      <c r="H190" s="46"/>
      <c r="I190" s="46"/>
      <c r="J190" s="46"/>
    </row>
    <row r="191" spans="1:10" ht="12.75">
      <c r="A191" s="46"/>
      <c r="B191" s="46"/>
      <c r="C191" s="46"/>
      <c r="D191" s="465"/>
      <c r="E191" s="465"/>
      <c r="F191" s="465"/>
      <c r="G191" s="556"/>
      <c r="H191" s="46"/>
      <c r="I191" s="46"/>
      <c r="J191" s="46"/>
    </row>
    <row r="192" spans="1:10" ht="12.75">
      <c r="A192" s="46"/>
      <c r="B192" s="46"/>
      <c r="C192" s="46"/>
      <c r="D192" s="465"/>
      <c r="E192" s="465"/>
      <c r="F192" s="465"/>
      <c r="G192" s="556"/>
      <c r="H192" s="46"/>
      <c r="I192" s="46"/>
      <c r="J192" s="46"/>
    </row>
    <row r="193" spans="1:10" ht="12.75">
      <c r="A193" s="46"/>
      <c r="B193" s="46"/>
      <c r="C193" s="46"/>
      <c r="D193" s="465"/>
      <c r="E193" s="465"/>
      <c r="F193" s="465"/>
      <c r="G193" s="556"/>
      <c r="H193" s="46"/>
      <c r="I193" s="46"/>
      <c r="J193" s="46"/>
    </row>
    <row r="194" spans="1:10" ht="12.75">
      <c r="A194" s="69" t="s">
        <v>1138</v>
      </c>
      <c r="B194" s="69"/>
      <c r="J194" s="46"/>
    </row>
    <row r="195" ht="12.75">
      <c r="J195" s="46"/>
    </row>
    <row r="196" spans="1:10" ht="22.5" customHeight="1">
      <c r="A196" s="579" t="s">
        <v>985</v>
      </c>
      <c r="B196" s="580" t="s">
        <v>986</v>
      </c>
      <c r="C196" s="581"/>
      <c r="D196" s="582" t="s">
        <v>987</v>
      </c>
      <c r="E196" s="582" t="s">
        <v>988</v>
      </c>
      <c r="F196" s="582" t="s">
        <v>989</v>
      </c>
      <c r="G196" s="595" t="s">
        <v>990</v>
      </c>
      <c r="H196" s="596" t="s">
        <v>991</v>
      </c>
      <c r="I196" s="585"/>
      <c r="J196" s="46"/>
    </row>
    <row r="197" spans="1:10" ht="12.75">
      <c r="A197" s="586"/>
      <c r="B197" s="586"/>
      <c r="C197" s="587"/>
      <c r="D197" s="588"/>
      <c r="E197" s="588"/>
      <c r="F197" s="588"/>
      <c r="G197" s="589"/>
      <c r="H197" s="586"/>
      <c r="I197" s="610"/>
      <c r="J197" s="46"/>
    </row>
    <row r="198" spans="1:10" ht="12.75">
      <c r="A198" s="523" t="s">
        <v>1139</v>
      </c>
      <c r="B198" s="523" t="s">
        <v>1140</v>
      </c>
      <c r="C198" s="523" t="s">
        <v>1141</v>
      </c>
      <c r="D198" s="524">
        <v>0</v>
      </c>
      <c r="E198" s="524">
        <v>376859</v>
      </c>
      <c r="F198" s="524">
        <v>329859</v>
      </c>
      <c r="G198" s="590">
        <f>SUM(D198+E198-F198)</f>
        <v>47000</v>
      </c>
      <c r="H198" s="591" t="s">
        <v>995</v>
      </c>
      <c r="I198" s="610"/>
      <c r="J198" s="46"/>
    </row>
    <row r="199" spans="1:10" ht="12.75">
      <c r="A199" s="523" t="s">
        <v>1142</v>
      </c>
      <c r="B199" s="523" t="s">
        <v>1143</v>
      </c>
      <c r="C199" s="523" t="s">
        <v>1144</v>
      </c>
      <c r="D199" s="524">
        <v>2439</v>
      </c>
      <c r="E199" s="524">
        <v>-436</v>
      </c>
      <c r="F199" s="524">
        <v>2003</v>
      </c>
      <c r="G199" s="590">
        <f>SUM(D199+E199-F199)</f>
        <v>0</v>
      </c>
      <c r="H199" s="591"/>
      <c r="I199" s="611"/>
      <c r="J199" s="46"/>
    </row>
    <row r="200" spans="1:10" ht="12.75">
      <c r="A200" s="523" t="s">
        <v>1145</v>
      </c>
      <c r="B200" s="523" t="s">
        <v>1143</v>
      </c>
      <c r="C200" s="523" t="s">
        <v>1146</v>
      </c>
      <c r="D200" s="524">
        <v>8139</v>
      </c>
      <c r="E200" s="524">
        <v>-8139</v>
      </c>
      <c r="F200" s="524">
        <v>0</v>
      </c>
      <c r="G200" s="590">
        <f aca="true" t="shared" si="3" ref="G200:G205">SUM(D200+E200-F200)</f>
        <v>0</v>
      </c>
      <c r="H200" s="591"/>
      <c r="I200" s="611"/>
      <c r="J200" s="46"/>
    </row>
    <row r="201" spans="1:10" ht="12.75">
      <c r="A201" s="523" t="s">
        <v>1142</v>
      </c>
      <c r="B201" s="523" t="s">
        <v>1143</v>
      </c>
      <c r="C201" s="523" t="s">
        <v>1147</v>
      </c>
      <c r="D201" s="524">
        <v>36478</v>
      </c>
      <c r="E201" s="524">
        <v>-25077</v>
      </c>
      <c r="F201" s="524">
        <v>3754</v>
      </c>
      <c r="G201" s="590">
        <f t="shared" si="3"/>
        <v>7647</v>
      </c>
      <c r="H201" s="591" t="s">
        <v>995</v>
      </c>
      <c r="I201" s="611"/>
      <c r="J201" s="46"/>
    </row>
    <row r="202" spans="1:10" ht="12.75">
      <c r="A202" s="523" t="s">
        <v>1148</v>
      </c>
      <c r="B202" s="523" t="s">
        <v>1149</v>
      </c>
      <c r="C202" s="523" t="s">
        <v>1141</v>
      </c>
      <c r="D202" s="609">
        <v>1377</v>
      </c>
      <c r="E202" s="609">
        <v>-918</v>
      </c>
      <c r="F202" s="609">
        <v>459</v>
      </c>
      <c r="G202" s="590">
        <f t="shared" si="3"/>
        <v>0</v>
      </c>
      <c r="H202" s="591"/>
      <c r="I202" s="611"/>
      <c r="J202" s="46"/>
    </row>
    <row r="203" spans="1:10" ht="12.75">
      <c r="A203" s="523" t="s">
        <v>1150</v>
      </c>
      <c r="B203" s="523" t="s">
        <v>1151</v>
      </c>
      <c r="C203" s="523" t="s">
        <v>1141</v>
      </c>
      <c r="D203" s="524">
        <v>467595</v>
      </c>
      <c r="E203" s="524">
        <v>5159226</v>
      </c>
      <c r="F203" s="524">
        <v>5152750</v>
      </c>
      <c r="G203" s="590">
        <f t="shared" si="3"/>
        <v>474071</v>
      </c>
      <c r="H203" s="591" t="s">
        <v>995</v>
      </c>
      <c r="I203" s="611"/>
      <c r="J203" s="46"/>
    </row>
    <row r="204" spans="1:10" ht="12.75">
      <c r="A204" s="523" t="s">
        <v>1152</v>
      </c>
      <c r="B204" s="523" t="s">
        <v>1153</v>
      </c>
      <c r="C204" s="523" t="s">
        <v>1141</v>
      </c>
      <c r="D204" s="524">
        <v>7120</v>
      </c>
      <c r="E204" s="524">
        <v>-7120</v>
      </c>
      <c r="F204" s="524">
        <v>0</v>
      </c>
      <c r="G204" s="590">
        <f t="shared" si="3"/>
        <v>0</v>
      </c>
      <c r="H204" s="591"/>
      <c r="I204" s="611"/>
      <c r="J204" s="46"/>
    </row>
    <row r="205" spans="1:10" ht="12.75">
      <c r="A205" s="523" t="s">
        <v>1154</v>
      </c>
      <c r="B205" s="523" t="s">
        <v>1155</v>
      </c>
      <c r="C205" s="523" t="s">
        <v>1141</v>
      </c>
      <c r="D205" s="524">
        <v>5566</v>
      </c>
      <c r="E205" s="524">
        <v>-5566</v>
      </c>
      <c r="F205" s="524">
        <v>0</v>
      </c>
      <c r="G205" s="590">
        <f t="shared" si="3"/>
        <v>0</v>
      </c>
      <c r="H205" s="591"/>
      <c r="I205" s="611"/>
      <c r="J205" s="46"/>
    </row>
    <row r="206" spans="1:10" ht="12.75">
      <c r="A206" s="367"/>
      <c r="B206" s="367"/>
      <c r="C206" s="46"/>
      <c r="D206" s="465"/>
      <c r="E206" s="465"/>
      <c r="F206" s="465"/>
      <c r="G206" s="593"/>
      <c r="H206" s="367"/>
      <c r="I206" s="611"/>
      <c r="J206" s="46"/>
    </row>
    <row r="207" spans="1:10" ht="12.75">
      <c r="A207" s="367"/>
      <c r="B207" s="367"/>
      <c r="C207" s="46"/>
      <c r="D207" s="465"/>
      <c r="E207" s="465"/>
      <c r="F207" s="465"/>
      <c r="G207" s="593"/>
      <c r="H207" s="367"/>
      <c r="I207" s="611"/>
      <c r="J207" s="46"/>
    </row>
    <row r="208" spans="1:10" ht="12.75">
      <c r="A208" s="526" t="s">
        <v>1156</v>
      </c>
      <c r="B208" s="523"/>
      <c r="C208" s="523"/>
      <c r="D208" s="524">
        <f>SUM(D199:D207)</f>
        <v>528714</v>
      </c>
      <c r="E208" s="524">
        <f>SUM(E199:E207)</f>
        <v>5111970</v>
      </c>
      <c r="F208" s="524">
        <f>SUM(F199:F207)</f>
        <v>5158966</v>
      </c>
      <c r="G208" s="600">
        <f>SUM(G198:G207)</f>
        <v>528718</v>
      </c>
      <c r="H208" s="523"/>
      <c r="I208" s="611"/>
      <c r="J208" s="46"/>
    </row>
    <row r="209" spans="1:10" ht="12.75">
      <c r="A209" s="367"/>
      <c r="B209" s="367"/>
      <c r="C209" s="46"/>
      <c r="D209" s="465"/>
      <c r="E209" s="465"/>
      <c r="F209" s="465"/>
      <c r="G209" s="593"/>
      <c r="H209" s="367"/>
      <c r="I209" s="611"/>
      <c r="J209" s="46"/>
    </row>
    <row r="210" spans="1:10" ht="12.75">
      <c r="A210" s="367"/>
      <c r="B210" s="367"/>
      <c r="C210" s="46"/>
      <c r="D210" s="465"/>
      <c r="E210" s="465"/>
      <c r="F210" s="465"/>
      <c r="G210" s="593"/>
      <c r="H210" s="367"/>
      <c r="I210" s="611"/>
      <c r="J210" s="46"/>
    </row>
    <row r="211" spans="1:10" ht="12.75">
      <c r="A211" s="367"/>
      <c r="B211" s="367"/>
      <c r="C211" s="367"/>
      <c r="D211" s="482"/>
      <c r="E211" s="482"/>
      <c r="F211" s="482"/>
      <c r="G211" s="593"/>
      <c r="H211" s="367"/>
      <c r="I211" s="367"/>
      <c r="J211" s="46"/>
    </row>
    <row r="212" spans="1:10" ht="12.75">
      <c r="A212" s="367"/>
      <c r="B212" s="367"/>
      <c r="C212" s="367"/>
      <c r="D212" s="482"/>
      <c r="E212" s="482"/>
      <c r="F212" s="482"/>
      <c r="G212" s="593"/>
      <c r="H212" s="367"/>
      <c r="I212" s="367"/>
      <c r="J212" s="46"/>
    </row>
    <row r="213" spans="1:10" ht="12.75">
      <c r="A213" s="367"/>
      <c r="B213" s="367"/>
      <c r="C213" s="367"/>
      <c r="D213" s="482"/>
      <c r="E213" s="482"/>
      <c r="F213" s="482"/>
      <c r="G213" s="593"/>
      <c r="H213" s="367"/>
      <c r="I213" s="367"/>
      <c r="J213" s="46"/>
    </row>
    <row r="214" spans="1:10" ht="12.75">
      <c r="A214" s="367"/>
      <c r="B214" s="367"/>
      <c r="C214" s="46"/>
      <c r="D214" s="465"/>
      <c r="E214" s="465"/>
      <c r="F214" s="465"/>
      <c r="G214" s="593"/>
      <c r="H214" s="222"/>
      <c r="I214" s="46"/>
      <c r="J214" s="46"/>
    </row>
    <row r="215" spans="1:10" ht="12.75">
      <c r="A215" s="367"/>
      <c r="B215" s="367"/>
      <c r="C215" s="46"/>
      <c r="D215" s="465"/>
      <c r="E215" s="465"/>
      <c r="F215" s="465"/>
      <c r="G215" s="593"/>
      <c r="H215" s="222"/>
      <c r="I215" s="46"/>
      <c r="J215" s="46"/>
    </row>
    <row r="216" spans="1:10" ht="12.75">
      <c r="A216" s="367"/>
      <c r="B216" s="367"/>
      <c r="C216" s="46"/>
      <c r="D216" s="465"/>
      <c r="E216" s="465"/>
      <c r="F216" s="465"/>
      <c r="G216" s="593"/>
      <c r="H216" s="222"/>
      <c r="I216" s="46"/>
      <c r="J216" s="46"/>
    </row>
    <row r="217" spans="1:10" ht="12.75">
      <c r="A217" s="367"/>
      <c r="B217" s="367"/>
      <c r="C217" s="46"/>
      <c r="D217" s="465"/>
      <c r="E217" s="465"/>
      <c r="F217" s="465"/>
      <c r="G217" s="593"/>
      <c r="H217" s="222"/>
      <c r="I217" s="46"/>
      <c r="J217" s="46"/>
    </row>
    <row r="218" spans="1:10" ht="12.75">
      <c r="A218" s="367"/>
      <c r="B218" s="367"/>
      <c r="C218" s="46"/>
      <c r="D218" s="465"/>
      <c r="E218" s="465"/>
      <c r="F218" s="465"/>
      <c r="G218" s="593"/>
      <c r="H218" s="222"/>
      <c r="I218" s="46"/>
      <c r="J218" s="46"/>
    </row>
    <row r="219" spans="1:10" ht="12.75">
      <c r="A219" s="367"/>
      <c r="B219" s="367"/>
      <c r="C219" s="46"/>
      <c r="D219" s="465"/>
      <c r="E219" s="465"/>
      <c r="F219" s="465"/>
      <c r="G219" s="593"/>
      <c r="H219" s="222"/>
      <c r="I219" s="46"/>
      <c r="J219" s="46"/>
    </row>
    <row r="220" spans="1:10" ht="12.75">
      <c r="A220" s="367"/>
      <c r="B220" s="367"/>
      <c r="C220" s="46"/>
      <c r="D220" s="465"/>
      <c r="E220" s="465"/>
      <c r="F220" s="465"/>
      <c r="G220" s="593"/>
      <c r="H220" s="222"/>
      <c r="I220" s="46"/>
      <c r="J220" s="46"/>
    </row>
    <row r="221" spans="1:10" ht="12.75">
      <c r="A221" s="367"/>
      <c r="B221" s="367"/>
      <c r="C221" s="46"/>
      <c r="D221" s="465"/>
      <c r="E221" s="465"/>
      <c r="F221" s="465"/>
      <c r="G221" s="593"/>
      <c r="H221" s="222"/>
      <c r="I221" s="46"/>
      <c r="J221" s="46"/>
    </row>
    <row r="222" spans="1:10" ht="12.75">
      <c r="A222" s="367"/>
      <c r="B222" s="367"/>
      <c r="C222" s="46"/>
      <c r="D222" s="465"/>
      <c r="E222" s="465"/>
      <c r="F222" s="465"/>
      <c r="G222" s="593"/>
      <c r="H222" s="222"/>
      <c r="I222" s="46"/>
      <c r="J222" s="46"/>
    </row>
    <row r="223" spans="1:10" ht="12.75">
      <c r="A223" s="367"/>
      <c r="B223" s="367"/>
      <c r="C223" s="46"/>
      <c r="D223" s="465"/>
      <c r="E223" s="465"/>
      <c r="F223" s="465"/>
      <c r="G223" s="593"/>
      <c r="H223" s="222"/>
      <c r="I223" s="46"/>
      <c r="J223" s="46"/>
    </row>
    <row r="224" spans="1:10" ht="12.75">
      <c r="A224" s="367"/>
      <c r="B224" s="367"/>
      <c r="C224" s="46"/>
      <c r="D224" s="465"/>
      <c r="E224" s="465"/>
      <c r="F224" s="465"/>
      <c r="G224" s="593"/>
      <c r="H224" s="222"/>
      <c r="I224" s="46"/>
      <c r="J224" s="46"/>
    </row>
    <row r="225" spans="1:10" ht="12.75">
      <c r="A225" s="367"/>
      <c r="B225" s="367"/>
      <c r="C225" s="46"/>
      <c r="D225" s="465"/>
      <c r="E225" s="465"/>
      <c r="F225" s="465"/>
      <c r="G225" s="593"/>
      <c r="H225" s="222"/>
      <c r="I225" s="46"/>
      <c r="J225" s="46"/>
    </row>
    <row r="226" spans="1:10" ht="12.75">
      <c r="A226" s="367"/>
      <c r="B226" s="367"/>
      <c r="C226" s="46"/>
      <c r="D226" s="465"/>
      <c r="E226" s="465"/>
      <c r="F226" s="465"/>
      <c r="G226" s="593"/>
      <c r="H226" s="222"/>
      <c r="I226" s="46"/>
      <c r="J226" s="46"/>
    </row>
    <row r="227" spans="1:10" ht="12.75">
      <c r="A227" s="367"/>
      <c r="B227" s="367"/>
      <c r="C227" s="46"/>
      <c r="D227" s="465"/>
      <c r="E227" s="465"/>
      <c r="F227" s="465"/>
      <c r="G227" s="593"/>
      <c r="H227" s="222"/>
      <c r="I227" s="46"/>
      <c r="J227" s="46"/>
    </row>
    <row r="228" spans="1:10" ht="12.75">
      <c r="A228" s="367"/>
      <c r="B228" s="367"/>
      <c r="C228" s="46"/>
      <c r="D228" s="465"/>
      <c r="E228" s="465"/>
      <c r="F228" s="465"/>
      <c r="G228" s="593"/>
      <c r="H228" s="222"/>
      <c r="I228" s="46"/>
      <c r="J228" s="46"/>
    </row>
    <row r="229" spans="1:10" ht="12.75">
      <c r="A229" s="367"/>
      <c r="B229" s="367"/>
      <c r="C229" s="46"/>
      <c r="D229" s="465"/>
      <c r="E229" s="465"/>
      <c r="F229" s="465"/>
      <c r="G229" s="593"/>
      <c r="H229" s="222"/>
      <c r="I229" s="46"/>
      <c r="J229" s="46"/>
    </row>
    <row r="230" spans="1:10" ht="12.75">
      <c r="A230" s="69" t="s">
        <v>1157</v>
      </c>
      <c r="B230" s="69"/>
      <c r="H230" s="21" t="s">
        <v>1158</v>
      </c>
      <c r="J230" s="46"/>
    </row>
    <row r="231" ht="12.75">
      <c r="J231" s="46"/>
    </row>
    <row r="232" spans="1:10" ht="18.75" customHeight="1">
      <c r="A232" s="579" t="s">
        <v>985</v>
      </c>
      <c r="B232" s="580" t="s">
        <v>986</v>
      </c>
      <c r="C232" s="581"/>
      <c r="D232" s="582" t="s">
        <v>987</v>
      </c>
      <c r="E232" s="582" t="s">
        <v>988</v>
      </c>
      <c r="F232" s="582" t="s">
        <v>989</v>
      </c>
      <c r="G232" s="595" t="s">
        <v>990</v>
      </c>
      <c r="H232" s="596" t="s">
        <v>991</v>
      </c>
      <c r="I232" s="585"/>
      <c r="J232" s="46"/>
    </row>
    <row r="233" spans="1:10" ht="12.75">
      <c r="A233" s="586"/>
      <c r="B233" s="586"/>
      <c r="C233" s="587"/>
      <c r="D233" s="588"/>
      <c r="E233" s="588"/>
      <c r="F233" s="588"/>
      <c r="G233" s="589"/>
      <c r="H233" s="586"/>
      <c r="I233" s="610"/>
      <c r="J233" s="46"/>
    </row>
    <row r="234" spans="1:10" ht="12.75">
      <c r="A234" s="612" t="s">
        <v>1159</v>
      </c>
      <c r="B234" s="612" t="s">
        <v>1160</v>
      </c>
      <c r="C234" s="613"/>
      <c r="D234" s="614">
        <v>33500</v>
      </c>
      <c r="E234" s="614">
        <v>0</v>
      </c>
      <c r="F234" s="614">
        <v>0</v>
      </c>
      <c r="G234" s="590">
        <v>33500</v>
      </c>
      <c r="H234" s="615" t="s">
        <v>995</v>
      </c>
      <c r="I234" s="611"/>
      <c r="J234" s="46"/>
    </row>
    <row r="235" spans="1:10" ht="12.75">
      <c r="A235" s="612" t="s">
        <v>1161</v>
      </c>
      <c r="B235" s="612" t="s">
        <v>1162</v>
      </c>
      <c r="C235" s="613" t="s">
        <v>997</v>
      </c>
      <c r="D235" s="614">
        <v>8000</v>
      </c>
      <c r="E235" s="614">
        <v>0</v>
      </c>
      <c r="F235" s="614">
        <v>8000</v>
      </c>
      <c r="G235" s="590">
        <f>SUM(D235+E235-F235)</f>
        <v>0</v>
      </c>
      <c r="H235" s="615"/>
      <c r="I235" s="611"/>
      <c r="J235" s="46"/>
    </row>
    <row r="236" spans="1:10" ht="12.75">
      <c r="A236" s="613" t="s">
        <v>1163</v>
      </c>
      <c r="B236" s="612" t="s">
        <v>1162</v>
      </c>
      <c r="C236" s="613" t="s">
        <v>999</v>
      </c>
      <c r="D236" s="614">
        <v>5000</v>
      </c>
      <c r="E236" s="614">
        <v>3500</v>
      </c>
      <c r="F236" s="614">
        <v>0</v>
      </c>
      <c r="G236" s="590">
        <f aca="true" t="shared" si="4" ref="G236:G265">SUM(D236+E236-F236)</f>
        <v>8500</v>
      </c>
      <c r="H236" s="615" t="s">
        <v>995</v>
      </c>
      <c r="I236" s="611"/>
      <c r="J236" s="46"/>
    </row>
    <row r="237" spans="1:10" ht="12.75">
      <c r="A237" s="613" t="s">
        <v>1164</v>
      </c>
      <c r="B237" s="612" t="s">
        <v>1162</v>
      </c>
      <c r="C237" s="613" t="s">
        <v>1165</v>
      </c>
      <c r="D237" s="614">
        <v>0</v>
      </c>
      <c r="E237" s="614">
        <v>6000</v>
      </c>
      <c r="F237" s="614">
        <v>0</v>
      </c>
      <c r="G237" s="590">
        <f t="shared" si="4"/>
        <v>6000</v>
      </c>
      <c r="H237" s="615" t="s">
        <v>995</v>
      </c>
      <c r="I237" s="611"/>
      <c r="J237" s="46"/>
    </row>
    <row r="238" spans="1:10" ht="12.75">
      <c r="A238" s="613" t="s">
        <v>1166</v>
      </c>
      <c r="B238" s="613" t="s">
        <v>1167</v>
      </c>
      <c r="C238" s="613" t="s">
        <v>1165</v>
      </c>
      <c r="D238" s="614">
        <v>0</v>
      </c>
      <c r="E238" s="614">
        <v>864</v>
      </c>
      <c r="F238" s="614">
        <v>864</v>
      </c>
      <c r="G238" s="590">
        <f t="shared" si="4"/>
        <v>0</v>
      </c>
      <c r="H238" s="615"/>
      <c r="I238" s="611"/>
      <c r="J238" s="46"/>
    </row>
    <row r="239" spans="1:10" ht="12.75">
      <c r="A239" s="613" t="s">
        <v>1168</v>
      </c>
      <c r="B239" s="613" t="s">
        <v>1169</v>
      </c>
      <c r="C239" s="613" t="s">
        <v>1165</v>
      </c>
      <c r="D239" s="614">
        <v>0</v>
      </c>
      <c r="E239" s="614">
        <v>744</v>
      </c>
      <c r="F239" s="614">
        <v>744</v>
      </c>
      <c r="G239" s="590">
        <f t="shared" si="4"/>
        <v>0</v>
      </c>
      <c r="H239" s="615"/>
      <c r="I239" s="611"/>
      <c r="J239" s="46"/>
    </row>
    <row r="240" spans="1:10" ht="12.75">
      <c r="A240" s="612" t="s">
        <v>1170</v>
      </c>
      <c r="B240" s="612" t="s">
        <v>1171</v>
      </c>
      <c r="C240" s="613" t="s">
        <v>997</v>
      </c>
      <c r="D240" s="614">
        <v>2430</v>
      </c>
      <c r="E240" s="614">
        <v>0</v>
      </c>
      <c r="F240" s="614">
        <v>2430</v>
      </c>
      <c r="G240" s="590">
        <f t="shared" si="4"/>
        <v>0</v>
      </c>
      <c r="H240" s="615"/>
      <c r="I240" s="611"/>
      <c r="J240" s="46"/>
    </row>
    <row r="241" spans="1:10" ht="12.75">
      <c r="A241" s="612" t="s">
        <v>1172</v>
      </c>
      <c r="B241" s="613" t="s">
        <v>1173</v>
      </c>
      <c r="C241" s="613" t="s">
        <v>999</v>
      </c>
      <c r="D241" s="614">
        <v>2200</v>
      </c>
      <c r="E241" s="614">
        <v>0</v>
      </c>
      <c r="F241" s="614">
        <v>2200</v>
      </c>
      <c r="G241" s="590">
        <f t="shared" si="4"/>
        <v>0</v>
      </c>
      <c r="H241" s="615"/>
      <c r="I241" s="611"/>
      <c r="J241" s="46"/>
    </row>
    <row r="242" spans="1:10" ht="12.75">
      <c r="A242" s="613" t="s">
        <v>1174</v>
      </c>
      <c r="B242" s="613" t="s">
        <v>1173</v>
      </c>
      <c r="C242" s="613" t="s">
        <v>1165</v>
      </c>
      <c r="D242" s="614">
        <v>0</v>
      </c>
      <c r="E242" s="614">
        <v>2120</v>
      </c>
      <c r="F242" s="614">
        <v>2120</v>
      </c>
      <c r="G242" s="590">
        <f t="shared" si="4"/>
        <v>0</v>
      </c>
      <c r="H242" s="615"/>
      <c r="I242" s="611"/>
      <c r="J242" s="46"/>
    </row>
    <row r="243" spans="1:10" ht="12.75">
      <c r="A243" s="613" t="s">
        <v>1175</v>
      </c>
      <c r="B243" s="613" t="s">
        <v>1176</v>
      </c>
      <c r="C243" s="613" t="s">
        <v>999</v>
      </c>
      <c r="D243" s="614">
        <v>0</v>
      </c>
      <c r="E243" s="614">
        <v>2948</v>
      </c>
      <c r="F243" s="614">
        <v>2948</v>
      </c>
      <c r="G243" s="590">
        <f t="shared" si="4"/>
        <v>0</v>
      </c>
      <c r="H243" s="615"/>
      <c r="I243" s="611"/>
      <c r="J243" s="46"/>
    </row>
    <row r="244" spans="1:10" ht="12.75">
      <c r="A244" s="612" t="s">
        <v>1177</v>
      </c>
      <c r="B244" s="612" t="s">
        <v>1178</v>
      </c>
      <c r="C244" s="613" t="s">
        <v>1179</v>
      </c>
      <c r="D244" s="614">
        <v>501269.41</v>
      </c>
      <c r="E244" s="614">
        <v>1131476.82</v>
      </c>
      <c r="F244" s="614">
        <v>605435.88</v>
      </c>
      <c r="G244" s="590">
        <f t="shared" si="4"/>
        <v>1027310.35</v>
      </c>
      <c r="H244" s="615" t="s">
        <v>995</v>
      </c>
      <c r="I244" s="611"/>
      <c r="J244" s="46"/>
    </row>
    <row r="245" spans="1:10" ht="12.75">
      <c r="A245" s="612" t="s">
        <v>1180</v>
      </c>
      <c r="B245" s="612" t="s">
        <v>1181</v>
      </c>
      <c r="C245" s="613" t="s">
        <v>1182</v>
      </c>
      <c r="D245" s="614">
        <v>503580</v>
      </c>
      <c r="E245" s="614">
        <v>576840</v>
      </c>
      <c r="F245" s="614">
        <v>503580</v>
      </c>
      <c r="G245" s="590">
        <f t="shared" si="4"/>
        <v>576840</v>
      </c>
      <c r="H245" s="615" t="s">
        <v>995</v>
      </c>
      <c r="I245" s="611"/>
      <c r="J245" s="46"/>
    </row>
    <row r="246" spans="1:10" ht="12.75">
      <c r="A246" s="612" t="s">
        <v>1183</v>
      </c>
      <c r="B246" s="612" t="s">
        <v>1181</v>
      </c>
      <c r="C246" s="613" t="s">
        <v>1184</v>
      </c>
      <c r="D246" s="614">
        <v>80090</v>
      </c>
      <c r="E246" s="614">
        <v>391700</v>
      </c>
      <c r="F246" s="614">
        <v>381070</v>
      </c>
      <c r="G246" s="590">
        <f t="shared" si="4"/>
        <v>90720</v>
      </c>
      <c r="H246" s="615" t="s">
        <v>995</v>
      </c>
      <c r="I246" s="611"/>
      <c r="J246" s="46"/>
    </row>
    <row r="247" spans="1:10" ht="12.75">
      <c r="A247" s="613" t="s">
        <v>1185</v>
      </c>
      <c r="B247" s="613" t="s">
        <v>1186</v>
      </c>
      <c r="C247" s="613" t="s">
        <v>997</v>
      </c>
      <c r="D247" s="614">
        <v>0</v>
      </c>
      <c r="E247" s="614">
        <v>630</v>
      </c>
      <c r="F247" s="614">
        <v>630</v>
      </c>
      <c r="G247" s="590">
        <f t="shared" si="4"/>
        <v>0</v>
      </c>
      <c r="H247" s="615"/>
      <c r="I247" s="611"/>
      <c r="J247" s="46"/>
    </row>
    <row r="248" spans="1:10" ht="12.75">
      <c r="A248" s="613" t="s">
        <v>1187</v>
      </c>
      <c r="B248" s="613" t="s">
        <v>1188</v>
      </c>
      <c r="C248" s="613" t="s">
        <v>997</v>
      </c>
      <c r="D248" s="614"/>
      <c r="E248" s="614">
        <v>804</v>
      </c>
      <c r="F248" s="614">
        <v>804</v>
      </c>
      <c r="G248" s="590">
        <f t="shared" si="4"/>
        <v>0</v>
      </c>
      <c r="H248" s="615"/>
      <c r="I248" s="611"/>
      <c r="J248" s="46"/>
    </row>
    <row r="249" spans="1:10" ht="12.75">
      <c r="A249" s="613" t="s">
        <v>1189</v>
      </c>
      <c r="B249" s="613" t="s">
        <v>1190</v>
      </c>
      <c r="C249" s="613" t="s">
        <v>997</v>
      </c>
      <c r="D249" s="614">
        <v>0</v>
      </c>
      <c r="E249" s="614">
        <v>864</v>
      </c>
      <c r="F249" s="614">
        <v>864</v>
      </c>
      <c r="G249" s="590">
        <f t="shared" si="4"/>
        <v>0</v>
      </c>
      <c r="H249" s="615"/>
      <c r="I249" s="611"/>
      <c r="J249" s="46"/>
    </row>
    <row r="250" spans="1:10" ht="12.75">
      <c r="A250" s="612" t="s">
        <v>1191</v>
      </c>
      <c r="B250" s="612" t="s">
        <v>1192</v>
      </c>
      <c r="C250" s="613" t="s">
        <v>997</v>
      </c>
      <c r="D250" s="614">
        <v>795</v>
      </c>
      <c r="E250" s="614">
        <v>0</v>
      </c>
      <c r="F250" s="614">
        <v>795</v>
      </c>
      <c r="G250" s="590">
        <f t="shared" si="4"/>
        <v>0</v>
      </c>
      <c r="H250" s="616"/>
      <c r="I250" s="611"/>
      <c r="J250" s="46"/>
    </row>
    <row r="251" spans="1:10" ht="12.75">
      <c r="A251" s="613" t="s">
        <v>1193</v>
      </c>
      <c r="B251" s="613" t="s">
        <v>1192</v>
      </c>
      <c r="C251" s="613" t="s">
        <v>1165</v>
      </c>
      <c r="D251" s="614">
        <v>0</v>
      </c>
      <c r="E251" s="614">
        <v>935</v>
      </c>
      <c r="F251" s="614">
        <v>935</v>
      </c>
      <c r="G251" s="590">
        <f t="shared" si="4"/>
        <v>0</v>
      </c>
      <c r="H251" s="616"/>
      <c r="I251" s="611"/>
      <c r="J251" s="46"/>
    </row>
    <row r="252" spans="1:10" ht="12.75">
      <c r="A252" s="612" t="s">
        <v>1194</v>
      </c>
      <c r="B252" s="612" t="s">
        <v>1195</v>
      </c>
      <c r="C252" s="613" t="s">
        <v>997</v>
      </c>
      <c r="D252" s="614">
        <v>1098</v>
      </c>
      <c r="E252" s="614">
        <v>0</v>
      </c>
      <c r="F252" s="614">
        <v>1098</v>
      </c>
      <c r="G252" s="590">
        <f t="shared" si="4"/>
        <v>0</v>
      </c>
      <c r="H252" s="615"/>
      <c r="I252" s="611"/>
      <c r="J252" s="46"/>
    </row>
    <row r="253" spans="1:10" ht="12.75">
      <c r="A253" s="613" t="s">
        <v>1196</v>
      </c>
      <c r="B253" s="613" t="s">
        <v>1195</v>
      </c>
      <c r="C253" s="613" t="s">
        <v>1165</v>
      </c>
      <c r="D253" s="614">
        <v>0</v>
      </c>
      <c r="E253" s="614">
        <v>1176</v>
      </c>
      <c r="F253" s="614">
        <v>1176</v>
      </c>
      <c r="G253" s="590">
        <f t="shared" si="4"/>
        <v>0</v>
      </c>
      <c r="H253" s="615"/>
      <c r="I253" s="611"/>
      <c r="J253" s="46"/>
    </row>
    <row r="254" spans="1:10" ht="12.75">
      <c r="A254" s="613" t="s">
        <v>1197</v>
      </c>
      <c r="B254" s="613" t="s">
        <v>1198</v>
      </c>
      <c r="C254" s="613" t="s">
        <v>1165</v>
      </c>
      <c r="D254" s="614">
        <v>0</v>
      </c>
      <c r="E254" s="614">
        <v>480</v>
      </c>
      <c r="F254" s="614">
        <v>480</v>
      </c>
      <c r="G254" s="590">
        <f t="shared" si="4"/>
        <v>0</v>
      </c>
      <c r="H254" s="615"/>
      <c r="I254" s="611"/>
      <c r="J254" s="46"/>
    </row>
    <row r="255" spans="1:10" ht="12.75">
      <c r="A255" s="613" t="s">
        <v>1199</v>
      </c>
      <c r="B255" s="612" t="s">
        <v>1200</v>
      </c>
      <c r="C255" s="613" t="s">
        <v>1165</v>
      </c>
      <c r="D255" s="614">
        <v>0</v>
      </c>
      <c r="E255" s="614">
        <v>3519</v>
      </c>
      <c r="F255" s="614">
        <v>3519</v>
      </c>
      <c r="G255" s="590">
        <f t="shared" si="4"/>
        <v>0</v>
      </c>
      <c r="H255" s="615"/>
      <c r="I255" s="611"/>
      <c r="J255" s="46"/>
    </row>
    <row r="256" spans="1:10" ht="12.75">
      <c r="A256" s="613" t="s">
        <v>1201</v>
      </c>
      <c r="B256" s="613" t="s">
        <v>1202</v>
      </c>
      <c r="C256" s="613" t="s">
        <v>997</v>
      </c>
      <c r="D256" s="614">
        <v>995</v>
      </c>
      <c r="E256" s="614">
        <v>0</v>
      </c>
      <c r="F256" s="614">
        <v>995</v>
      </c>
      <c r="G256" s="590">
        <f t="shared" si="4"/>
        <v>0</v>
      </c>
      <c r="H256" s="615"/>
      <c r="I256" s="611"/>
      <c r="J256" s="46"/>
    </row>
    <row r="257" spans="1:10" ht="12.75">
      <c r="A257" s="613" t="s">
        <v>1203</v>
      </c>
      <c r="B257" s="613" t="s">
        <v>1204</v>
      </c>
      <c r="C257" s="613" t="s">
        <v>1165</v>
      </c>
      <c r="D257" s="614">
        <v>0</v>
      </c>
      <c r="E257" s="614">
        <v>981</v>
      </c>
      <c r="F257" s="614">
        <v>981</v>
      </c>
      <c r="G257" s="590">
        <f t="shared" si="4"/>
        <v>0</v>
      </c>
      <c r="H257" s="615"/>
      <c r="I257" s="611"/>
      <c r="J257" s="46"/>
    </row>
    <row r="258" spans="1:10" ht="12.75">
      <c r="A258" s="613" t="s">
        <v>1205</v>
      </c>
      <c r="B258" s="613" t="s">
        <v>1206</v>
      </c>
      <c r="C258" s="613" t="s">
        <v>1207</v>
      </c>
      <c r="D258" s="614">
        <v>0</v>
      </c>
      <c r="E258" s="614">
        <v>1136</v>
      </c>
      <c r="F258" s="614">
        <v>1136</v>
      </c>
      <c r="G258" s="590">
        <f t="shared" si="4"/>
        <v>0</v>
      </c>
      <c r="H258" s="615"/>
      <c r="I258" s="611"/>
      <c r="J258" s="46"/>
    </row>
    <row r="259" spans="1:10" ht="12.75">
      <c r="A259" s="613" t="s">
        <v>1208</v>
      </c>
      <c r="B259" s="613" t="s">
        <v>1206</v>
      </c>
      <c r="C259" s="613" t="s">
        <v>1209</v>
      </c>
      <c r="D259" s="614">
        <v>0</v>
      </c>
      <c r="E259" s="614">
        <v>927</v>
      </c>
      <c r="F259" s="614">
        <v>927</v>
      </c>
      <c r="G259" s="590">
        <f t="shared" si="4"/>
        <v>0</v>
      </c>
      <c r="H259" s="615"/>
      <c r="I259" s="611"/>
      <c r="J259" s="46"/>
    </row>
    <row r="260" spans="1:10" ht="12.75">
      <c r="A260" s="613" t="s">
        <v>1210</v>
      </c>
      <c r="B260" s="613" t="s">
        <v>1206</v>
      </c>
      <c r="C260" s="613" t="s">
        <v>1211</v>
      </c>
      <c r="D260" s="614">
        <v>7105.5</v>
      </c>
      <c r="E260" s="614">
        <v>7105.5</v>
      </c>
      <c r="F260" s="614">
        <v>14211</v>
      </c>
      <c r="G260" s="590">
        <f t="shared" si="4"/>
        <v>0</v>
      </c>
      <c r="H260" s="615"/>
      <c r="I260" s="611"/>
      <c r="J260" s="46"/>
    </row>
    <row r="261" spans="1:10" ht="12.75">
      <c r="A261" s="613" t="s">
        <v>1212</v>
      </c>
      <c r="B261" s="613" t="s">
        <v>1206</v>
      </c>
      <c r="C261" s="613" t="s">
        <v>1213</v>
      </c>
      <c r="D261" s="614">
        <v>0</v>
      </c>
      <c r="E261" s="614">
        <v>1069</v>
      </c>
      <c r="F261" s="614">
        <v>1069</v>
      </c>
      <c r="G261" s="590">
        <f t="shared" si="4"/>
        <v>0</v>
      </c>
      <c r="H261" s="615"/>
      <c r="I261" s="611"/>
      <c r="J261" s="46"/>
    </row>
    <row r="262" spans="1:10" ht="12.75">
      <c r="A262" s="612" t="s">
        <v>1214</v>
      </c>
      <c r="B262" s="612" t="s">
        <v>1206</v>
      </c>
      <c r="C262" s="613" t="s">
        <v>1215</v>
      </c>
      <c r="D262" s="614">
        <v>23201.5</v>
      </c>
      <c r="E262" s="614">
        <v>0</v>
      </c>
      <c r="F262" s="614">
        <v>0</v>
      </c>
      <c r="G262" s="590">
        <f t="shared" si="4"/>
        <v>23201.5</v>
      </c>
      <c r="H262" s="615" t="s">
        <v>995</v>
      </c>
      <c r="I262" s="611"/>
      <c r="J262" s="46"/>
    </row>
    <row r="263" spans="1:10" ht="12.75">
      <c r="A263" s="613" t="s">
        <v>1216</v>
      </c>
      <c r="B263" s="613" t="s">
        <v>1206</v>
      </c>
      <c r="C263" s="613" t="s">
        <v>1217</v>
      </c>
      <c r="D263" s="614">
        <v>0</v>
      </c>
      <c r="E263" s="614">
        <v>20056</v>
      </c>
      <c r="F263" s="614">
        <v>20056</v>
      </c>
      <c r="G263" s="590">
        <f t="shared" si="4"/>
        <v>0</v>
      </c>
      <c r="H263" s="615"/>
      <c r="I263" s="611"/>
      <c r="J263" s="46"/>
    </row>
    <row r="264" spans="1:10" ht="12.75">
      <c r="A264" s="613" t="s">
        <v>1218</v>
      </c>
      <c r="B264" s="613" t="s">
        <v>1206</v>
      </c>
      <c r="C264" s="613" t="s">
        <v>1219</v>
      </c>
      <c r="D264" s="614">
        <v>0</v>
      </c>
      <c r="E264" s="614">
        <v>355</v>
      </c>
      <c r="F264" s="614">
        <v>355</v>
      </c>
      <c r="G264" s="590">
        <f t="shared" si="4"/>
        <v>0</v>
      </c>
      <c r="H264" s="615"/>
      <c r="I264" s="611"/>
      <c r="J264" s="46"/>
    </row>
    <row r="265" spans="1:10" ht="12.75">
      <c r="A265" s="613" t="s">
        <v>1220</v>
      </c>
      <c r="B265" s="613" t="s">
        <v>1206</v>
      </c>
      <c r="C265" s="613" t="s">
        <v>1221</v>
      </c>
      <c r="D265" s="614">
        <v>0</v>
      </c>
      <c r="E265" s="614">
        <v>496</v>
      </c>
      <c r="F265" s="614">
        <v>496</v>
      </c>
      <c r="G265" s="590">
        <f t="shared" si="4"/>
        <v>0</v>
      </c>
      <c r="H265" s="615"/>
      <c r="I265" s="611"/>
      <c r="J265" s="46"/>
    </row>
    <row r="266" spans="9:10" ht="12.75">
      <c r="I266" s="611"/>
      <c r="J266" s="46"/>
    </row>
    <row r="267" spans="9:10" ht="12.75">
      <c r="I267" s="611"/>
      <c r="J267" s="46"/>
    </row>
    <row r="268" spans="1:10" ht="12.75">
      <c r="A268" s="234"/>
      <c r="B268" s="234"/>
      <c r="C268" s="234"/>
      <c r="D268" s="594"/>
      <c r="E268" s="594"/>
      <c r="F268" s="594"/>
      <c r="G268" s="593"/>
      <c r="H268" s="261"/>
      <c r="I268" s="611"/>
      <c r="J268" s="46"/>
    </row>
    <row r="269" spans="1:10" ht="12.75">
      <c r="A269" s="234"/>
      <c r="B269" s="234"/>
      <c r="C269" s="234"/>
      <c r="D269" s="594"/>
      <c r="E269" s="594"/>
      <c r="F269" s="594"/>
      <c r="G269" s="593"/>
      <c r="H269" s="261"/>
      <c r="I269" s="611"/>
      <c r="J269" s="46"/>
    </row>
    <row r="270" spans="1:10" ht="12.75">
      <c r="A270" s="69" t="s">
        <v>1157</v>
      </c>
      <c r="B270" s="69"/>
      <c r="G270" s="556"/>
      <c r="H270" s="21" t="s">
        <v>1059</v>
      </c>
      <c r="I270" s="611"/>
      <c r="J270" s="46"/>
    </row>
    <row r="271" spans="9:10" ht="12.75">
      <c r="I271" s="611"/>
      <c r="J271" s="46"/>
    </row>
    <row r="272" spans="1:10" ht="20.25" customHeight="1">
      <c r="A272" s="579" t="s">
        <v>985</v>
      </c>
      <c r="B272" s="580" t="s">
        <v>986</v>
      </c>
      <c r="C272" s="581"/>
      <c r="D272" s="582" t="s">
        <v>987</v>
      </c>
      <c r="E272" s="582" t="s">
        <v>988</v>
      </c>
      <c r="F272" s="582" t="s">
        <v>989</v>
      </c>
      <c r="G272" s="595" t="s">
        <v>990</v>
      </c>
      <c r="H272" s="596" t="s">
        <v>991</v>
      </c>
      <c r="I272" s="611"/>
      <c r="J272" s="46"/>
    </row>
    <row r="273" spans="1:10" ht="12.75">
      <c r="A273" s="613" t="s">
        <v>1222</v>
      </c>
      <c r="B273" s="613" t="s">
        <v>1223</v>
      </c>
      <c r="C273" s="613" t="s">
        <v>1224</v>
      </c>
      <c r="D273" s="614">
        <v>0</v>
      </c>
      <c r="E273" s="614">
        <v>2445</v>
      </c>
      <c r="F273" s="614">
        <v>2445</v>
      </c>
      <c r="G273" s="590">
        <f>SUM(D273+E273-F273)</f>
        <v>0</v>
      </c>
      <c r="H273" s="615"/>
      <c r="I273" s="611"/>
      <c r="J273" s="46"/>
    </row>
    <row r="274" spans="1:10" ht="12.75">
      <c r="A274" s="613" t="s">
        <v>1225</v>
      </c>
      <c r="B274" s="613" t="s">
        <v>1206</v>
      </c>
      <c r="C274" s="613" t="s">
        <v>1226</v>
      </c>
      <c r="D274" s="614">
        <v>496</v>
      </c>
      <c r="E274" s="614">
        <v>0</v>
      </c>
      <c r="F274" s="614">
        <v>496</v>
      </c>
      <c r="G274" s="590">
        <f>SUM(D274+E274-F274)</f>
        <v>0</v>
      </c>
      <c r="H274" s="615"/>
      <c r="I274" s="611"/>
      <c r="J274" s="46"/>
    </row>
    <row r="275" spans="1:10" ht="12.75">
      <c r="A275" s="613" t="s">
        <v>1227</v>
      </c>
      <c r="B275" s="613" t="s">
        <v>1206</v>
      </c>
      <c r="C275" s="613" t="s">
        <v>1055</v>
      </c>
      <c r="D275" s="614">
        <v>0</v>
      </c>
      <c r="E275" s="614">
        <v>11409.7</v>
      </c>
      <c r="F275" s="614">
        <v>11409.7</v>
      </c>
      <c r="G275" s="590">
        <f aca="true" t="shared" si="5" ref="G275:G287">SUM(D275+E275-F275)</f>
        <v>0</v>
      </c>
      <c r="H275" s="615"/>
      <c r="I275" s="611"/>
      <c r="J275" s="46"/>
    </row>
    <row r="276" spans="1:10" ht="12.75">
      <c r="A276" s="613" t="s">
        <v>1228</v>
      </c>
      <c r="B276" s="613" t="s">
        <v>1206</v>
      </c>
      <c r="C276" s="613" t="s">
        <v>1229</v>
      </c>
      <c r="D276" s="614">
        <v>0</v>
      </c>
      <c r="E276" s="614">
        <v>1344</v>
      </c>
      <c r="F276" s="614">
        <v>1344</v>
      </c>
      <c r="G276" s="590">
        <f t="shared" si="5"/>
        <v>0</v>
      </c>
      <c r="H276" s="615"/>
      <c r="I276" s="611"/>
      <c r="J276" s="46"/>
    </row>
    <row r="277" spans="1:10" ht="12.75">
      <c r="A277" s="613" t="s">
        <v>1230</v>
      </c>
      <c r="B277" s="613" t="s">
        <v>1206</v>
      </c>
      <c r="C277" s="613" t="s">
        <v>1231</v>
      </c>
      <c r="D277" s="614">
        <v>0</v>
      </c>
      <c r="E277" s="614">
        <v>650</v>
      </c>
      <c r="F277" s="614">
        <v>650</v>
      </c>
      <c r="G277" s="590">
        <f t="shared" si="5"/>
        <v>0</v>
      </c>
      <c r="H277" s="615"/>
      <c r="I277" s="611"/>
      <c r="J277" s="46"/>
    </row>
    <row r="278" spans="1:10" ht="12.75">
      <c r="A278" s="613" t="s">
        <v>1232</v>
      </c>
      <c r="B278" s="613" t="s">
        <v>1206</v>
      </c>
      <c r="C278" s="613" t="s">
        <v>1233</v>
      </c>
      <c r="D278" s="614">
        <v>0</v>
      </c>
      <c r="E278" s="614">
        <v>2241</v>
      </c>
      <c r="F278" s="614">
        <v>2241</v>
      </c>
      <c r="G278" s="590">
        <f t="shared" si="5"/>
        <v>0</v>
      </c>
      <c r="H278" s="615"/>
      <c r="I278" s="611"/>
      <c r="J278" s="46"/>
    </row>
    <row r="279" spans="1:10" ht="12.75">
      <c r="A279" s="613" t="s">
        <v>1234</v>
      </c>
      <c r="B279" s="613" t="s">
        <v>1206</v>
      </c>
      <c r="C279" s="613" t="s">
        <v>1235</v>
      </c>
      <c r="D279" s="614">
        <v>0</v>
      </c>
      <c r="E279" s="614">
        <v>495</v>
      </c>
      <c r="F279" s="614">
        <v>495</v>
      </c>
      <c r="G279" s="590">
        <f t="shared" si="5"/>
        <v>0</v>
      </c>
      <c r="H279" s="615"/>
      <c r="I279" s="611"/>
      <c r="J279" s="46"/>
    </row>
    <row r="280" spans="1:10" ht="12.75">
      <c r="A280" s="613" t="s">
        <v>1236</v>
      </c>
      <c r="B280" s="613" t="s">
        <v>1206</v>
      </c>
      <c r="C280" s="613" t="s">
        <v>1237</v>
      </c>
      <c r="D280" s="614">
        <v>0</v>
      </c>
      <c r="E280" s="614">
        <v>649</v>
      </c>
      <c r="F280" s="614">
        <v>649</v>
      </c>
      <c r="G280" s="590">
        <f t="shared" si="5"/>
        <v>0</v>
      </c>
      <c r="H280" s="615"/>
      <c r="I280" s="611"/>
      <c r="J280" s="46"/>
    </row>
    <row r="281" spans="1:10" ht="12.75">
      <c r="A281" s="613" t="s">
        <v>1238</v>
      </c>
      <c r="B281" s="613" t="s">
        <v>1206</v>
      </c>
      <c r="C281" s="613" t="s">
        <v>1239</v>
      </c>
      <c r="D281" s="614">
        <v>0</v>
      </c>
      <c r="E281" s="614">
        <v>1190</v>
      </c>
      <c r="F281" s="614">
        <v>1190</v>
      </c>
      <c r="G281" s="590">
        <f t="shared" si="5"/>
        <v>0</v>
      </c>
      <c r="H281" s="615"/>
      <c r="I281" s="611"/>
      <c r="J281" s="46"/>
    </row>
    <row r="282" spans="1:10" ht="12.75">
      <c r="A282" s="613" t="s">
        <v>1240</v>
      </c>
      <c r="B282" s="613" t="s">
        <v>1206</v>
      </c>
      <c r="C282" s="613" t="s">
        <v>1241</v>
      </c>
      <c r="D282" s="614">
        <v>480</v>
      </c>
      <c r="E282" s="614">
        <v>0</v>
      </c>
      <c r="F282" s="614">
        <v>480</v>
      </c>
      <c r="G282" s="590">
        <f t="shared" si="5"/>
        <v>0</v>
      </c>
      <c r="H282" s="615"/>
      <c r="I282" s="611"/>
      <c r="J282" s="46"/>
    </row>
    <row r="283" spans="1:10" ht="12.75">
      <c r="A283" s="613" t="s">
        <v>1242</v>
      </c>
      <c r="B283" s="613" t="s">
        <v>1206</v>
      </c>
      <c r="C283" s="613" t="s">
        <v>1243</v>
      </c>
      <c r="D283" s="614">
        <v>0</v>
      </c>
      <c r="E283" s="614">
        <v>352</v>
      </c>
      <c r="F283" s="614">
        <v>352</v>
      </c>
      <c r="G283" s="590">
        <f t="shared" si="5"/>
        <v>0</v>
      </c>
      <c r="H283" s="615"/>
      <c r="I283" s="611"/>
      <c r="J283" s="46"/>
    </row>
    <row r="284" spans="1:10" ht="12.75">
      <c r="A284" s="613" t="s">
        <v>1244</v>
      </c>
      <c r="B284" s="613" t="s">
        <v>1206</v>
      </c>
      <c r="C284" s="613" t="s">
        <v>1245</v>
      </c>
      <c r="D284" s="614">
        <v>0</v>
      </c>
      <c r="E284" s="614">
        <v>26340</v>
      </c>
      <c r="F284" s="614">
        <v>26340</v>
      </c>
      <c r="G284" s="590">
        <f t="shared" si="5"/>
        <v>0</v>
      </c>
      <c r="H284" s="615"/>
      <c r="I284" s="611"/>
      <c r="J284" s="46"/>
    </row>
    <row r="285" spans="1:10" ht="12.75">
      <c r="A285" s="613" t="s">
        <v>1246</v>
      </c>
      <c r="B285" s="613" t="s">
        <v>1206</v>
      </c>
      <c r="C285" s="613" t="s">
        <v>1247</v>
      </c>
      <c r="D285" s="614">
        <v>0</v>
      </c>
      <c r="E285" s="614">
        <v>1785</v>
      </c>
      <c r="F285" s="614">
        <v>1785</v>
      </c>
      <c r="G285" s="590">
        <f t="shared" si="5"/>
        <v>0</v>
      </c>
      <c r="H285" s="615"/>
      <c r="I285" s="611"/>
      <c r="J285" s="46"/>
    </row>
    <row r="286" spans="1:10" ht="12.75">
      <c r="A286" s="613" t="s">
        <v>1248</v>
      </c>
      <c r="B286" s="613" t="s">
        <v>1206</v>
      </c>
      <c r="C286" s="613" t="s">
        <v>1249</v>
      </c>
      <c r="D286" s="614">
        <v>0</v>
      </c>
      <c r="E286" s="614">
        <v>3689</v>
      </c>
      <c r="F286" s="614">
        <v>3689</v>
      </c>
      <c r="G286" s="590">
        <f t="shared" si="5"/>
        <v>0</v>
      </c>
      <c r="H286" s="615"/>
      <c r="I286" s="611"/>
      <c r="J286" s="46"/>
    </row>
    <row r="287" spans="1:10" ht="12.75">
      <c r="A287" s="613" t="s">
        <v>1246</v>
      </c>
      <c r="B287" s="613" t="s">
        <v>1206</v>
      </c>
      <c r="C287" s="613" t="s">
        <v>1249</v>
      </c>
      <c r="D287" s="614">
        <v>0</v>
      </c>
      <c r="E287" s="614">
        <v>1200</v>
      </c>
      <c r="F287" s="614">
        <v>1200</v>
      </c>
      <c r="G287" s="590">
        <f t="shared" si="5"/>
        <v>0</v>
      </c>
      <c r="H287" s="615"/>
      <c r="I287" s="611"/>
      <c r="J287" s="46"/>
    </row>
    <row r="288" spans="1:10" ht="12.75">
      <c r="A288" s="46"/>
      <c r="B288" s="46"/>
      <c r="C288" s="46"/>
      <c r="D288" s="465"/>
      <c r="E288" s="465"/>
      <c r="F288" s="465"/>
      <c r="G288" s="593"/>
      <c r="H288" s="367"/>
      <c r="I288" s="611"/>
      <c r="J288" s="46"/>
    </row>
    <row r="289" spans="1:10" ht="12.75">
      <c r="A289" s="526" t="s">
        <v>1250</v>
      </c>
      <c r="B289" s="523"/>
      <c r="C289" s="523"/>
      <c r="D289" s="503">
        <f>SUM(D234:D288)</f>
        <v>1170240.41</v>
      </c>
      <c r="E289" s="503">
        <f>SUM(E234:E288)</f>
        <v>2210516.0200000005</v>
      </c>
      <c r="F289" s="503">
        <f>SUM(F234:F288)</f>
        <v>1614684.5799999998</v>
      </c>
      <c r="G289" s="617">
        <f>SUM(G234:G287)</f>
        <v>1766071.85</v>
      </c>
      <c r="H289" s="523"/>
      <c r="I289" s="611"/>
      <c r="J289" s="46"/>
    </row>
    <row r="290" spans="1:10" ht="12.75">
      <c r="A290" s="367"/>
      <c r="B290" s="367"/>
      <c r="C290" s="46"/>
      <c r="D290" s="465"/>
      <c r="E290" s="465"/>
      <c r="F290" s="465"/>
      <c r="G290" s="593"/>
      <c r="H290" s="367"/>
      <c r="I290" s="611"/>
      <c r="J290" s="46"/>
    </row>
    <row r="291" spans="1:10" ht="12.75">
      <c r="A291" s="367"/>
      <c r="B291" s="367"/>
      <c r="C291" s="46"/>
      <c r="D291" s="465"/>
      <c r="E291" s="465"/>
      <c r="F291" s="465"/>
      <c r="G291" s="593"/>
      <c r="H291" s="367"/>
      <c r="I291" s="611"/>
      <c r="J291" s="46"/>
    </row>
    <row r="292" spans="1:10" ht="12.75">
      <c r="A292" s="367"/>
      <c r="B292" s="367"/>
      <c r="C292" s="367"/>
      <c r="D292" s="482"/>
      <c r="E292" s="482"/>
      <c r="F292" s="482"/>
      <c r="G292" s="593"/>
      <c r="H292" s="367"/>
      <c r="I292" s="367"/>
      <c r="J292" s="46"/>
    </row>
    <row r="293" spans="1:10" ht="12.75">
      <c r="A293" s="367"/>
      <c r="B293" s="367"/>
      <c r="C293" s="46"/>
      <c r="D293" s="465"/>
      <c r="E293" s="465"/>
      <c r="F293" s="465"/>
      <c r="G293" s="593"/>
      <c r="H293" s="222"/>
      <c r="I293" s="46"/>
      <c r="J293" s="46"/>
    </row>
    <row r="294" spans="1:10" ht="12.75">
      <c r="A294" s="367"/>
      <c r="B294" s="367"/>
      <c r="C294" s="46"/>
      <c r="D294" s="465"/>
      <c r="E294" s="465"/>
      <c r="F294" s="465"/>
      <c r="G294" s="593"/>
      <c r="H294" s="222"/>
      <c r="I294" s="46"/>
      <c r="J294" s="46"/>
    </row>
    <row r="295" spans="1:10" ht="12.75">
      <c r="A295" s="367"/>
      <c r="B295" s="367"/>
      <c r="C295" s="46"/>
      <c r="D295" s="465"/>
      <c r="E295" s="465"/>
      <c r="F295" s="465"/>
      <c r="G295" s="593"/>
      <c r="H295" s="222"/>
      <c r="I295" s="46"/>
      <c r="J295" s="46"/>
    </row>
    <row r="296" spans="1:10" ht="12.75">
      <c r="A296" s="367"/>
      <c r="B296" s="367"/>
      <c r="C296" s="46"/>
      <c r="D296" s="465"/>
      <c r="E296" s="465"/>
      <c r="F296" s="465"/>
      <c r="G296" s="593"/>
      <c r="H296" s="222"/>
      <c r="I296" s="46"/>
      <c r="J296" s="46"/>
    </row>
    <row r="297" spans="1:10" ht="12.75">
      <c r="A297" s="367"/>
      <c r="B297" s="367"/>
      <c r="C297" s="46"/>
      <c r="D297" s="465"/>
      <c r="E297" s="465"/>
      <c r="F297" s="465"/>
      <c r="G297" s="593"/>
      <c r="H297" s="222"/>
      <c r="I297" s="46"/>
      <c r="J297" s="46"/>
    </row>
    <row r="298" spans="1:10" ht="12.75">
      <c r="A298" s="367"/>
      <c r="B298" s="367"/>
      <c r="C298" s="46"/>
      <c r="D298" s="465"/>
      <c r="E298" s="465"/>
      <c r="F298" s="465"/>
      <c r="G298" s="593"/>
      <c r="H298" s="222"/>
      <c r="I298" s="46"/>
      <c r="J298" s="46"/>
    </row>
    <row r="299" spans="1:10" ht="12.75">
      <c r="A299" s="367"/>
      <c r="B299" s="367"/>
      <c r="C299" s="46"/>
      <c r="D299" s="465"/>
      <c r="E299" s="465"/>
      <c r="F299" s="465"/>
      <c r="G299" s="593"/>
      <c r="H299" s="222"/>
      <c r="I299" s="46"/>
      <c r="J299" s="46"/>
    </row>
    <row r="300" spans="1:10" ht="12.75">
      <c r="A300" s="367"/>
      <c r="B300" s="367"/>
      <c r="C300" s="46"/>
      <c r="D300" s="465"/>
      <c r="E300" s="465"/>
      <c r="F300" s="465"/>
      <c r="G300" s="593"/>
      <c r="H300" s="222"/>
      <c r="I300" s="46"/>
      <c r="J300" s="46"/>
    </row>
    <row r="301" spans="1:10" ht="12.75">
      <c r="A301" s="367"/>
      <c r="B301" s="367"/>
      <c r="C301" s="46"/>
      <c r="D301" s="465"/>
      <c r="E301" s="465"/>
      <c r="F301" s="465"/>
      <c r="G301" s="593"/>
      <c r="H301" s="222"/>
      <c r="I301" s="46"/>
      <c r="J301" s="46"/>
    </row>
    <row r="302" spans="1:10" ht="12.75">
      <c r="A302" s="367"/>
      <c r="B302" s="367"/>
      <c r="C302" s="46"/>
      <c r="D302" s="465"/>
      <c r="E302" s="465"/>
      <c r="F302" s="465"/>
      <c r="G302" s="593"/>
      <c r="H302" s="222"/>
      <c r="I302" s="46"/>
      <c r="J302" s="46"/>
    </row>
    <row r="303" spans="1:10" ht="12.75">
      <c r="A303" s="367"/>
      <c r="B303" s="367"/>
      <c r="C303" s="46"/>
      <c r="D303" s="465"/>
      <c r="E303" s="465"/>
      <c r="F303" s="465"/>
      <c r="G303" s="593"/>
      <c r="H303" s="222"/>
      <c r="I303" s="46"/>
      <c r="J303" s="46"/>
    </row>
    <row r="304" spans="1:10" ht="12.75">
      <c r="A304" s="367"/>
      <c r="B304" s="367"/>
      <c r="C304" s="46"/>
      <c r="D304" s="465"/>
      <c r="E304" s="465"/>
      <c r="F304" s="465"/>
      <c r="G304" s="593"/>
      <c r="H304" s="222"/>
      <c r="I304" s="46"/>
      <c r="J304" s="46"/>
    </row>
    <row r="305" spans="1:10" ht="12.75">
      <c r="A305" s="69" t="s">
        <v>1251</v>
      </c>
      <c r="B305" s="69"/>
      <c r="H305" s="21" t="s">
        <v>1158</v>
      </c>
      <c r="I305" s="21" t="s">
        <v>1252</v>
      </c>
      <c r="J305" s="46"/>
    </row>
    <row r="306" ht="12.75">
      <c r="J306" s="46"/>
    </row>
    <row r="307" spans="1:10" ht="21" customHeight="1">
      <c r="A307" s="579" t="s">
        <v>985</v>
      </c>
      <c r="B307" s="580" t="s">
        <v>986</v>
      </c>
      <c r="C307" s="581"/>
      <c r="D307" s="582" t="s">
        <v>987</v>
      </c>
      <c r="E307" s="582" t="s">
        <v>988</v>
      </c>
      <c r="F307" s="582" t="s">
        <v>989</v>
      </c>
      <c r="G307" s="595" t="s">
        <v>990</v>
      </c>
      <c r="H307" s="596" t="s">
        <v>991</v>
      </c>
      <c r="I307" s="585"/>
      <c r="J307" s="46"/>
    </row>
    <row r="308" spans="1:10" ht="12.75">
      <c r="A308" s="586"/>
      <c r="B308" s="586"/>
      <c r="C308" s="587"/>
      <c r="D308" s="588"/>
      <c r="E308" s="588"/>
      <c r="F308" s="588"/>
      <c r="G308" s="589"/>
      <c r="H308" s="586"/>
      <c r="I308" s="610"/>
      <c r="J308" s="46"/>
    </row>
    <row r="309" spans="1:10" ht="12.75">
      <c r="A309" s="523" t="s">
        <v>1253</v>
      </c>
      <c r="B309" s="523" t="s">
        <v>1254</v>
      </c>
      <c r="C309" s="523" t="s">
        <v>1255</v>
      </c>
      <c r="D309" s="524">
        <v>156741.39</v>
      </c>
      <c r="E309" s="524">
        <v>0</v>
      </c>
      <c r="F309" s="609">
        <v>156741.39</v>
      </c>
      <c r="G309" s="590">
        <f>SUM(D309+E309-F309)</f>
        <v>0</v>
      </c>
      <c r="H309" s="591"/>
      <c r="I309" s="611"/>
      <c r="J309" s="46"/>
    </row>
    <row r="310" spans="1:10" ht="12.75">
      <c r="A310" s="523" t="s">
        <v>1256</v>
      </c>
      <c r="B310" s="523" t="s">
        <v>1257</v>
      </c>
      <c r="C310" s="523"/>
      <c r="D310" s="524">
        <v>0</v>
      </c>
      <c r="E310" s="524">
        <v>1529108</v>
      </c>
      <c r="F310" s="609">
        <v>1529108</v>
      </c>
      <c r="G310" s="590">
        <f aca="true" t="shared" si="6" ref="G310:G339">SUM(D310+E310-F310)</f>
        <v>0</v>
      </c>
      <c r="H310" s="591"/>
      <c r="I310" s="611"/>
      <c r="J310" s="46"/>
    </row>
    <row r="311" spans="1:10" ht="12.75">
      <c r="A311" s="523" t="s">
        <v>1258</v>
      </c>
      <c r="B311" s="523" t="s">
        <v>1259</v>
      </c>
      <c r="C311" s="523"/>
      <c r="D311" s="524">
        <v>100</v>
      </c>
      <c r="E311" s="524">
        <v>1000</v>
      </c>
      <c r="F311" s="609">
        <v>1100</v>
      </c>
      <c r="G311" s="590">
        <f t="shared" si="6"/>
        <v>0</v>
      </c>
      <c r="H311" s="591"/>
      <c r="I311" s="611"/>
      <c r="J311" s="46"/>
    </row>
    <row r="312" spans="1:10" ht="12.75">
      <c r="A312" s="523" t="s">
        <v>1260</v>
      </c>
      <c r="B312" s="523" t="s">
        <v>1261</v>
      </c>
      <c r="C312" s="523" t="s">
        <v>1262</v>
      </c>
      <c r="D312" s="524">
        <v>40717</v>
      </c>
      <c r="E312" s="524">
        <v>-10381</v>
      </c>
      <c r="F312" s="609">
        <v>30336</v>
      </c>
      <c r="G312" s="590">
        <f t="shared" si="6"/>
        <v>0</v>
      </c>
      <c r="H312" s="591"/>
      <c r="I312" s="611"/>
      <c r="J312" s="46"/>
    </row>
    <row r="313" spans="1:10" ht="12.75">
      <c r="A313" s="523" t="s">
        <v>1263</v>
      </c>
      <c r="B313" s="523" t="s">
        <v>1264</v>
      </c>
      <c r="C313" s="523" t="s">
        <v>1265</v>
      </c>
      <c r="D313" s="524">
        <v>34335</v>
      </c>
      <c r="E313" s="524">
        <v>-23104</v>
      </c>
      <c r="F313" s="609">
        <v>3541</v>
      </c>
      <c r="G313" s="590">
        <f t="shared" si="6"/>
        <v>7690</v>
      </c>
      <c r="H313" s="591" t="s">
        <v>995</v>
      </c>
      <c r="I313" s="611"/>
      <c r="J313" s="46"/>
    </row>
    <row r="314" spans="1:10" ht="12.75">
      <c r="A314" s="523" t="s">
        <v>1266</v>
      </c>
      <c r="B314" s="523" t="s">
        <v>1264</v>
      </c>
      <c r="C314" s="523" t="s">
        <v>1267</v>
      </c>
      <c r="D314" s="524">
        <v>36732</v>
      </c>
      <c r="E314" s="524">
        <v>-33018</v>
      </c>
      <c r="F314" s="609">
        <v>3714</v>
      </c>
      <c r="G314" s="590">
        <f t="shared" si="6"/>
        <v>0</v>
      </c>
      <c r="H314" s="591"/>
      <c r="I314" s="611"/>
      <c r="J314" s="46"/>
    </row>
    <row r="315" spans="1:10" ht="12.75">
      <c r="A315" s="523" t="s">
        <v>1268</v>
      </c>
      <c r="B315" s="523" t="s">
        <v>1264</v>
      </c>
      <c r="C315" s="523" t="s">
        <v>1269</v>
      </c>
      <c r="D315" s="524">
        <v>22764</v>
      </c>
      <c r="E315" s="524">
        <v>-18789</v>
      </c>
      <c r="F315" s="609">
        <v>3975</v>
      </c>
      <c r="G315" s="590">
        <f t="shared" si="6"/>
        <v>0</v>
      </c>
      <c r="H315" s="591"/>
      <c r="I315" s="611"/>
      <c r="J315" s="46"/>
    </row>
    <row r="316" spans="1:10" ht="12.75">
      <c r="A316" s="523" t="s">
        <v>1270</v>
      </c>
      <c r="B316" s="523" t="s">
        <v>1264</v>
      </c>
      <c r="C316" s="523" t="s">
        <v>1271</v>
      </c>
      <c r="D316" s="524">
        <v>21803</v>
      </c>
      <c r="E316" s="524">
        <v>-20840</v>
      </c>
      <c r="F316" s="609">
        <v>963</v>
      </c>
      <c r="G316" s="590">
        <f t="shared" si="6"/>
        <v>0</v>
      </c>
      <c r="H316" s="591"/>
      <c r="I316" s="611"/>
      <c r="J316" s="46"/>
    </row>
    <row r="317" spans="1:10" ht="12.75">
      <c r="A317" s="523" t="s">
        <v>1272</v>
      </c>
      <c r="B317" s="523" t="s">
        <v>1264</v>
      </c>
      <c r="C317" s="523" t="s">
        <v>1273</v>
      </c>
      <c r="D317" s="524">
        <v>22468</v>
      </c>
      <c r="E317" s="524">
        <v>-22468</v>
      </c>
      <c r="F317" s="609">
        <v>0</v>
      </c>
      <c r="G317" s="590">
        <f t="shared" si="6"/>
        <v>0</v>
      </c>
      <c r="H317" s="591"/>
      <c r="I317" s="611"/>
      <c r="J317" s="46"/>
    </row>
    <row r="318" spans="1:10" ht="12.75">
      <c r="A318" s="523" t="s">
        <v>1274</v>
      </c>
      <c r="B318" s="523" t="s">
        <v>1275</v>
      </c>
      <c r="C318" s="523"/>
      <c r="D318" s="524">
        <v>500</v>
      </c>
      <c r="E318" s="524">
        <v>1000</v>
      </c>
      <c r="F318" s="609">
        <v>1000</v>
      </c>
      <c r="G318" s="590">
        <f t="shared" si="6"/>
        <v>500</v>
      </c>
      <c r="H318" s="591" t="s">
        <v>995</v>
      </c>
      <c r="I318" s="611"/>
      <c r="J318" s="46"/>
    </row>
    <row r="319" spans="1:10" ht="12.75">
      <c r="A319" s="523" t="s">
        <v>1276</v>
      </c>
      <c r="B319" s="523" t="s">
        <v>1277</v>
      </c>
      <c r="C319" s="523" t="s">
        <v>1278</v>
      </c>
      <c r="D319" s="524">
        <v>450</v>
      </c>
      <c r="E319" s="524">
        <v>0</v>
      </c>
      <c r="F319" s="609">
        <v>0</v>
      </c>
      <c r="G319" s="590">
        <f t="shared" si="6"/>
        <v>450</v>
      </c>
      <c r="H319" s="591" t="s">
        <v>995</v>
      </c>
      <c r="I319" s="611"/>
      <c r="J319" s="46"/>
    </row>
    <row r="320" spans="1:10" ht="12.75">
      <c r="A320" s="523" t="s">
        <v>1279</v>
      </c>
      <c r="B320" s="523" t="s">
        <v>1280</v>
      </c>
      <c r="C320" s="523" t="s">
        <v>1281</v>
      </c>
      <c r="D320" s="524">
        <v>450</v>
      </c>
      <c r="E320" s="524">
        <v>0</v>
      </c>
      <c r="F320" s="609">
        <v>0</v>
      </c>
      <c r="G320" s="590">
        <f t="shared" si="6"/>
        <v>450</v>
      </c>
      <c r="H320" s="591" t="s">
        <v>995</v>
      </c>
      <c r="I320" s="611"/>
      <c r="J320" s="46"/>
    </row>
    <row r="321" spans="1:10" ht="12.75">
      <c r="A321" s="523" t="s">
        <v>1282</v>
      </c>
      <c r="B321" s="523" t="s">
        <v>1277</v>
      </c>
      <c r="C321" s="523" t="s">
        <v>1283</v>
      </c>
      <c r="D321" s="524">
        <v>248</v>
      </c>
      <c r="E321" s="524">
        <v>1080</v>
      </c>
      <c r="F321" s="609">
        <v>360</v>
      </c>
      <c r="G321" s="590">
        <f t="shared" si="6"/>
        <v>968</v>
      </c>
      <c r="H321" s="591" t="s">
        <v>995</v>
      </c>
      <c r="I321" s="611"/>
      <c r="J321" s="46"/>
    </row>
    <row r="322" spans="1:10" ht="12.75">
      <c r="A322" s="523" t="s">
        <v>1284</v>
      </c>
      <c r="B322" s="523" t="s">
        <v>1277</v>
      </c>
      <c r="C322" s="523" t="s">
        <v>1285</v>
      </c>
      <c r="D322" s="524">
        <v>0</v>
      </c>
      <c r="E322" s="524">
        <v>180</v>
      </c>
      <c r="F322" s="609">
        <v>0</v>
      </c>
      <c r="G322" s="590">
        <f t="shared" si="6"/>
        <v>180</v>
      </c>
      <c r="H322" s="591" t="s">
        <v>995</v>
      </c>
      <c r="I322" s="611"/>
      <c r="J322" s="46"/>
    </row>
    <row r="323" spans="1:10" ht="12.75">
      <c r="A323" s="523" t="s">
        <v>1286</v>
      </c>
      <c r="B323" s="523" t="s">
        <v>1280</v>
      </c>
      <c r="C323" s="523" t="s">
        <v>1267</v>
      </c>
      <c r="D323" s="524">
        <v>150</v>
      </c>
      <c r="E323" s="524">
        <v>-150</v>
      </c>
      <c r="F323" s="609">
        <v>0</v>
      </c>
      <c r="G323" s="590">
        <f t="shared" si="6"/>
        <v>0</v>
      </c>
      <c r="H323" s="591"/>
      <c r="I323" s="611"/>
      <c r="J323" s="46"/>
    </row>
    <row r="324" spans="1:10" ht="12.75">
      <c r="A324" s="523" t="s">
        <v>1287</v>
      </c>
      <c r="B324" s="523" t="s">
        <v>1277</v>
      </c>
      <c r="C324" s="523" t="s">
        <v>1269</v>
      </c>
      <c r="D324" s="524">
        <v>240</v>
      </c>
      <c r="E324" s="524">
        <v>-240</v>
      </c>
      <c r="F324" s="609">
        <v>0</v>
      </c>
      <c r="G324" s="590">
        <f t="shared" si="6"/>
        <v>0</v>
      </c>
      <c r="H324" s="591"/>
      <c r="I324" s="611"/>
      <c r="J324" s="46"/>
    </row>
    <row r="325" spans="1:10" ht="12.75">
      <c r="A325" s="523" t="s">
        <v>1288</v>
      </c>
      <c r="B325" s="523" t="s">
        <v>1277</v>
      </c>
      <c r="C325" s="523" t="s">
        <v>1271</v>
      </c>
      <c r="D325" s="524">
        <v>250</v>
      </c>
      <c r="E325" s="524">
        <v>0</v>
      </c>
      <c r="F325" s="609">
        <v>150</v>
      </c>
      <c r="G325" s="590">
        <f t="shared" si="6"/>
        <v>100</v>
      </c>
      <c r="H325" s="591" t="s">
        <v>995</v>
      </c>
      <c r="I325" s="611"/>
      <c r="J325" s="46"/>
    </row>
    <row r="326" spans="1:10" ht="12.75">
      <c r="A326" s="523" t="s">
        <v>1289</v>
      </c>
      <c r="B326" s="523" t="s">
        <v>1277</v>
      </c>
      <c r="C326" s="523" t="s">
        <v>1273</v>
      </c>
      <c r="D326" s="524">
        <v>550</v>
      </c>
      <c r="E326" s="524">
        <v>0</v>
      </c>
      <c r="F326" s="609">
        <v>190</v>
      </c>
      <c r="G326" s="590">
        <f t="shared" si="6"/>
        <v>360</v>
      </c>
      <c r="H326" s="591" t="s">
        <v>995</v>
      </c>
      <c r="I326" s="611"/>
      <c r="J326" s="46"/>
    </row>
    <row r="327" spans="1:10" ht="12.75">
      <c r="A327" s="523" t="s">
        <v>1290</v>
      </c>
      <c r="B327" s="523" t="s">
        <v>1277</v>
      </c>
      <c r="C327" s="523" t="s">
        <v>1002</v>
      </c>
      <c r="D327" s="524">
        <v>982.5</v>
      </c>
      <c r="E327" s="524">
        <v>-21.5</v>
      </c>
      <c r="F327" s="609">
        <v>353</v>
      </c>
      <c r="G327" s="590">
        <f t="shared" si="6"/>
        <v>608</v>
      </c>
      <c r="H327" s="591" t="s">
        <v>995</v>
      </c>
      <c r="I327" s="611"/>
      <c r="J327" s="46"/>
    </row>
    <row r="328" spans="1:10" ht="12.75">
      <c r="A328" s="523" t="s">
        <v>1291</v>
      </c>
      <c r="B328" s="523" t="s">
        <v>1277</v>
      </c>
      <c r="C328" s="523" t="s">
        <v>1004</v>
      </c>
      <c r="D328" s="524">
        <v>1020</v>
      </c>
      <c r="E328" s="524">
        <v>30</v>
      </c>
      <c r="F328" s="609">
        <v>-68</v>
      </c>
      <c r="G328" s="590">
        <f t="shared" si="6"/>
        <v>1118</v>
      </c>
      <c r="H328" s="591" t="s">
        <v>995</v>
      </c>
      <c r="I328" s="611"/>
      <c r="J328" s="46"/>
    </row>
    <row r="329" spans="1:10" ht="12.75">
      <c r="A329" s="523" t="s">
        <v>1292</v>
      </c>
      <c r="B329" s="523" t="s">
        <v>1277</v>
      </c>
      <c r="C329" s="523" t="s">
        <v>994</v>
      </c>
      <c r="D329" s="524">
        <v>1180</v>
      </c>
      <c r="E329" s="524">
        <v>421</v>
      </c>
      <c r="F329" s="609">
        <v>655</v>
      </c>
      <c r="G329" s="590">
        <f t="shared" si="6"/>
        <v>946</v>
      </c>
      <c r="H329" s="591" t="s">
        <v>995</v>
      </c>
      <c r="I329" s="611"/>
      <c r="J329" s="46"/>
    </row>
    <row r="330" spans="1:10" ht="12.75">
      <c r="A330" s="523" t="s">
        <v>1293</v>
      </c>
      <c r="B330" s="523" t="s">
        <v>1277</v>
      </c>
      <c r="C330" s="523" t="s">
        <v>997</v>
      </c>
      <c r="D330" s="524">
        <v>1049</v>
      </c>
      <c r="E330" s="524">
        <v>361</v>
      </c>
      <c r="F330" s="609">
        <v>344</v>
      </c>
      <c r="G330" s="590">
        <f t="shared" si="6"/>
        <v>1066</v>
      </c>
      <c r="H330" s="591" t="s">
        <v>995</v>
      </c>
      <c r="I330" s="611"/>
      <c r="J330" s="46"/>
    </row>
    <row r="331" spans="1:10" ht="12.75">
      <c r="A331" s="523" t="s">
        <v>1294</v>
      </c>
      <c r="B331" s="523" t="s">
        <v>1277</v>
      </c>
      <c r="C331" s="523" t="s">
        <v>999</v>
      </c>
      <c r="D331" s="524">
        <v>0</v>
      </c>
      <c r="E331" s="524">
        <v>89051</v>
      </c>
      <c r="F331" s="609">
        <v>85758</v>
      </c>
      <c r="G331" s="590">
        <f t="shared" si="6"/>
        <v>3293</v>
      </c>
      <c r="H331" s="591" t="s">
        <v>995</v>
      </c>
      <c r="I331" s="611"/>
      <c r="J331" s="46"/>
    </row>
    <row r="332" spans="1:10" ht="12.75">
      <c r="A332" s="523" t="s">
        <v>1295</v>
      </c>
      <c r="B332" s="523" t="s">
        <v>1277</v>
      </c>
      <c r="C332" s="523" t="s">
        <v>1296</v>
      </c>
      <c r="D332" s="524">
        <v>400</v>
      </c>
      <c r="E332" s="524">
        <v>400</v>
      </c>
      <c r="F332" s="609">
        <v>400</v>
      </c>
      <c r="G332" s="590">
        <f t="shared" si="6"/>
        <v>400</v>
      </c>
      <c r="H332" s="591" t="s">
        <v>995</v>
      </c>
      <c r="I332" s="611"/>
      <c r="J332" s="46"/>
    </row>
    <row r="333" spans="1:10" ht="12.75">
      <c r="A333" s="618" t="s">
        <v>1297</v>
      </c>
      <c r="B333" s="523" t="s">
        <v>1298</v>
      </c>
      <c r="C333" s="523" t="s">
        <v>1262</v>
      </c>
      <c r="D333" s="524">
        <v>14898</v>
      </c>
      <c r="E333" s="524">
        <v>68130</v>
      </c>
      <c r="F333" s="609">
        <v>75348</v>
      </c>
      <c r="G333" s="590">
        <f t="shared" si="6"/>
        <v>7680</v>
      </c>
      <c r="H333" s="591" t="s">
        <v>995</v>
      </c>
      <c r="I333" s="611"/>
      <c r="J333" s="46"/>
    </row>
    <row r="334" spans="1:10" ht="12.75">
      <c r="A334" s="523" t="s">
        <v>1011</v>
      </c>
      <c r="B334" s="523" t="s">
        <v>1299</v>
      </c>
      <c r="C334" s="523" t="s">
        <v>1300</v>
      </c>
      <c r="D334" s="524">
        <v>1780</v>
      </c>
      <c r="E334" s="524">
        <v>-1780</v>
      </c>
      <c r="F334" s="609">
        <v>0</v>
      </c>
      <c r="G334" s="590">
        <f t="shared" si="6"/>
        <v>0</v>
      </c>
      <c r="H334" s="591"/>
      <c r="I334" s="611"/>
      <c r="J334" s="46"/>
    </row>
    <row r="335" spans="1:10" ht="12.75">
      <c r="A335" s="523" t="s">
        <v>1301</v>
      </c>
      <c r="B335" s="523" t="s">
        <v>1302</v>
      </c>
      <c r="C335" s="523" t="s">
        <v>1262</v>
      </c>
      <c r="D335" s="524">
        <v>20400</v>
      </c>
      <c r="E335" s="524">
        <v>-20400</v>
      </c>
      <c r="F335" s="609">
        <v>0</v>
      </c>
      <c r="G335" s="590">
        <f t="shared" si="6"/>
        <v>0</v>
      </c>
      <c r="H335" s="591"/>
      <c r="I335" s="611"/>
      <c r="J335" s="46"/>
    </row>
    <row r="336" spans="1:10" ht="12.75">
      <c r="A336" s="523" t="s">
        <v>1303</v>
      </c>
      <c r="B336" s="523" t="s">
        <v>1302</v>
      </c>
      <c r="C336" s="523" t="s">
        <v>1237</v>
      </c>
      <c r="D336" s="524">
        <v>630</v>
      </c>
      <c r="E336" s="524">
        <v>-630</v>
      </c>
      <c r="F336" s="609">
        <v>0</v>
      </c>
      <c r="G336" s="590">
        <f t="shared" si="6"/>
        <v>0</v>
      </c>
      <c r="H336" s="591"/>
      <c r="I336" s="611"/>
      <c r="J336" s="46"/>
    </row>
    <row r="337" spans="1:10" ht="12.75">
      <c r="A337" s="523" t="s">
        <v>1304</v>
      </c>
      <c r="B337" s="523" t="s">
        <v>1302</v>
      </c>
      <c r="C337" s="523" t="s">
        <v>1013</v>
      </c>
      <c r="D337" s="524">
        <v>1200</v>
      </c>
      <c r="E337" s="524">
        <v>-1200</v>
      </c>
      <c r="F337" s="609">
        <v>0</v>
      </c>
      <c r="G337" s="590">
        <f t="shared" si="6"/>
        <v>0</v>
      </c>
      <c r="H337" s="591"/>
      <c r="I337" s="611"/>
      <c r="J337" s="46"/>
    </row>
    <row r="338" spans="1:10" ht="12.75">
      <c r="A338" s="523" t="s">
        <v>1305</v>
      </c>
      <c r="B338" s="523" t="s">
        <v>1306</v>
      </c>
      <c r="C338" s="523" t="s">
        <v>1013</v>
      </c>
      <c r="D338" s="524">
        <v>1045</v>
      </c>
      <c r="E338" s="524">
        <v>-1045</v>
      </c>
      <c r="F338" s="609">
        <v>0</v>
      </c>
      <c r="G338" s="590">
        <f t="shared" si="6"/>
        <v>0</v>
      </c>
      <c r="H338" s="591"/>
      <c r="I338" s="611"/>
      <c r="J338" s="46"/>
    </row>
    <row r="339" spans="1:10" ht="12.75">
      <c r="A339" s="523" t="s">
        <v>1307</v>
      </c>
      <c r="B339" s="523" t="s">
        <v>1308</v>
      </c>
      <c r="C339" s="523" t="s">
        <v>1066</v>
      </c>
      <c r="D339" s="524">
        <v>8479</v>
      </c>
      <c r="E339" s="524">
        <v>-3200</v>
      </c>
      <c r="F339" s="609">
        <v>810</v>
      </c>
      <c r="G339" s="590">
        <f t="shared" si="6"/>
        <v>4469</v>
      </c>
      <c r="H339" s="591" t="s">
        <v>995</v>
      </c>
      <c r="I339" s="611"/>
      <c r="J339" s="46"/>
    </row>
    <row r="340" spans="1:10" ht="12.75">
      <c r="A340" s="367"/>
      <c r="B340" s="367"/>
      <c r="C340" s="46"/>
      <c r="D340" s="465"/>
      <c r="E340" s="465"/>
      <c r="F340" s="482"/>
      <c r="G340" s="593"/>
      <c r="H340" s="222"/>
      <c r="I340" s="46"/>
      <c r="J340" s="46"/>
    </row>
    <row r="341" spans="1:10" ht="12.75">
      <c r="A341" s="69" t="s">
        <v>1309</v>
      </c>
      <c r="B341" s="69"/>
      <c r="F341" s="249"/>
      <c r="H341" s="619" t="s">
        <v>1059</v>
      </c>
      <c r="I341" s="21" t="s">
        <v>1310</v>
      </c>
      <c r="J341" s="46"/>
    </row>
    <row r="342" spans="6:10" ht="12.75">
      <c r="F342" s="249"/>
      <c r="J342" s="46"/>
    </row>
    <row r="343" spans="1:10" ht="21" customHeight="1">
      <c r="A343" s="579" t="s">
        <v>985</v>
      </c>
      <c r="B343" s="580" t="s">
        <v>986</v>
      </c>
      <c r="C343" s="581"/>
      <c r="D343" s="582" t="s">
        <v>987</v>
      </c>
      <c r="E343" s="582" t="s">
        <v>988</v>
      </c>
      <c r="F343" s="582" t="s">
        <v>989</v>
      </c>
      <c r="G343" s="595" t="s">
        <v>990</v>
      </c>
      <c r="H343" s="620" t="s">
        <v>991</v>
      </c>
      <c r="I343" s="585"/>
      <c r="J343" s="46"/>
    </row>
    <row r="344" spans="1:10" ht="12.75">
      <c r="A344" s="586"/>
      <c r="B344" s="586"/>
      <c r="C344" s="587"/>
      <c r="D344" s="588"/>
      <c r="E344" s="588"/>
      <c r="F344" s="621"/>
      <c r="G344" s="589"/>
      <c r="H344" s="586"/>
      <c r="I344" s="610"/>
      <c r="J344" s="46"/>
    </row>
    <row r="345" spans="1:10" ht="12.75">
      <c r="A345" s="618" t="s">
        <v>1311</v>
      </c>
      <c r="B345" s="523" t="s">
        <v>1308</v>
      </c>
      <c r="C345" s="523" t="s">
        <v>1033</v>
      </c>
      <c r="D345" s="524">
        <v>6733</v>
      </c>
      <c r="E345" s="524">
        <v>-891</v>
      </c>
      <c r="F345" s="609">
        <v>569</v>
      </c>
      <c r="G345" s="590">
        <f aca="true" t="shared" si="7" ref="G345:G362">SUM(D345+E345-F345)</f>
        <v>5273</v>
      </c>
      <c r="H345" s="591" t="s">
        <v>995</v>
      </c>
      <c r="I345" s="611"/>
      <c r="J345" s="46"/>
    </row>
    <row r="346" spans="1:10" ht="12.75">
      <c r="A346" s="618" t="s">
        <v>1312</v>
      </c>
      <c r="B346" s="523" t="s">
        <v>1308</v>
      </c>
      <c r="C346" s="523" t="s">
        <v>1044</v>
      </c>
      <c r="D346" s="524">
        <v>15306</v>
      </c>
      <c r="E346" s="524">
        <v>-1237</v>
      </c>
      <c r="F346" s="609">
        <v>1472</v>
      </c>
      <c r="G346" s="590">
        <f t="shared" si="7"/>
        <v>12597</v>
      </c>
      <c r="H346" s="591" t="s">
        <v>995</v>
      </c>
      <c r="I346" s="611"/>
      <c r="J346" s="46"/>
    </row>
    <row r="347" spans="1:10" ht="12.75">
      <c r="A347" s="618" t="s">
        <v>1313</v>
      </c>
      <c r="B347" s="523" t="s">
        <v>1308</v>
      </c>
      <c r="C347" s="523" t="s">
        <v>1207</v>
      </c>
      <c r="D347" s="524">
        <v>26308.86</v>
      </c>
      <c r="E347" s="524">
        <v>-1197</v>
      </c>
      <c r="F347" s="609">
        <v>3488</v>
      </c>
      <c r="G347" s="590">
        <f t="shared" si="7"/>
        <v>21623.86</v>
      </c>
      <c r="H347" s="591" t="s">
        <v>995</v>
      </c>
      <c r="I347" s="611"/>
      <c r="J347" s="46"/>
    </row>
    <row r="348" spans="1:10" ht="12.75">
      <c r="A348" s="618" t="s">
        <v>1314</v>
      </c>
      <c r="B348" s="523" t="s">
        <v>1308</v>
      </c>
      <c r="C348" s="523" t="s">
        <v>1182</v>
      </c>
      <c r="D348" s="524">
        <v>31685</v>
      </c>
      <c r="E348" s="524">
        <v>-1880</v>
      </c>
      <c r="F348" s="609">
        <v>5328</v>
      </c>
      <c r="G348" s="590">
        <f t="shared" si="7"/>
        <v>24477</v>
      </c>
      <c r="H348" s="591" t="s">
        <v>995</v>
      </c>
      <c r="I348" s="611"/>
      <c r="J348" s="46"/>
    </row>
    <row r="349" spans="1:10" ht="12.75">
      <c r="A349" s="618" t="s">
        <v>1315</v>
      </c>
      <c r="B349" s="523" t="s">
        <v>1308</v>
      </c>
      <c r="C349" s="523" t="s">
        <v>1209</v>
      </c>
      <c r="D349" s="524">
        <v>49469</v>
      </c>
      <c r="E349" s="524">
        <v>-1476</v>
      </c>
      <c r="F349" s="609">
        <v>9288</v>
      </c>
      <c r="G349" s="590">
        <f t="shared" si="7"/>
        <v>38705</v>
      </c>
      <c r="H349" s="591" t="s">
        <v>995</v>
      </c>
      <c r="I349" s="611"/>
      <c r="J349" s="46"/>
    </row>
    <row r="350" spans="1:10" ht="12.75">
      <c r="A350" s="618" t="s">
        <v>1316</v>
      </c>
      <c r="B350" s="523" t="s">
        <v>1308</v>
      </c>
      <c r="C350" s="523" t="s">
        <v>1317</v>
      </c>
      <c r="D350" s="524">
        <v>59982</v>
      </c>
      <c r="E350" s="524">
        <v>37898</v>
      </c>
      <c r="F350" s="609">
        <v>36417</v>
      </c>
      <c r="G350" s="590">
        <f t="shared" si="7"/>
        <v>61463</v>
      </c>
      <c r="H350" s="591" t="s">
        <v>995</v>
      </c>
      <c r="I350" s="611"/>
      <c r="J350" s="46"/>
    </row>
    <row r="351" spans="1:10" ht="12.75">
      <c r="A351" s="618" t="s">
        <v>1318</v>
      </c>
      <c r="B351" s="523" t="s">
        <v>1308</v>
      </c>
      <c r="C351" s="523" t="s">
        <v>1211</v>
      </c>
      <c r="D351" s="524">
        <v>0</v>
      </c>
      <c r="E351" s="524">
        <v>124330</v>
      </c>
      <c r="F351" s="609">
        <v>10250</v>
      </c>
      <c r="G351" s="590">
        <f t="shared" si="7"/>
        <v>114080</v>
      </c>
      <c r="H351" s="591" t="s">
        <v>995</v>
      </c>
      <c r="I351" s="611"/>
      <c r="J351" s="46"/>
    </row>
    <row r="352" spans="1:10" ht="12.75">
      <c r="A352" s="523" t="s">
        <v>1319</v>
      </c>
      <c r="B352" s="523" t="s">
        <v>1308</v>
      </c>
      <c r="C352" s="523" t="s">
        <v>1271</v>
      </c>
      <c r="D352" s="524">
        <v>15240.1</v>
      </c>
      <c r="E352" s="524">
        <v>-3382.1</v>
      </c>
      <c r="F352" s="609">
        <v>1538</v>
      </c>
      <c r="G352" s="590">
        <f t="shared" si="7"/>
        <v>10320</v>
      </c>
      <c r="H352" s="591" t="s">
        <v>995</v>
      </c>
      <c r="I352" s="611"/>
      <c r="J352" s="46"/>
    </row>
    <row r="353" spans="1:10" ht="12.75">
      <c r="A353" s="523" t="s">
        <v>1320</v>
      </c>
      <c r="B353" s="523" t="s">
        <v>1308</v>
      </c>
      <c r="C353" s="523" t="s">
        <v>1273</v>
      </c>
      <c r="D353" s="524">
        <v>16212.5</v>
      </c>
      <c r="E353" s="524">
        <v>-2117.5</v>
      </c>
      <c r="F353" s="609">
        <v>1404</v>
      </c>
      <c r="G353" s="590">
        <f t="shared" si="7"/>
        <v>12691</v>
      </c>
      <c r="H353" s="591" t="s">
        <v>995</v>
      </c>
      <c r="I353" s="611"/>
      <c r="J353" s="46"/>
    </row>
    <row r="354" spans="1:10" ht="12.75">
      <c r="A354" s="523" t="s">
        <v>1321</v>
      </c>
      <c r="B354" s="523" t="s">
        <v>1308</v>
      </c>
      <c r="C354" s="523" t="s">
        <v>1002</v>
      </c>
      <c r="D354" s="524">
        <v>31219</v>
      </c>
      <c r="E354" s="524">
        <v>-2460</v>
      </c>
      <c r="F354" s="609">
        <v>3453</v>
      </c>
      <c r="G354" s="590">
        <f t="shared" si="7"/>
        <v>25306</v>
      </c>
      <c r="H354" s="591" t="s">
        <v>995</v>
      </c>
      <c r="I354" s="611"/>
      <c r="J354" s="46"/>
    </row>
    <row r="355" spans="1:10" ht="12.75">
      <c r="A355" s="523" t="s">
        <v>1322</v>
      </c>
      <c r="B355" s="523" t="s">
        <v>1308</v>
      </c>
      <c r="C355" s="523" t="s">
        <v>1004</v>
      </c>
      <c r="D355" s="524">
        <v>40953.5</v>
      </c>
      <c r="E355" s="524">
        <v>-1169.5</v>
      </c>
      <c r="F355" s="609">
        <v>7212</v>
      </c>
      <c r="G355" s="590">
        <f t="shared" si="7"/>
        <v>32572</v>
      </c>
      <c r="H355" s="591" t="s">
        <v>995</v>
      </c>
      <c r="I355" s="611"/>
      <c r="J355" s="46"/>
    </row>
    <row r="356" spans="1:10" ht="12.75">
      <c r="A356" s="523" t="s">
        <v>1323</v>
      </c>
      <c r="B356" s="523" t="s">
        <v>1308</v>
      </c>
      <c r="C356" s="523" t="s">
        <v>994</v>
      </c>
      <c r="D356" s="524">
        <v>72799</v>
      </c>
      <c r="E356" s="524">
        <v>-1379</v>
      </c>
      <c r="F356" s="609">
        <v>15814</v>
      </c>
      <c r="G356" s="590">
        <f t="shared" si="7"/>
        <v>55606</v>
      </c>
      <c r="H356" s="591" t="s">
        <v>995</v>
      </c>
      <c r="I356" s="611"/>
      <c r="J356" s="46"/>
    </row>
    <row r="357" spans="1:10" ht="12.75">
      <c r="A357" s="523" t="s">
        <v>1324</v>
      </c>
      <c r="B357" s="523" t="s">
        <v>1308</v>
      </c>
      <c r="C357" s="523" t="s">
        <v>997</v>
      </c>
      <c r="D357" s="524">
        <v>135389.5</v>
      </c>
      <c r="E357" s="524">
        <v>-157</v>
      </c>
      <c r="F357" s="609">
        <v>52154.5</v>
      </c>
      <c r="G357" s="590">
        <f t="shared" si="7"/>
        <v>83078</v>
      </c>
      <c r="H357" s="591" t="s">
        <v>995</v>
      </c>
      <c r="I357" s="611"/>
      <c r="J357" s="46"/>
    </row>
    <row r="358" spans="1:10" ht="12.75">
      <c r="A358" s="523" t="s">
        <v>1325</v>
      </c>
      <c r="B358" s="523" t="s">
        <v>1308</v>
      </c>
      <c r="C358" s="523" t="s">
        <v>999</v>
      </c>
      <c r="D358" s="524">
        <v>0</v>
      </c>
      <c r="E358" s="524">
        <v>1925397</v>
      </c>
      <c r="F358" s="609">
        <v>1759123</v>
      </c>
      <c r="G358" s="590">
        <f t="shared" si="7"/>
        <v>166274</v>
      </c>
      <c r="H358" s="591" t="s">
        <v>995</v>
      </c>
      <c r="I358" s="611"/>
      <c r="J358" s="46"/>
    </row>
    <row r="359" spans="1:10" ht="12.75">
      <c r="A359" s="523" t="s">
        <v>1326</v>
      </c>
      <c r="B359" s="523" t="s">
        <v>1327</v>
      </c>
      <c r="C359" s="523" t="s">
        <v>1013</v>
      </c>
      <c r="D359" s="524">
        <v>1020</v>
      </c>
      <c r="E359" s="524">
        <v>-1020</v>
      </c>
      <c r="F359" s="609">
        <v>0</v>
      </c>
      <c r="G359" s="590">
        <f t="shared" si="7"/>
        <v>0</v>
      </c>
      <c r="H359" s="591"/>
      <c r="I359" s="611"/>
      <c r="J359" s="46"/>
    </row>
    <row r="360" spans="1:10" ht="12.75">
      <c r="A360" s="523" t="s">
        <v>1328</v>
      </c>
      <c r="B360" s="523" t="s">
        <v>1329</v>
      </c>
      <c r="C360" s="523" t="s">
        <v>1207</v>
      </c>
      <c r="D360" s="524">
        <v>34797</v>
      </c>
      <c r="E360" s="524">
        <v>-5696</v>
      </c>
      <c r="F360" s="609">
        <v>4140</v>
      </c>
      <c r="G360" s="590">
        <f t="shared" si="7"/>
        <v>24961</v>
      </c>
      <c r="H360" s="591" t="s">
        <v>995</v>
      </c>
      <c r="I360" s="611"/>
      <c r="J360" s="46"/>
    </row>
    <row r="361" spans="1:10" ht="12.75">
      <c r="A361" s="523" t="s">
        <v>1328</v>
      </c>
      <c r="B361" s="523" t="s">
        <v>1330</v>
      </c>
      <c r="C361" s="523" t="s">
        <v>1182</v>
      </c>
      <c r="D361" s="524">
        <v>67209</v>
      </c>
      <c r="E361" s="524">
        <v>-8236</v>
      </c>
      <c r="F361" s="609">
        <v>19009</v>
      </c>
      <c r="G361" s="590">
        <f t="shared" si="7"/>
        <v>39964</v>
      </c>
      <c r="H361" s="591" t="s">
        <v>995</v>
      </c>
      <c r="I361" s="611"/>
      <c r="J361" s="46"/>
    </row>
    <row r="362" spans="1:10" ht="12.75">
      <c r="A362" s="523" t="s">
        <v>1328</v>
      </c>
      <c r="B362" s="523" t="s">
        <v>1329</v>
      </c>
      <c r="C362" s="523" t="s">
        <v>1209</v>
      </c>
      <c r="D362" s="524">
        <v>18741</v>
      </c>
      <c r="E362" s="524">
        <v>0</v>
      </c>
      <c r="F362" s="609">
        <v>12645</v>
      </c>
      <c r="G362" s="590">
        <f t="shared" si="7"/>
        <v>6096</v>
      </c>
      <c r="H362" s="591" t="s">
        <v>995</v>
      </c>
      <c r="I362" s="611"/>
      <c r="J362" s="46"/>
    </row>
    <row r="363" spans="1:10" ht="12.75">
      <c r="A363" s="523" t="s">
        <v>1328</v>
      </c>
      <c r="B363" s="523" t="s">
        <v>1329</v>
      </c>
      <c r="C363" s="523" t="s">
        <v>1317</v>
      </c>
      <c r="D363" s="524">
        <v>11391</v>
      </c>
      <c r="E363" s="524">
        <v>14152</v>
      </c>
      <c r="F363" s="609">
        <v>21313</v>
      </c>
      <c r="G363" s="590">
        <f aca="true" t="shared" si="8" ref="G363:G378">SUM(D363+E363-F363)</f>
        <v>4230</v>
      </c>
      <c r="H363" s="591" t="s">
        <v>995</v>
      </c>
      <c r="I363" s="611"/>
      <c r="J363" s="46"/>
    </row>
    <row r="364" spans="1:10" ht="12.75">
      <c r="A364" s="523" t="s">
        <v>1328</v>
      </c>
      <c r="B364" s="523" t="s">
        <v>1329</v>
      </c>
      <c r="C364" s="523" t="s">
        <v>1211</v>
      </c>
      <c r="D364" s="524">
        <v>0</v>
      </c>
      <c r="E364" s="524">
        <v>26623</v>
      </c>
      <c r="F364" s="609">
        <v>9077</v>
      </c>
      <c r="G364" s="590">
        <f t="shared" si="8"/>
        <v>17546</v>
      </c>
      <c r="H364" s="591" t="s">
        <v>995</v>
      </c>
      <c r="I364" s="611"/>
      <c r="J364" s="46"/>
    </row>
    <row r="365" spans="1:10" ht="12.75">
      <c r="A365" s="523" t="s">
        <v>1328</v>
      </c>
      <c r="B365" s="523" t="s">
        <v>1329</v>
      </c>
      <c r="C365" s="523" t="s">
        <v>1331</v>
      </c>
      <c r="D365" s="524">
        <v>0</v>
      </c>
      <c r="E365" s="524">
        <v>989</v>
      </c>
      <c r="F365" s="609">
        <v>0</v>
      </c>
      <c r="G365" s="590">
        <f t="shared" si="8"/>
        <v>989</v>
      </c>
      <c r="H365" s="591" t="s">
        <v>995</v>
      </c>
      <c r="I365" s="611"/>
      <c r="J365" s="46"/>
    </row>
    <row r="366" spans="1:10" ht="12.75">
      <c r="A366" s="523" t="s">
        <v>1328</v>
      </c>
      <c r="B366" s="523" t="s">
        <v>1329</v>
      </c>
      <c r="C366" s="523" t="s">
        <v>1332</v>
      </c>
      <c r="D366" s="524">
        <v>276483</v>
      </c>
      <c r="E366" s="524">
        <v>-6640</v>
      </c>
      <c r="F366" s="609">
        <v>14859</v>
      </c>
      <c r="G366" s="622">
        <f t="shared" si="8"/>
        <v>254984</v>
      </c>
      <c r="H366" s="591" t="s">
        <v>995</v>
      </c>
      <c r="I366" s="611"/>
      <c r="J366" s="46"/>
    </row>
    <row r="367" spans="1:10" ht="12.75">
      <c r="A367" s="523" t="s">
        <v>1333</v>
      </c>
      <c r="B367" s="523" t="s">
        <v>1334</v>
      </c>
      <c r="C367" s="523" t="s">
        <v>1335</v>
      </c>
      <c r="D367" s="524">
        <v>483.95</v>
      </c>
      <c r="E367" s="524">
        <v>-400</v>
      </c>
      <c r="F367" s="609">
        <v>83.95</v>
      </c>
      <c r="G367" s="622">
        <f t="shared" si="8"/>
        <v>0</v>
      </c>
      <c r="H367" s="591"/>
      <c r="I367" s="611"/>
      <c r="J367" s="46"/>
    </row>
    <row r="368" spans="1:10" ht="12.75">
      <c r="A368" s="523" t="s">
        <v>1333</v>
      </c>
      <c r="B368" s="523" t="s">
        <v>1334</v>
      </c>
      <c r="C368" s="523" t="s">
        <v>1336</v>
      </c>
      <c r="D368" s="524">
        <v>1600</v>
      </c>
      <c r="E368" s="524">
        <v>-600</v>
      </c>
      <c r="F368" s="609">
        <v>600</v>
      </c>
      <c r="G368" s="622">
        <f t="shared" si="8"/>
        <v>400</v>
      </c>
      <c r="H368" s="591" t="s">
        <v>995</v>
      </c>
      <c r="I368" s="611"/>
      <c r="J368" s="46"/>
    </row>
    <row r="369" spans="1:10" ht="12.75">
      <c r="A369" s="523" t="s">
        <v>1333</v>
      </c>
      <c r="B369" s="523" t="s">
        <v>1334</v>
      </c>
      <c r="C369" s="523" t="s">
        <v>994</v>
      </c>
      <c r="D369" s="524">
        <v>2200</v>
      </c>
      <c r="E369" s="524">
        <v>-1200</v>
      </c>
      <c r="F369" s="609">
        <v>600</v>
      </c>
      <c r="G369" s="622">
        <f t="shared" si="8"/>
        <v>400</v>
      </c>
      <c r="H369" s="591" t="s">
        <v>995</v>
      </c>
      <c r="I369" s="611"/>
      <c r="J369" s="46"/>
    </row>
    <row r="370" spans="1:10" ht="12.75">
      <c r="A370" s="523" t="s">
        <v>1333</v>
      </c>
      <c r="B370" s="523" t="s">
        <v>1334</v>
      </c>
      <c r="C370" s="523" t="s">
        <v>997</v>
      </c>
      <c r="D370" s="524">
        <v>3724</v>
      </c>
      <c r="E370" s="524">
        <v>-1200</v>
      </c>
      <c r="F370" s="609">
        <v>2124</v>
      </c>
      <c r="G370" s="622">
        <f t="shared" si="8"/>
        <v>400</v>
      </c>
      <c r="H370" s="591" t="s">
        <v>995</v>
      </c>
      <c r="I370" s="611"/>
      <c r="J370" s="46"/>
    </row>
    <row r="371" spans="1:10" ht="12.75">
      <c r="A371" s="523" t="s">
        <v>1333</v>
      </c>
      <c r="B371" s="523" t="s">
        <v>1334</v>
      </c>
      <c r="C371" s="523" t="s">
        <v>999</v>
      </c>
      <c r="D371" s="524">
        <v>0</v>
      </c>
      <c r="E371" s="524">
        <v>7800</v>
      </c>
      <c r="F371" s="609">
        <v>6400</v>
      </c>
      <c r="G371" s="622">
        <f t="shared" si="8"/>
        <v>1400</v>
      </c>
      <c r="H371" s="591" t="s">
        <v>995</v>
      </c>
      <c r="I371" s="611"/>
      <c r="J371" s="46"/>
    </row>
    <row r="372" spans="1:10" ht="12.75">
      <c r="A372" s="523" t="s">
        <v>1337</v>
      </c>
      <c r="B372" s="523" t="s">
        <v>1338</v>
      </c>
      <c r="C372" s="523" t="s">
        <v>1265</v>
      </c>
      <c r="D372" s="524">
        <v>15582.3</v>
      </c>
      <c r="E372" s="524">
        <v>-15355.3</v>
      </c>
      <c r="F372" s="609">
        <v>227</v>
      </c>
      <c r="G372" s="622">
        <f t="shared" si="8"/>
        <v>0</v>
      </c>
      <c r="H372" s="591"/>
      <c r="I372" s="611"/>
      <c r="J372" s="46"/>
    </row>
    <row r="373" spans="1:10" ht="12.75">
      <c r="A373" s="523" t="s">
        <v>1339</v>
      </c>
      <c r="B373" s="523" t="s">
        <v>1340</v>
      </c>
      <c r="C373" s="523" t="s">
        <v>1341</v>
      </c>
      <c r="D373" s="524">
        <v>33295.3</v>
      </c>
      <c r="E373" s="524">
        <v>-33295.3</v>
      </c>
      <c r="F373" s="609">
        <v>0</v>
      </c>
      <c r="G373" s="622">
        <f t="shared" si="8"/>
        <v>0</v>
      </c>
      <c r="H373" s="591"/>
      <c r="I373" s="611"/>
      <c r="J373" s="46"/>
    </row>
    <row r="374" spans="1:10" ht="12.75">
      <c r="A374" s="523" t="s">
        <v>1342</v>
      </c>
      <c r="B374" s="523" t="s">
        <v>1343</v>
      </c>
      <c r="C374" s="523" t="s">
        <v>1013</v>
      </c>
      <c r="D374" s="524">
        <v>10858</v>
      </c>
      <c r="E374" s="524">
        <v>-10858</v>
      </c>
      <c r="F374" s="609">
        <v>0</v>
      </c>
      <c r="G374" s="622">
        <f t="shared" si="8"/>
        <v>0</v>
      </c>
      <c r="H374" s="591"/>
      <c r="I374" s="611"/>
      <c r="J374" s="46"/>
    </row>
    <row r="375" spans="1:10" ht="12.75">
      <c r="A375" s="523" t="s">
        <v>1344</v>
      </c>
      <c r="B375" s="523" t="s">
        <v>1345</v>
      </c>
      <c r="C375" s="523" t="s">
        <v>1346</v>
      </c>
      <c r="D375" s="524">
        <v>42775</v>
      </c>
      <c r="E375" s="524">
        <v>-39725</v>
      </c>
      <c r="F375" s="609">
        <v>3050</v>
      </c>
      <c r="G375" s="622">
        <f t="shared" si="8"/>
        <v>0</v>
      </c>
      <c r="H375" s="591"/>
      <c r="I375" s="611"/>
      <c r="J375" s="46"/>
    </row>
    <row r="376" spans="1:10" ht="12.75">
      <c r="A376" s="523" t="s">
        <v>1347</v>
      </c>
      <c r="B376" s="523" t="s">
        <v>1348</v>
      </c>
      <c r="C376" s="523" t="s">
        <v>1130</v>
      </c>
      <c r="D376" s="524">
        <v>0</v>
      </c>
      <c r="E376" s="524">
        <v>111850</v>
      </c>
      <c r="F376" s="609">
        <v>111850</v>
      </c>
      <c r="G376" s="622">
        <f t="shared" si="8"/>
        <v>0</v>
      </c>
      <c r="H376" s="591"/>
      <c r="I376" s="611"/>
      <c r="J376" s="46"/>
    </row>
    <row r="377" spans="1:10" ht="12.75">
      <c r="A377" s="523" t="s">
        <v>1349</v>
      </c>
      <c r="B377" s="523" t="s">
        <v>1350</v>
      </c>
      <c r="C377" s="523" t="s">
        <v>1066</v>
      </c>
      <c r="D377" s="524">
        <v>3300</v>
      </c>
      <c r="E377" s="524">
        <v>44800</v>
      </c>
      <c r="F377" s="609">
        <v>48100</v>
      </c>
      <c r="G377" s="622">
        <f t="shared" si="8"/>
        <v>0</v>
      </c>
      <c r="H377" s="591"/>
      <c r="I377" s="611"/>
      <c r="J377" s="46"/>
    </row>
    <row r="378" spans="1:10" ht="12.75">
      <c r="A378" s="523" t="s">
        <v>1351</v>
      </c>
      <c r="B378" s="523" t="s">
        <v>1352</v>
      </c>
      <c r="C378" s="523" t="s">
        <v>1267</v>
      </c>
      <c r="D378" s="524">
        <v>1000</v>
      </c>
      <c r="E378" s="524">
        <v>0</v>
      </c>
      <c r="F378" s="609">
        <v>1000</v>
      </c>
      <c r="G378" s="622">
        <f t="shared" si="8"/>
        <v>0</v>
      </c>
      <c r="H378" s="591"/>
      <c r="I378" s="611"/>
      <c r="J378" s="46"/>
    </row>
    <row r="379" spans="6:10" ht="12.75">
      <c r="F379" s="249"/>
      <c r="I379" s="611"/>
      <c r="J379" s="46"/>
    </row>
    <row r="380" spans="1:10" ht="12.75">
      <c r="A380" s="367"/>
      <c r="B380" s="367"/>
      <c r="C380" s="46"/>
      <c r="D380" s="465"/>
      <c r="E380" s="465"/>
      <c r="F380" s="482"/>
      <c r="G380" s="593"/>
      <c r="H380" s="222"/>
      <c r="I380" s="46"/>
      <c r="J380" s="46"/>
    </row>
    <row r="381" spans="1:10" ht="12.75">
      <c r="A381" s="69" t="s">
        <v>1353</v>
      </c>
      <c r="B381" s="69"/>
      <c r="F381" s="249"/>
      <c r="H381" s="21" t="s">
        <v>1354</v>
      </c>
      <c r="I381" s="21" t="s">
        <v>1355</v>
      </c>
      <c r="J381" s="46"/>
    </row>
    <row r="382" spans="6:10" ht="12.75">
      <c r="F382" s="249"/>
      <c r="J382" s="46"/>
    </row>
    <row r="383" spans="1:10" ht="21.75" customHeight="1">
      <c r="A383" s="579" t="s">
        <v>985</v>
      </c>
      <c r="B383" s="580" t="s">
        <v>986</v>
      </c>
      <c r="C383" s="581"/>
      <c r="D383" s="582" t="s">
        <v>987</v>
      </c>
      <c r="E383" s="582" t="s">
        <v>988</v>
      </c>
      <c r="F383" s="582" t="s">
        <v>989</v>
      </c>
      <c r="G383" s="595" t="s">
        <v>990</v>
      </c>
      <c r="H383" s="620" t="s">
        <v>991</v>
      </c>
      <c r="I383" s="585"/>
      <c r="J383" s="46"/>
    </row>
    <row r="384" spans="1:10" ht="21.75" customHeight="1">
      <c r="A384" s="257"/>
      <c r="B384" s="623"/>
      <c r="C384" s="624"/>
      <c r="D384" s="625"/>
      <c r="E384" s="625"/>
      <c r="F384" s="625"/>
      <c r="G384" s="626"/>
      <c r="H384" s="623"/>
      <c r="I384" s="587"/>
      <c r="J384" s="46"/>
    </row>
    <row r="385" spans="1:10" ht="12.75">
      <c r="A385" s="523" t="s">
        <v>1356</v>
      </c>
      <c r="B385" s="523" t="s">
        <v>1357</v>
      </c>
      <c r="C385" s="523" t="s">
        <v>1066</v>
      </c>
      <c r="D385" s="524">
        <v>22430</v>
      </c>
      <c r="E385" s="524">
        <v>6000</v>
      </c>
      <c r="F385" s="609">
        <v>4100</v>
      </c>
      <c r="G385" s="590">
        <f>SUM(D385+E385-F385)</f>
        <v>24330</v>
      </c>
      <c r="H385" s="591" t="s">
        <v>995</v>
      </c>
      <c r="I385" s="610"/>
      <c r="J385" s="46"/>
    </row>
    <row r="386" spans="1:10" ht="12.75">
      <c r="A386" s="523" t="s">
        <v>1358</v>
      </c>
      <c r="B386" s="523" t="s">
        <v>1359</v>
      </c>
      <c r="C386" s="523" t="s">
        <v>1066</v>
      </c>
      <c r="D386" s="524">
        <v>0</v>
      </c>
      <c r="E386" s="524">
        <v>11150</v>
      </c>
      <c r="F386" s="609">
        <v>11150</v>
      </c>
      <c r="G386" s="590">
        <f>SUM(D386+E386-F386)</f>
        <v>0</v>
      </c>
      <c r="H386" s="591"/>
      <c r="I386" s="610"/>
      <c r="J386" s="46"/>
    </row>
    <row r="387" spans="1:10" ht="12.75">
      <c r="A387" s="523" t="s">
        <v>1360</v>
      </c>
      <c r="B387" s="523" t="s">
        <v>1361</v>
      </c>
      <c r="C387" s="523"/>
      <c r="D387" s="524">
        <v>0</v>
      </c>
      <c r="E387" s="524">
        <v>962454</v>
      </c>
      <c r="F387" s="609">
        <v>962454</v>
      </c>
      <c r="G387" s="590">
        <f>SUM(D387+E387-F387)</f>
        <v>0</v>
      </c>
      <c r="H387" s="591"/>
      <c r="I387" s="610"/>
      <c r="J387" s="46"/>
    </row>
    <row r="388" spans="1:10" ht="12.75">
      <c r="A388" s="523" t="s">
        <v>1362</v>
      </c>
      <c r="B388" s="523" t="s">
        <v>1361</v>
      </c>
      <c r="C388" s="523" t="s">
        <v>1363</v>
      </c>
      <c r="D388" s="524">
        <v>0</v>
      </c>
      <c r="E388" s="524">
        <v>332985</v>
      </c>
      <c r="F388" s="609">
        <v>332985</v>
      </c>
      <c r="G388" s="590">
        <f>SUM(D388+E388-F388)</f>
        <v>0</v>
      </c>
      <c r="H388" s="591"/>
      <c r="I388" s="610"/>
      <c r="J388" s="46"/>
    </row>
    <row r="389" spans="1:10" ht="12.75">
      <c r="A389" s="523" t="s">
        <v>1364</v>
      </c>
      <c r="B389" s="523" t="s">
        <v>1361</v>
      </c>
      <c r="C389" s="523" t="s">
        <v>1365</v>
      </c>
      <c r="D389" s="524">
        <v>15482</v>
      </c>
      <c r="E389" s="524">
        <v>-15482</v>
      </c>
      <c r="F389" s="609">
        <v>0</v>
      </c>
      <c r="G389" s="590">
        <f>SUM(D389+E389-F389)</f>
        <v>0</v>
      </c>
      <c r="H389" s="591"/>
      <c r="I389" s="610"/>
      <c r="J389" s="46"/>
    </row>
    <row r="390" spans="1:10" ht="12.75">
      <c r="A390" s="525" t="s">
        <v>1366</v>
      </c>
      <c r="B390" s="525" t="s">
        <v>1361</v>
      </c>
      <c r="C390" s="525" t="s">
        <v>1367</v>
      </c>
      <c r="D390" s="524">
        <v>3315</v>
      </c>
      <c r="E390" s="524">
        <v>0</v>
      </c>
      <c r="F390" s="609">
        <v>3315</v>
      </c>
      <c r="G390" s="590">
        <f aca="true" t="shared" si="9" ref="G390:G403">SUM(D390+E390-F390)</f>
        <v>0</v>
      </c>
      <c r="H390" s="591"/>
      <c r="I390" s="611"/>
      <c r="J390" s="46"/>
    </row>
    <row r="391" spans="1:10" ht="12.75">
      <c r="A391" s="525" t="s">
        <v>1368</v>
      </c>
      <c r="B391" s="523" t="s">
        <v>1369</v>
      </c>
      <c r="C391" s="523"/>
      <c r="D391" s="524">
        <v>0</v>
      </c>
      <c r="E391" s="524">
        <v>6000</v>
      </c>
      <c r="F391" s="609">
        <v>6000</v>
      </c>
      <c r="G391" s="590">
        <f t="shared" si="9"/>
        <v>0</v>
      </c>
      <c r="H391" s="591"/>
      <c r="I391" s="611"/>
      <c r="J391" s="46"/>
    </row>
    <row r="392" spans="1:10" ht="12.75">
      <c r="A392" s="523" t="s">
        <v>1370</v>
      </c>
      <c r="B392" s="523" t="s">
        <v>1371</v>
      </c>
      <c r="C392" s="523" t="s">
        <v>1372</v>
      </c>
      <c r="D392" s="524">
        <v>35600</v>
      </c>
      <c r="E392" s="524">
        <v>-32800</v>
      </c>
      <c r="F392" s="609">
        <v>2800</v>
      </c>
      <c r="G392" s="590">
        <f t="shared" si="9"/>
        <v>0</v>
      </c>
      <c r="H392" s="591"/>
      <c r="I392" s="611"/>
      <c r="J392" s="46"/>
    </row>
    <row r="393" spans="1:10" ht="12.75">
      <c r="A393" s="523" t="s">
        <v>1373</v>
      </c>
      <c r="B393" s="523" t="s">
        <v>1374</v>
      </c>
      <c r="C393" s="523" t="s">
        <v>1066</v>
      </c>
      <c r="D393" s="524">
        <v>0</v>
      </c>
      <c r="E393" s="524">
        <v>8600</v>
      </c>
      <c r="F393" s="609">
        <v>8600</v>
      </c>
      <c r="G393" s="590">
        <f t="shared" si="9"/>
        <v>0</v>
      </c>
      <c r="H393" s="591"/>
      <c r="I393" s="611"/>
      <c r="J393" s="46"/>
    </row>
    <row r="394" spans="1:10" ht="12.75">
      <c r="A394" s="523" t="s">
        <v>1375</v>
      </c>
      <c r="B394" s="523" t="s">
        <v>1376</v>
      </c>
      <c r="C394" s="523" t="s">
        <v>1066</v>
      </c>
      <c r="D394" s="524">
        <v>0</v>
      </c>
      <c r="E394" s="524">
        <v>2750</v>
      </c>
      <c r="F394" s="609">
        <v>2750</v>
      </c>
      <c r="G394" s="590">
        <f t="shared" si="9"/>
        <v>0</v>
      </c>
      <c r="H394" s="591"/>
      <c r="I394" s="611"/>
      <c r="J394" s="46"/>
    </row>
    <row r="395" spans="1:10" ht="12.75">
      <c r="A395" s="523" t="s">
        <v>1377</v>
      </c>
      <c r="B395" s="523" t="s">
        <v>1378</v>
      </c>
      <c r="C395" s="523" t="s">
        <v>1066</v>
      </c>
      <c r="D395" s="524">
        <v>0</v>
      </c>
      <c r="E395" s="524">
        <v>1150</v>
      </c>
      <c r="F395" s="609">
        <v>1150</v>
      </c>
      <c r="G395" s="590">
        <f t="shared" si="9"/>
        <v>0</v>
      </c>
      <c r="H395" s="591"/>
      <c r="I395" s="611"/>
      <c r="J395" s="46"/>
    </row>
    <row r="396" spans="1:10" ht="12.75">
      <c r="A396" s="523" t="s">
        <v>1379</v>
      </c>
      <c r="B396" s="523" t="s">
        <v>1380</v>
      </c>
      <c r="C396" s="523" t="s">
        <v>1381</v>
      </c>
      <c r="D396" s="524">
        <v>1619</v>
      </c>
      <c r="E396" s="524">
        <v>-1505</v>
      </c>
      <c r="F396" s="609">
        <v>114</v>
      </c>
      <c r="G396" s="590">
        <f t="shared" si="9"/>
        <v>0</v>
      </c>
      <c r="H396" s="591"/>
      <c r="I396" s="611"/>
      <c r="J396" s="46"/>
    </row>
    <row r="397" spans="1:10" ht="12.75">
      <c r="A397" s="523" t="s">
        <v>1382</v>
      </c>
      <c r="B397" s="523" t="s">
        <v>1383</v>
      </c>
      <c r="C397" s="523" t="s">
        <v>1013</v>
      </c>
      <c r="D397" s="524">
        <v>81321.7</v>
      </c>
      <c r="E397" s="524">
        <v>0</v>
      </c>
      <c r="F397" s="609">
        <v>33064</v>
      </c>
      <c r="G397" s="590">
        <f t="shared" si="9"/>
        <v>48257.7</v>
      </c>
      <c r="H397" s="591" t="s">
        <v>995</v>
      </c>
      <c r="I397" s="611"/>
      <c r="J397" s="46"/>
    </row>
    <row r="398" spans="1:10" ht="12.75">
      <c r="A398" s="523" t="s">
        <v>1384</v>
      </c>
      <c r="B398" s="523" t="s">
        <v>1385</v>
      </c>
      <c r="C398" s="523"/>
      <c r="D398" s="524">
        <v>0</v>
      </c>
      <c r="E398" s="524">
        <v>300</v>
      </c>
      <c r="F398" s="609">
        <v>300</v>
      </c>
      <c r="G398" s="590">
        <f t="shared" si="9"/>
        <v>0</v>
      </c>
      <c r="H398" s="591"/>
      <c r="I398" s="611"/>
      <c r="J398" s="46"/>
    </row>
    <row r="399" spans="1:10" ht="12.75">
      <c r="A399" s="523" t="s">
        <v>1386</v>
      </c>
      <c r="B399" s="523" t="s">
        <v>1387</v>
      </c>
      <c r="C399" s="523"/>
      <c r="D399" s="524">
        <v>0</v>
      </c>
      <c r="E399" s="524">
        <v>36009.4</v>
      </c>
      <c r="F399" s="609">
        <v>36009.4</v>
      </c>
      <c r="G399" s="590">
        <f t="shared" si="9"/>
        <v>0</v>
      </c>
      <c r="H399" s="591"/>
      <c r="I399" s="611"/>
      <c r="J399" s="46"/>
    </row>
    <row r="400" spans="1:10" ht="12.75">
      <c r="A400" s="523" t="s">
        <v>1388</v>
      </c>
      <c r="B400" s="523" t="s">
        <v>1389</v>
      </c>
      <c r="C400" s="523" t="s">
        <v>1013</v>
      </c>
      <c r="D400" s="524">
        <v>14107</v>
      </c>
      <c r="E400" s="524">
        <v>-14107</v>
      </c>
      <c r="F400" s="609">
        <v>0</v>
      </c>
      <c r="G400" s="590">
        <f t="shared" si="9"/>
        <v>0</v>
      </c>
      <c r="H400" s="591" t="s">
        <v>995</v>
      </c>
      <c r="I400" s="611"/>
      <c r="J400" s="46"/>
    </row>
    <row r="401" spans="1:10" ht="12.75">
      <c r="A401" s="523" t="s">
        <v>1390</v>
      </c>
      <c r="B401" s="523" t="s">
        <v>1391</v>
      </c>
      <c r="C401" s="523"/>
      <c r="D401" s="524">
        <v>15518</v>
      </c>
      <c r="E401" s="524">
        <v>52408</v>
      </c>
      <c r="F401" s="609">
        <v>64546</v>
      </c>
      <c r="G401" s="590">
        <f t="shared" si="9"/>
        <v>3380</v>
      </c>
      <c r="H401" s="591" t="s">
        <v>995</v>
      </c>
      <c r="I401" s="611"/>
      <c r="J401" s="46"/>
    </row>
    <row r="402" spans="1:10" ht="12.75">
      <c r="A402" s="523" t="s">
        <v>1392</v>
      </c>
      <c r="B402" s="523" t="s">
        <v>1393</v>
      </c>
      <c r="C402" s="523" t="s">
        <v>1394</v>
      </c>
      <c r="D402" s="524">
        <v>8800</v>
      </c>
      <c r="E402" s="524">
        <v>367600</v>
      </c>
      <c r="F402" s="609">
        <v>376400</v>
      </c>
      <c r="G402" s="590">
        <f t="shared" si="9"/>
        <v>0</v>
      </c>
      <c r="H402" s="591" t="s">
        <v>995</v>
      </c>
      <c r="I402" s="611"/>
      <c r="J402" s="46"/>
    </row>
    <row r="403" spans="1:10" ht="12.75">
      <c r="A403" s="523" t="s">
        <v>1395</v>
      </c>
      <c r="B403" s="523" t="s">
        <v>1396</v>
      </c>
      <c r="C403" s="523"/>
      <c r="D403" s="524">
        <v>0</v>
      </c>
      <c r="E403" s="524">
        <v>2380</v>
      </c>
      <c r="F403" s="609">
        <v>2190</v>
      </c>
      <c r="G403" s="590">
        <f t="shared" si="9"/>
        <v>190</v>
      </c>
      <c r="H403" s="591" t="s">
        <v>995</v>
      </c>
      <c r="I403" s="611"/>
      <c r="J403" s="46"/>
    </row>
    <row r="404" spans="1:10" ht="12.75">
      <c r="A404" s="367"/>
      <c r="B404" s="367"/>
      <c r="C404" s="46"/>
      <c r="D404" s="465"/>
      <c r="E404" s="465"/>
      <c r="F404" s="465"/>
      <c r="G404" s="593"/>
      <c r="H404" s="367"/>
      <c r="I404" s="611"/>
      <c r="J404" s="46"/>
    </row>
    <row r="405" spans="1:10" ht="12.75">
      <c r="A405" s="367"/>
      <c r="B405" s="367"/>
      <c r="C405" s="46"/>
      <c r="D405" s="465"/>
      <c r="E405" s="465"/>
      <c r="F405" s="465"/>
      <c r="G405" s="593"/>
      <c r="H405" s="367"/>
      <c r="I405" s="611"/>
      <c r="J405" s="46"/>
    </row>
    <row r="406" spans="1:10" ht="12.75">
      <c r="A406" s="367"/>
      <c r="B406" s="367"/>
      <c r="C406" s="46"/>
      <c r="D406" s="465"/>
      <c r="E406" s="465"/>
      <c r="F406" s="465"/>
      <c r="G406" s="593"/>
      <c r="H406" s="367"/>
      <c r="I406" s="611"/>
      <c r="J406" s="46"/>
    </row>
    <row r="407" spans="1:10" ht="18.75" customHeight="1">
      <c r="A407" s="526" t="s">
        <v>1397</v>
      </c>
      <c r="B407" s="523"/>
      <c r="C407" s="523"/>
      <c r="D407" s="503">
        <f>SUM(D309:D403)</f>
        <v>1615511.6</v>
      </c>
      <c r="E407" s="503">
        <f>SUM(E309:E403)</f>
        <v>5411654.199999999</v>
      </c>
      <c r="F407" s="503">
        <f>SUM(F309:F403)</f>
        <v>5905294.24</v>
      </c>
      <c r="G407" s="617">
        <f>SUM(G309:G403)</f>
        <v>1121871.5599999998</v>
      </c>
      <c r="H407" s="523"/>
      <c r="I407" s="611"/>
      <c r="J407" s="46"/>
    </row>
    <row r="408" spans="1:10" ht="12.75">
      <c r="A408" s="367"/>
      <c r="B408" s="367"/>
      <c r="C408" s="46"/>
      <c r="D408" s="465"/>
      <c r="E408" s="465"/>
      <c r="F408" s="465"/>
      <c r="G408" s="593"/>
      <c r="H408" s="367"/>
      <c r="I408" s="611"/>
      <c r="J408" s="46"/>
    </row>
    <row r="409" spans="1:10" ht="12.75">
      <c r="A409" s="367"/>
      <c r="B409" s="367"/>
      <c r="C409" s="46"/>
      <c r="D409" s="465"/>
      <c r="E409" s="465"/>
      <c r="F409" s="465"/>
      <c r="G409" s="593"/>
      <c r="H409" s="367"/>
      <c r="I409" s="611"/>
      <c r="J409" s="46"/>
    </row>
    <row r="410" spans="1:10" ht="12.75">
      <c r="A410" s="367"/>
      <c r="B410" s="367"/>
      <c r="C410" s="46"/>
      <c r="D410" s="465"/>
      <c r="E410" s="465"/>
      <c r="F410" s="465"/>
      <c r="G410" s="593"/>
      <c r="H410" s="367"/>
      <c r="I410" s="611"/>
      <c r="J410" s="46"/>
    </row>
    <row r="411" spans="1:10" ht="12.75">
      <c r="A411" s="367"/>
      <c r="B411" s="367"/>
      <c r="C411" s="46"/>
      <c r="D411" s="465"/>
      <c r="E411" s="465"/>
      <c r="F411" s="465"/>
      <c r="G411" s="593"/>
      <c r="H411" s="367"/>
      <c r="I411" s="611"/>
      <c r="J411" s="46"/>
    </row>
    <row r="412" spans="1:10" ht="12.75">
      <c r="A412" s="367"/>
      <c r="B412" s="367"/>
      <c r="C412" s="46"/>
      <c r="D412" s="465"/>
      <c r="E412" s="465"/>
      <c r="F412" s="465"/>
      <c r="G412" s="593"/>
      <c r="H412" s="367"/>
      <c r="I412" s="611"/>
      <c r="J412" s="46"/>
    </row>
    <row r="413" spans="1:10" ht="12.75">
      <c r="A413" s="367"/>
      <c r="B413" s="367"/>
      <c r="C413" s="46"/>
      <c r="D413" s="465"/>
      <c r="E413" s="465"/>
      <c r="F413" s="465"/>
      <c r="G413" s="593"/>
      <c r="H413" s="367"/>
      <c r="I413" s="611"/>
      <c r="J413" s="46"/>
    </row>
    <row r="414" spans="8:10" ht="12.75">
      <c r="H414" s="367"/>
      <c r="I414" s="611"/>
      <c r="J414" s="46"/>
    </row>
    <row r="415" spans="1:10" ht="12.75">
      <c r="A415" s="367"/>
      <c r="B415" s="367"/>
      <c r="C415" s="46"/>
      <c r="D415" s="465"/>
      <c r="E415" s="465"/>
      <c r="F415" s="465"/>
      <c r="G415" s="593"/>
      <c r="H415" s="367"/>
      <c r="I415" s="611"/>
      <c r="J415" s="46"/>
    </row>
    <row r="416" spans="1:10" ht="12.75">
      <c r="A416" s="367"/>
      <c r="B416" s="367"/>
      <c r="C416" s="46"/>
      <c r="D416" s="465"/>
      <c r="E416" s="465"/>
      <c r="F416" s="465"/>
      <c r="G416" s="593"/>
      <c r="H416" s="367"/>
      <c r="I416" s="611"/>
      <c r="J416" s="46"/>
    </row>
    <row r="417" spans="1:10" ht="12.75">
      <c r="A417" s="367"/>
      <c r="B417" s="367"/>
      <c r="C417" s="367"/>
      <c r="D417" s="482"/>
      <c r="E417" s="482"/>
      <c r="F417" s="482"/>
      <c r="G417" s="593"/>
      <c r="H417" s="367"/>
      <c r="I417" s="367"/>
      <c r="J417" s="46"/>
    </row>
    <row r="418" spans="1:10" ht="12.75">
      <c r="A418" s="46"/>
      <c r="B418" s="46"/>
      <c r="C418" s="46"/>
      <c r="D418" s="465"/>
      <c r="E418" s="465"/>
      <c r="F418" s="465"/>
      <c r="G418" s="556"/>
      <c r="H418" s="46"/>
      <c r="I418" s="46"/>
      <c r="J418" s="46"/>
    </row>
    <row r="419" spans="1:10" ht="12.75">
      <c r="A419" s="46"/>
      <c r="B419" s="46"/>
      <c r="C419" s="46"/>
      <c r="D419" s="465"/>
      <c r="E419" s="465"/>
      <c r="F419" s="465"/>
      <c r="G419" s="556"/>
      <c r="H419" s="46"/>
      <c r="I419" s="46"/>
      <c r="J419" s="46"/>
    </row>
    <row r="420" spans="1:10" ht="12.75">
      <c r="A420" s="46"/>
      <c r="B420" s="46"/>
      <c r="C420" s="46"/>
      <c r="D420" s="465"/>
      <c r="E420" s="465"/>
      <c r="F420" s="465"/>
      <c r="G420" s="556"/>
      <c r="H420" s="46"/>
      <c r="I420" s="46"/>
      <c r="J420" s="46"/>
    </row>
    <row r="421" spans="1:10" ht="12.75">
      <c r="A421" s="46"/>
      <c r="B421" s="46"/>
      <c r="C421" s="46"/>
      <c r="D421" s="465"/>
      <c r="E421" s="465"/>
      <c r="F421" s="465"/>
      <c r="G421" s="556"/>
      <c r="H421" s="46"/>
      <c r="I421" s="46"/>
      <c r="J421" s="46"/>
    </row>
    <row r="422" spans="1:10" ht="12.75">
      <c r="A422" s="46"/>
      <c r="B422" s="46"/>
      <c r="C422" s="46"/>
      <c r="D422" s="465"/>
      <c r="E422" s="465"/>
      <c r="F422" s="465"/>
      <c r="G422" s="556"/>
      <c r="H422" s="46"/>
      <c r="I422" s="46"/>
      <c r="J422" s="46"/>
    </row>
    <row r="423" spans="1:10" ht="12.75">
      <c r="A423" s="46"/>
      <c r="B423" s="46"/>
      <c r="C423" s="46"/>
      <c r="D423" s="465"/>
      <c r="E423" s="465"/>
      <c r="F423" s="465"/>
      <c r="G423" s="556"/>
      <c r="H423" s="46"/>
      <c r="I423" s="46"/>
      <c r="J423" s="46"/>
    </row>
    <row r="424" spans="1:10" ht="12.75">
      <c r="A424" s="46"/>
      <c r="B424" s="46"/>
      <c r="C424" s="46"/>
      <c r="D424" s="465"/>
      <c r="E424" s="465"/>
      <c r="F424" s="465"/>
      <c r="G424" s="556"/>
      <c r="H424" s="46"/>
      <c r="I424" s="46"/>
      <c r="J424" s="46"/>
    </row>
    <row r="425" spans="1:10" ht="12.75">
      <c r="A425" s="46"/>
      <c r="B425" s="46"/>
      <c r="C425" s="46"/>
      <c r="D425" s="465"/>
      <c r="E425" s="465"/>
      <c r="F425" s="465"/>
      <c r="G425" s="556"/>
      <c r="H425" s="46"/>
      <c r="I425" s="46"/>
      <c r="J425" s="46"/>
    </row>
    <row r="426" spans="1:10" ht="12.75">
      <c r="A426" s="46"/>
      <c r="B426" s="46"/>
      <c r="C426" s="46"/>
      <c r="D426" s="465"/>
      <c r="E426" s="465"/>
      <c r="F426" s="465"/>
      <c r="G426" s="556"/>
      <c r="H426" s="46"/>
      <c r="I426" s="46"/>
      <c r="J426" s="46"/>
    </row>
    <row r="427" spans="1:10" ht="12.75">
      <c r="A427" s="46"/>
      <c r="B427" s="46"/>
      <c r="C427" s="46"/>
      <c r="D427" s="465"/>
      <c r="E427" s="465"/>
      <c r="F427" s="465"/>
      <c r="G427" s="556"/>
      <c r="H427" s="46"/>
      <c r="I427" s="46"/>
      <c r="J427" s="46"/>
    </row>
    <row r="428" spans="1:10" ht="12.75">
      <c r="A428" s="46"/>
      <c r="B428" s="46"/>
      <c r="C428" s="46"/>
      <c r="D428" s="465"/>
      <c r="E428" s="465"/>
      <c r="F428" s="465"/>
      <c r="G428" s="556"/>
      <c r="H428" s="46"/>
      <c r="I428" s="46"/>
      <c r="J428" s="46"/>
    </row>
    <row r="429" spans="1:10" ht="12.75">
      <c r="A429" s="46"/>
      <c r="B429" s="46"/>
      <c r="C429" s="46"/>
      <c r="D429" s="465"/>
      <c r="E429" s="465"/>
      <c r="F429" s="465"/>
      <c r="G429" s="556"/>
      <c r="H429" s="46"/>
      <c r="I429" s="46"/>
      <c r="J429" s="46"/>
    </row>
    <row r="430" spans="1:10" ht="12.75">
      <c r="A430" s="46"/>
      <c r="B430" s="46"/>
      <c r="C430" s="46"/>
      <c r="D430" s="465"/>
      <c r="E430" s="465"/>
      <c r="F430" s="465"/>
      <c r="G430" s="556"/>
      <c r="H430" s="46"/>
      <c r="I430" s="46"/>
      <c r="J430" s="46"/>
    </row>
    <row r="431" spans="1:10" ht="12.75">
      <c r="A431" s="46"/>
      <c r="B431" s="46"/>
      <c r="C431" s="46"/>
      <c r="D431" s="465"/>
      <c r="E431" s="465"/>
      <c r="F431" s="465"/>
      <c r="G431" s="556"/>
      <c r="H431" s="46"/>
      <c r="I431" s="46"/>
      <c r="J431" s="46"/>
    </row>
    <row r="432" spans="1:10" ht="12.75">
      <c r="A432" s="46"/>
      <c r="B432" s="46"/>
      <c r="C432" s="46"/>
      <c r="D432" s="465"/>
      <c r="E432" s="465"/>
      <c r="F432" s="465"/>
      <c r="G432" s="556"/>
      <c r="H432" s="46"/>
      <c r="I432" s="46"/>
      <c r="J432" s="46"/>
    </row>
    <row r="433" spans="1:10" ht="12.75">
      <c r="A433" s="46"/>
      <c r="B433" s="46"/>
      <c r="C433" s="46"/>
      <c r="D433" s="465"/>
      <c r="E433" s="465"/>
      <c r="F433" s="465"/>
      <c r="G433" s="556"/>
      <c r="H433" s="46"/>
      <c r="I433" s="46"/>
      <c r="J433" s="46"/>
    </row>
    <row r="434" spans="1:10" ht="12.75">
      <c r="A434" s="46"/>
      <c r="B434" s="46"/>
      <c r="C434" s="46"/>
      <c r="D434" s="465"/>
      <c r="E434" s="465"/>
      <c r="F434" s="465"/>
      <c r="G434" s="556"/>
      <c r="H434" s="46"/>
      <c r="I434" s="46"/>
      <c r="J434" s="46"/>
    </row>
    <row r="435" spans="1:10" ht="12.75">
      <c r="A435" s="46"/>
      <c r="B435" s="46"/>
      <c r="C435" s="46"/>
      <c r="D435" s="465"/>
      <c r="E435" s="465"/>
      <c r="F435" s="465"/>
      <c r="G435" s="556"/>
      <c r="H435" s="46"/>
      <c r="I435" s="46"/>
      <c r="J435" s="46"/>
    </row>
    <row r="436" spans="1:10" ht="12.75">
      <c r="A436" s="46"/>
      <c r="B436" s="46"/>
      <c r="C436" s="46"/>
      <c r="D436" s="465"/>
      <c r="E436" s="465"/>
      <c r="F436" s="465"/>
      <c r="G436" s="556"/>
      <c r="H436" s="46"/>
      <c r="I436" s="46"/>
      <c r="J436" s="46"/>
    </row>
    <row r="437" spans="1:10" ht="12.75">
      <c r="A437" s="46"/>
      <c r="B437" s="46"/>
      <c r="C437" s="46"/>
      <c r="D437" s="465"/>
      <c r="E437" s="465"/>
      <c r="F437" s="465"/>
      <c r="G437" s="556"/>
      <c r="H437" s="46"/>
      <c r="I437" s="46"/>
      <c r="J437" s="46"/>
    </row>
    <row r="438" spans="1:10" ht="12.75">
      <c r="A438" s="46"/>
      <c r="B438" s="46"/>
      <c r="C438" s="46"/>
      <c r="D438" s="465"/>
      <c r="E438" s="465"/>
      <c r="F438" s="465"/>
      <c r="G438" s="556"/>
      <c r="H438" s="46"/>
      <c r="I438" s="46"/>
      <c r="J438" s="46"/>
    </row>
    <row r="439" spans="1:10" ht="12.75">
      <c r="A439" s="46"/>
      <c r="B439" s="46"/>
      <c r="C439" s="46"/>
      <c r="D439" s="465"/>
      <c r="E439" s="465"/>
      <c r="F439" s="465"/>
      <c r="G439" s="556"/>
      <c r="H439" s="46"/>
      <c r="I439" s="46"/>
      <c r="J439" s="46"/>
    </row>
    <row r="440" spans="1:10" ht="12.75">
      <c r="A440" s="46"/>
      <c r="B440" s="46"/>
      <c r="C440" s="46"/>
      <c r="D440" s="465"/>
      <c r="E440" s="465"/>
      <c r="F440" s="465"/>
      <c r="G440" s="556"/>
      <c r="H440" s="46"/>
      <c r="I440" s="46"/>
      <c r="J440" s="46"/>
    </row>
    <row r="441" spans="1:10" ht="12.75">
      <c r="A441" s="46"/>
      <c r="B441" s="46"/>
      <c r="C441" s="46"/>
      <c r="D441" s="465"/>
      <c r="E441" s="465"/>
      <c r="F441" s="465"/>
      <c r="G441" s="556"/>
      <c r="H441" s="46"/>
      <c r="I441" s="46"/>
      <c r="J441" s="46"/>
    </row>
    <row r="442" spans="1:10" ht="12.75">
      <c r="A442" s="46"/>
      <c r="B442" s="46"/>
      <c r="C442" s="46"/>
      <c r="D442" s="465"/>
      <c r="E442" s="465"/>
      <c r="F442" s="465"/>
      <c r="G442" s="556"/>
      <c r="H442" s="46"/>
      <c r="I442" s="46"/>
      <c r="J442" s="46"/>
    </row>
    <row r="443" spans="1:10" ht="12.75">
      <c r="A443" s="46"/>
      <c r="B443" s="46"/>
      <c r="C443" s="46"/>
      <c r="D443" s="465"/>
      <c r="E443" s="465"/>
      <c r="F443" s="465"/>
      <c r="G443" s="556"/>
      <c r="H443" s="46"/>
      <c r="I443" s="46"/>
      <c r="J443" s="46"/>
    </row>
    <row r="444" spans="1:10" ht="12.75">
      <c r="A444" s="46"/>
      <c r="B444" s="46"/>
      <c r="C444" s="46"/>
      <c r="D444" s="465"/>
      <c r="E444" s="465"/>
      <c r="F444" s="465"/>
      <c r="G444" s="556"/>
      <c r="H444" s="46"/>
      <c r="I444" s="46"/>
      <c r="J444" s="46"/>
    </row>
    <row r="445" spans="1:10" ht="12.75">
      <c r="A445" s="46"/>
      <c r="B445" s="46"/>
      <c r="C445" s="46"/>
      <c r="D445" s="465"/>
      <c r="E445" s="465"/>
      <c r="F445" s="465"/>
      <c r="G445" s="556"/>
      <c r="H445" s="46"/>
      <c r="I445" s="46"/>
      <c r="J445" s="46"/>
    </row>
    <row r="446" spans="1:10" ht="12.75">
      <c r="A446" s="46"/>
      <c r="B446" s="46"/>
      <c r="C446" s="46"/>
      <c r="D446" s="465"/>
      <c r="E446" s="465"/>
      <c r="F446" s="465"/>
      <c r="G446" s="556"/>
      <c r="H446" s="46"/>
      <c r="I446" s="46"/>
      <c r="J446" s="46"/>
    </row>
    <row r="447" spans="1:10" ht="12.75">
      <c r="A447" s="46"/>
      <c r="B447" s="46"/>
      <c r="C447" s="46"/>
      <c r="D447" s="465"/>
      <c r="E447" s="465"/>
      <c r="F447" s="465"/>
      <c r="G447" s="556"/>
      <c r="H447" s="46"/>
      <c r="I447" s="46"/>
      <c r="J447" s="46"/>
    </row>
    <row r="448" spans="1:10" ht="12.75">
      <c r="A448" s="46"/>
      <c r="B448" s="46"/>
      <c r="C448" s="46"/>
      <c r="D448" s="465"/>
      <c r="E448" s="465"/>
      <c r="F448" s="465"/>
      <c r="G448" s="556"/>
      <c r="H448" s="46"/>
      <c r="I448" s="46"/>
      <c r="J448" s="46"/>
    </row>
    <row r="449" spans="1:10" ht="12.75">
      <c r="A449" s="46"/>
      <c r="B449" s="46"/>
      <c r="C449" s="46"/>
      <c r="D449" s="465"/>
      <c r="E449" s="465"/>
      <c r="F449" s="465"/>
      <c r="G449" s="556"/>
      <c r="H449" s="46"/>
      <c r="I449" s="46"/>
      <c r="J449" s="46"/>
    </row>
    <row r="450" spans="1:10" ht="12.75">
      <c r="A450" s="46"/>
      <c r="B450" s="46"/>
      <c r="C450" s="46"/>
      <c r="D450" s="465"/>
      <c r="E450" s="465"/>
      <c r="F450" s="465"/>
      <c r="G450" s="556"/>
      <c r="H450" s="46"/>
      <c r="I450" s="46"/>
      <c r="J450" s="46"/>
    </row>
    <row r="451" spans="1:10" ht="12.75">
      <c r="A451" s="46"/>
      <c r="B451" s="46"/>
      <c r="C451" s="46"/>
      <c r="D451" s="465"/>
      <c r="E451" s="465"/>
      <c r="F451" s="465"/>
      <c r="G451" s="556"/>
      <c r="H451" s="46"/>
      <c r="I451" s="46"/>
      <c r="J451" s="46"/>
    </row>
    <row r="452" spans="1:10" ht="12.75">
      <c r="A452" s="46"/>
      <c r="B452" s="46"/>
      <c r="C452" s="46"/>
      <c r="D452" s="465"/>
      <c r="E452" s="465"/>
      <c r="F452" s="465"/>
      <c r="G452" s="556"/>
      <c r="H452" s="46"/>
      <c r="I452" s="46"/>
      <c r="J452" s="46"/>
    </row>
    <row r="453" spans="1:10" ht="12.75">
      <c r="A453" s="46"/>
      <c r="B453" s="46"/>
      <c r="C453" s="46"/>
      <c r="D453" s="465"/>
      <c r="E453" s="465"/>
      <c r="F453" s="465"/>
      <c r="G453" s="556"/>
      <c r="H453" s="46"/>
      <c r="I453" s="46"/>
      <c r="J453" s="46"/>
    </row>
    <row r="454" spans="1:10" ht="12.75">
      <c r="A454" s="46"/>
      <c r="B454" s="46"/>
      <c r="C454" s="46"/>
      <c r="D454" s="465"/>
      <c r="E454" s="465"/>
      <c r="F454" s="465"/>
      <c r="G454" s="556"/>
      <c r="H454" s="46"/>
      <c r="I454" s="46"/>
      <c r="J454" s="46"/>
    </row>
  </sheetData>
  <sheetProtection selectLockedCells="1" selectUnlockedCells="1"/>
  <printOptions/>
  <pageMargins left="0.1701388888888889" right="0.1701388888888889" top="0.5902777777777778" bottom="0.9597222222222223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522"/>
  <sheetViews>
    <sheetView workbookViewId="0" topLeftCell="A190">
      <selection activeCell="G243" sqref="G243"/>
    </sheetView>
  </sheetViews>
  <sheetFormatPr defaultColWidth="9.140625" defaultRowHeight="12.75"/>
  <cols>
    <col min="1" max="1" width="5.140625" style="0" customWidth="1"/>
    <col min="7" max="7" width="13.00390625" style="0" customWidth="1"/>
    <col min="8" max="8" width="21.7109375" style="0" customWidth="1"/>
    <col min="9" max="9" width="18.140625" style="0" customWidth="1"/>
  </cols>
  <sheetData>
    <row r="2" ht="12.75">
      <c r="A2" s="627" t="s">
        <v>1398</v>
      </c>
    </row>
    <row r="3" ht="12.75">
      <c r="A3" s="627" t="s">
        <v>1399</v>
      </c>
    </row>
    <row r="4" ht="12.75">
      <c r="A4" s="627" t="s">
        <v>1400</v>
      </c>
    </row>
    <row r="5" ht="12.75">
      <c r="A5" s="628" t="s">
        <v>1401</v>
      </c>
    </row>
    <row r="6" ht="15">
      <c r="A6" s="628" t="s">
        <v>1402</v>
      </c>
    </row>
    <row r="7" ht="12.75">
      <c r="A7" s="628" t="s">
        <v>1403</v>
      </c>
    </row>
    <row r="8" ht="12.75">
      <c r="A8" s="627" t="s">
        <v>1404</v>
      </c>
    </row>
    <row r="9" ht="12.75">
      <c r="A9" s="627" t="s">
        <v>1405</v>
      </c>
    </row>
    <row r="10" ht="12.75">
      <c r="A10" s="628" t="s">
        <v>1402</v>
      </c>
    </row>
    <row r="11" ht="12.75">
      <c r="A11" s="629" t="s">
        <v>1406</v>
      </c>
    </row>
    <row r="12" ht="12.75">
      <c r="A12" s="627" t="s">
        <v>1407</v>
      </c>
    </row>
    <row r="13" ht="12.75">
      <c r="A13" s="627" t="s">
        <v>1408</v>
      </c>
    </row>
    <row r="14" ht="12.75">
      <c r="A14" s="627" t="s">
        <v>1409</v>
      </c>
    </row>
    <row r="15" ht="12.75">
      <c r="A15" s="627" t="s">
        <v>1410</v>
      </c>
    </row>
    <row r="16" ht="12.75">
      <c r="A16" s="627" t="s">
        <v>1411</v>
      </c>
    </row>
    <row r="17" ht="12.75">
      <c r="A17" s="627" t="s">
        <v>1412</v>
      </c>
    </row>
    <row r="18" ht="12.75">
      <c r="A18" s="627" t="s">
        <v>1413</v>
      </c>
    </row>
    <row r="19" ht="12.75">
      <c r="A19" s="627" t="s">
        <v>1414</v>
      </c>
    </row>
    <row r="20" ht="12.75">
      <c r="A20" s="627" t="s">
        <v>1415</v>
      </c>
    </row>
    <row r="21" ht="12.75">
      <c r="A21" s="627" t="s">
        <v>1416</v>
      </c>
    </row>
    <row r="22" ht="12.75">
      <c r="A22" s="627" t="s">
        <v>1417</v>
      </c>
    </row>
    <row r="23" ht="12.75">
      <c r="A23" s="627" t="s">
        <v>1418</v>
      </c>
    </row>
    <row r="24" ht="12.75">
      <c r="A24" s="627" t="s">
        <v>1419</v>
      </c>
    </row>
    <row r="25" ht="12.75">
      <c r="A25" s="627" t="s">
        <v>1420</v>
      </c>
    </row>
    <row r="26" ht="12.75">
      <c r="A26" s="627" t="s">
        <v>1421</v>
      </c>
    </row>
    <row r="27" ht="12.75">
      <c r="A27" s="627" t="s">
        <v>1422</v>
      </c>
    </row>
    <row r="28" ht="12.75">
      <c r="A28" s="627" t="s">
        <v>1423</v>
      </c>
    </row>
    <row r="29" ht="12.75">
      <c r="A29" s="627" t="s">
        <v>1424</v>
      </c>
    </row>
    <row r="30" ht="12.75">
      <c r="A30" s="627" t="s">
        <v>1425</v>
      </c>
    </row>
    <row r="31" ht="12.75">
      <c r="A31" s="628" t="s">
        <v>1426</v>
      </c>
    </row>
    <row r="32" ht="12.75">
      <c r="A32" s="630" t="s">
        <v>1427</v>
      </c>
    </row>
    <row r="33" ht="12.75">
      <c r="A33" s="628" t="s">
        <v>1426</v>
      </c>
    </row>
    <row r="34" ht="6.75" customHeight="1">
      <c r="A34" s="628"/>
    </row>
    <row r="35" ht="12.75">
      <c r="A35" s="629" t="s">
        <v>1428</v>
      </c>
    </row>
    <row r="36" ht="12.75">
      <c r="A36" s="627" t="s">
        <v>1407</v>
      </c>
    </row>
    <row r="37" ht="12.75">
      <c r="A37" s="627" t="s">
        <v>1429</v>
      </c>
    </row>
    <row r="38" ht="12.75">
      <c r="A38" s="627" t="s">
        <v>1430</v>
      </c>
    </row>
    <row r="39" ht="12.75">
      <c r="A39" s="627" t="s">
        <v>1431</v>
      </c>
    </row>
    <row r="40" ht="12.75">
      <c r="A40" s="627" t="s">
        <v>1432</v>
      </c>
    </row>
    <row r="41" ht="12.75">
      <c r="A41" s="627" t="s">
        <v>1433</v>
      </c>
    </row>
    <row r="42" ht="12.75">
      <c r="A42" s="627" t="s">
        <v>1434</v>
      </c>
    </row>
    <row r="43" ht="12.75">
      <c r="A43" s="627" t="s">
        <v>1435</v>
      </c>
    </row>
    <row r="44" ht="12.75">
      <c r="A44" s="627" t="s">
        <v>1436</v>
      </c>
    </row>
    <row r="45" ht="12.75">
      <c r="A45" s="627" t="s">
        <v>1437</v>
      </c>
    </row>
    <row r="46" ht="12.75">
      <c r="A46" s="627" t="s">
        <v>1438</v>
      </c>
    </row>
    <row r="47" ht="12.75">
      <c r="A47" s="627" t="s">
        <v>1439</v>
      </c>
    </row>
    <row r="48" ht="12.75">
      <c r="A48" s="627" t="s">
        <v>1440</v>
      </c>
    </row>
    <row r="49" ht="12.75">
      <c r="A49" s="627" t="s">
        <v>1441</v>
      </c>
    </row>
    <row r="50" ht="12.75">
      <c r="A50" s="627" t="s">
        <v>1442</v>
      </c>
    </row>
    <row r="51" ht="12.75">
      <c r="A51" s="627" t="s">
        <v>1443</v>
      </c>
    </row>
    <row r="52" ht="12.75">
      <c r="A52" s="627" t="s">
        <v>1444</v>
      </c>
    </row>
    <row r="53" ht="12.75">
      <c r="A53" s="627" t="s">
        <v>1445</v>
      </c>
    </row>
    <row r="54" ht="9" customHeight="1">
      <c r="A54" s="628" t="s">
        <v>1426</v>
      </c>
    </row>
    <row r="55" ht="18.75" customHeight="1">
      <c r="A55" s="630" t="s">
        <v>1446</v>
      </c>
    </row>
    <row r="56" ht="12.75">
      <c r="A56" s="628" t="s">
        <v>1426</v>
      </c>
    </row>
    <row r="57" ht="12.75">
      <c r="A57" s="627" t="s">
        <v>1447</v>
      </c>
    </row>
    <row r="58" ht="12.75">
      <c r="A58" s="627" t="s">
        <v>1448</v>
      </c>
    </row>
    <row r="59" ht="12.75">
      <c r="A59" s="627" t="s">
        <v>1449</v>
      </c>
    </row>
    <row r="60" ht="12.75">
      <c r="A60" s="628" t="s">
        <v>1401</v>
      </c>
    </row>
    <row r="61" ht="15">
      <c r="A61" s="628" t="s">
        <v>1402</v>
      </c>
    </row>
    <row r="62" ht="12.75">
      <c r="A62" s="628" t="s">
        <v>1403</v>
      </c>
    </row>
    <row r="63" ht="12.75">
      <c r="A63" s="627" t="s">
        <v>1404</v>
      </c>
    </row>
    <row r="64" ht="12.75">
      <c r="A64" s="627" t="s">
        <v>1405</v>
      </c>
    </row>
    <row r="65" ht="12.75">
      <c r="A65" s="628" t="s">
        <v>1402</v>
      </c>
    </row>
    <row r="66" ht="12.75">
      <c r="A66" s="629" t="s">
        <v>1450</v>
      </c>
    </row>
    <row r="67" ht="12.75">
      <c r="A67" s="627" t="s">
        <v>1407</v>
      </c>
    </row>
    <row r="68" ht="12.75">
      <c r="A68" s="627" t="s">
        <v>1451</v>
      </c>
    </row>
    <row r="69" ht="12.75">
      <c r="A69" s="627" t="s">
        <v>1452</v>
      </c>
    </row>
    <row r="70" ht="12.75">
      <c r="A70" s="627" t="s">
        <v>1453</v>
      </c>
    </row>
    <row r="71" ht="12.75">
      <c r="A71" s="628" t="s">
        <v>1426</v>
      </c>
    </row>
    <row r="72" ht="12.75">
      <c r="A72" s="630" t="s">
        <v>1454</v>
      </c>
    </row>
    <row r="73" ht="12.75">
      <c r="A73" s="628" t="s">
        <v>1426</v>
      </c>
    </row>
    <row r="74" ht="12.75">
      <c r="A74" s="628"/>
    </row>
    <row r="75" ht="12.75">
      <c r="A75" s="628"/>
    </row>
    <row r="76" ht="12.75">
      <c r="A76" s="628"/>
    </row>
    <row r="77" ht="12.75">
      <c r="A77" s="628"/>
    </row>
    <row r="78" ht="12.75">
      <c r="A78" s="629" t="s">
        <v>1455</v>
      </c>
    </row>
    <row r="79" ht="12.75">
      <c r="A79" s="627" t="s">
        <v>1407</v>
      </c>
    </row>
    <row r="80" ht="12.75">
      <c r="A80" s="627" t="s">
        <v>1456</v>
      </c>
    </row>
    <row r="81" ht="12.75">
      <c r="A81" s="627" t="s">
        <v>1457</v>
      </c>
    </row>
    <row r="82" ht="12.75">
      <c r="A82" s="627" t="s">
        <v>1458</v>
      </c>
    </row>
    <row r="83" ht="12.75">
      <c r="A83" s="627" t="s">
        <v>1459</v>
      </c>
    </row>
    <row r="84" ht="12.75">
      <c r="A84" s="627" t="s">
        <v>1460</v>
      </c>
    </row>
    <row r="85" ht="12.75">
      <c r="A85" s="627" t="s">
        <v>1461</v>
      </c>
    </row>
    <row r="86" ht="12.75">
      <c r="A86" s="627" t="s">
        <v>1462</v>
      </c>
    </row>
    <row r="87" ht="12.75">
      <c r="A87" s="627" t="s">
        <v>1463</v>
      </c>
    </row>
    <row r="88" ht="12.75">
      <c r="A88" s="627" t="s">
        <v>1464</v>
      </c>
    </row>
    <row r="89" ht="12.75">
      <c r="A89" s="627" t="s">
        <v>1465</v>
      </c>
    </row>
    <row r="90" ht="12.75">
      <c r="A90" s="627" t="s">
        <v>1466</v>
      </c>
    </row>
    <row r="91" ht="12.75">
      <c r="A91" s="627" t="s">
        <v>1467</v>
      </c>
    </row>
    <row r="92" ht="12.75">
      <c r="A92" s="628" t="s">
        <v>1426</v>
      </c>
    </row>
    <row r="93" ht="12.75">
      <c r="A93" s="630" t="s">
        <v>1468</v>
      </c>
    </row>
    <row r="94" ht="12.75">
      <c r="A94" s="628" t="s">
        <v>1426</v>
      </c>
    </row>
    <row r="95" ht="12.75">
      <c r="A95" s="628"/>
    </row>
    <row r="96" ht="12.75">
      <c r="A96" s="628"/>
    </row>
    <row r="97" ht="12.75">
      <c r="A97" s="628"/>
    </row>
    <row r="98" ht="12.75">
      <c r="A98" s="628"/>
    </row>
    <row r="99" ht="12.75">
      <c r="A99" s="628"/>
    </row>
    <row r="100" ht="12.75">
      <c r="A100" s="628"/>
    </row>
    <row r="101" ht="12.75">
      <c r="A101" s="630" t="s">
        <v>1469</v>
      </c>
    </row>
    <row r="102" ht="12.75">
      <c r="A102" s="630" t="s">
        <v>1470</v>
      </c>
    </row>
    <row r="103" ht="12.75">
      <c r="A103" s="630" t="s">
        <v>1471</v>
      </c>
    </row>
    <row r="104" ht="12.75">
      <c r="A104" s="630" t="s">
        <v>1469</v>
      </c>
    </row>
    <row r="105" ht="12.75">
      <c r="A105" s="630" t="s">
        <v>1472</v>
      </c>
    </row>
    <row r="106" ht="12.75">
      <c r="A106" s="630" t="s">
        <v>1469</v>
      </c>
    </row>
    <row r="107" ht="12.75">
      <c r="A107" s="628"/>
    </row>
    <row r="109" ht="12.75">
      <c r="A109" s="627" t="s">
        <v>1447</v>
      </c>
    </row>
    <row r="110" ht="12.75">
      <c r="A110" s="627" t="s">
        <v>1448</v>
      </c>
    </row>
    <row r="111" ht="12.75">
      <c r="A111" s="627" t="s">
        <v>1473</v>
      </c>
    </row>
    <row r="112" ht="12.75">
      <c r="A112" s="628" t="s">
        <v>1401</v>
      </c>
    </row>
    <row r="113" ht="15">
      <c r="A113" s="628" t="s">
        <v>1402</v>
      </c>
    </row>
    <row r="114" ht="12.75">
      <c r="A114" s="628" t="s">
        <v>1474</v>
      </c>
    </row>
    <row r="115" ht="12.75">
      <c r="A115" s="627" t="s">
        <v>1404</v>
      </c>
    </row>
    <row r="116" ht="12.75">
      <c r="A116" s="627" t="s">
        <v>1405</v>
      </c>
    </row>
    <row r="117" ht="12.75">
      <c r="A117" s="628" t="s">
        <v>1402</v>
      </c>
    </row>
    <row r="118" ht="12.75">
      <c r="A118" s="629" t="s">
        <v>1475</v>
      </c>
    </row>
    <row r="119" ht="12.75">
      <c r="A119" s="627" t="s">
        <v>1407</v>
      </c>
    </row>
    <row r="120" ht="12.75">
      <c r="A120" s="627" t="s">
        <v>1476</v>
      </c>
    </row>
    <row r="121" ht="12.75">
      <c r="A121" s="627" t="s">
        <v>1477</v>
      </c>
    </row>
    <row r="122" ht="12.75">
      <c r="A122" s="627" t="s">
        <v>1478</v>
      </c>
    </row>
    <row r="123" ht="12.75">
      <c r="A123" s="627" t="s">
        <v>1479</v>
      </c>
    </row>
    <row r="124" ht="12.75">
      <c r="A124" s="627" t="s">
        <v>1480</v>
      </c>
    </row>
    <row r="125" ht="12.75">
      <c r="A125" s="627" t="s">
        <v>1481</v>
      </c>
    </row>
    <row r="126" ht="12.75">
      <c r="A126" s="627" t="s">
        <v>1482</v>
      </c>
    </row>
    <row r="127" ht="12.75">
      <c r="A127" s="627" t="s">
        <v>1483</v>
      </c>
    </row>
    <row r="128" ht="12.75">
      <c r="A128" s="627" t="s">
        <v>1484</v>
      </c>
    </row>
    <row r="129" ht="12.75">
      <c r="A129" s="627" t="s">
        <v>1485</v>
      </c>
    </row>
    <row r="130" ht="12.75">
      <c r="A130" s="627" t="s">
        <v>1486</v>
      </c>
    </row>
    <row r="131" ht="12.75">
      <c r="A131" s="627" t="s">
        <v>1487</v>
      </c>
    </row>
    <row r="132" ht="12.75">
      <c r="A132" s="627" t="s">
        <v>1488</v>
      </c>
    </row>
    <row r="133" ht="12.75">
      <c r="A133" s="627" t="s">
        <v>1489</v>
      </c>
    </row>
    <row r="134" ht="12.75">
      <c r="A134" s="627" t="s">
        <v>1490</v>
      </c>
    </row>
    <row r="135" ht="12.75">
      <c r="A135" s="627" t="s">
        <v>1491</v>
      </c>
    </row>
    <row r="136" ht="12.75">
      <c r="A136" s="627" t="s">
        <v>1492</v>
      </c>
    </row>
    <row r="137" ht="12.75">
      <c r="A137" s="627" t="s">
        <v>1493</v>
      </c>
    </row>
    <row r="138" ht="12.75">
      <c r="A138" s="627" t="s">
        <v>1494</v>
      </c>
    </row>
    <row r="139" ht="12.75">
      <c r="A139" s="627" t="s">
        <v>1495</v>
      </c>
    </row>
    <row r="140" ht="12.75">
      <c r="A140" s="627" t="s">
        <v>1496</v>
      </c>
    </row>
    <row r="141" ht="12.75">
      <c r="A141" s="627" t="s">
        <v>1497</v>
      </c>
    </row>
    <row r="142" ht="12.75">
      <c r="A142" s="627" t="s">
        <v>1498</v>
      </c>
    </row>
    <row r="143" ht="12.75">
      <c r="A143" s="627" t="s">
        <v>1499</v>
      </c>
    </row>
    <row r="144" ht="12.75">
      <c r="A144" s="627" t="s">
        <v>1500</v>
      </c>
    </row>
    <row r="145" ht="12.75">
      <c r="A145" s="627" t="s">
        <v>1501</v>
      </c>
    </row>
    <row r="146" ht="12.75">
      <c r="A146" s="627" t="s">
        <v>1502</v>
      </c>
    </row>
    <row r="147" ht="12.75">
      <c r="A147" s="627" t="s">
        <v>1503</v>
      </c>
    </row>
    <row r="148" ht="12.75">
      <c r="A148" s="627" t="s">
        <v>1504</v>
      </c>
    </row>
    <row r="149" ht="12.75">
      <c r="A149" s="627" t="s">
        <v>1505</v>
      </c>
    </row>
    <row r="150" ht="12.75">
      <c r="A150" s="627" t="s">
        <v>1506</v>
      </c>
    </row>
    <row r="151" ht="12.75">
      <c r="A151" s="627" t="s">
        <v>1507</v>
      </c>
    </row>
    <row r="152" ht="12.75">
      <c r="A152" s="627" t="s">
        <v>1508</v>
      </c>
    </row>
    <row r="153" ht="12.75">
      <c r="A153" s="627" t="s">
        <v>1509</v>
      </c>
    </row>
    <row r="154" ht="12.75">
      <c r="A154" s="627" t="s">
        <v>1510</v>
      </c>
    </row>
    <row r="155" ht="12.75">
      <c r="A155" s="627" t="s">
        <v>1511</v>
      </c>
    </row>
    <row r="156" ht="12.75">
      <c r="A156" s="627" t="s">
        <v>1512</v>
      </c>
    </row>
    <row r="157" ht="12.75">
      <c r="A157" s="627" t="s">
        <v>1513</v>
      </c>
    </row>
    <row r="158" ht="12.75">
      <c r="A158" s="627" t="s">
        <v>1514</v>
      </c>
    </row>
    <row r="159" ht="12.75">
      <c r="A159" s="627" t="s">
        <v>1515</v>
      </c>
    </row>
    <row r="160" ht="12.75">
      <c r="A160" s="627" t="s">
        <v>1516</v>
      </c>
    </row>
    <row r="161" ht="12.75">
      <c r="A161" s="627" t="s">
        <v>1517</v>
      </c>
    </row>
    <row r="162" ht="12.75">
      <c r="A162" s="627" t="s">
        <v>1518</v>
      </c>
    </row>
    <row r="163" ht="12.75">
      <c r="A163" s="627"/>
    </row>
    <row r="164" ht="12.75">
      <c r="A164" s="627" t="s">
        <v>1519</v>
      </c>
    </row>
    <row r="165" ht="12.75">
      <c r="A165" s="627"/>
    </row>
    <row r="166" ht="12.75">
      <c r="A166" s="627" t="s">
        <v>1520</v>
      </c>
    </row>
    <row r="167" ht="12.75">
      <c r="A167" s="627" t="s">
        <v>1521</v>
      </c>
    </row>
    <row r="168" ht="12.75">
      <c r="A168" s="627" t="s">
        <v>1522</v>
      </c>
    </row>
    <row r="169" ht="12.75">
      <c r="A169" s="627" t="s">
        <v>1523</v>
      </c>
    </row>
    <row r="170" ht="12.75">
      <c r="A170" s="627" t="s">
        <v>1524</v>
      </c>
    </row>
    <row r="171" ht="12.75">
      <c r="A171" s="627" t="s">
        <v>1525</v>
      </c>
    </row>
    <row r="172" ht="12.75">
      <c r="A172" s="627" t="s">
        <v>1526</v>
      </c>
    </row>
    <row r="173" ht="12.75">
      <c r="A173" s="627" t="s">
        <v>1527</v>
      </c>
    </row>
    <row r="174" ht="12.75">
      <c r="A174" s="627" t="s">
        <v>1528</v>
      </c>
    </row>
    <row r="175" ht="12.75">
      <c r="A175" s="627" t="s">
        <v>1529</v>
      </c>
    </row>
    <row r="176" ht="12.75">
      <c r="A176" s="627" t="s">
        <v>1530</v>
      </c>
    </row>
    <row r="177" ht="12.75">
      <c r="A177" s="627" t="s">
        <v>1531</v>
      </c>
    </row>
    <row r="178" ht="12.75">
      <c r="A178" s="627" t="s">
        <v>1532</v>
      </c>
    </row>
    <row r="179" ht="12.75">
      <c r="A179" s="628" t="s">
        <v>1426</v>
      </c>
    </row>
    <row r="180" ht="12.75">
      <c r="A180" s="630" t="s">
        <v>1533</v>
      </c>
    </row>
    <row r="181" ht="12.75">
      <c r="A181" s="628" t="s">
        <v>1426</v>
      </c>
    </row>
    <row r="182" ht="12.75">
      <c r="A182" s="628"/>
    </row>
    <row r="183" ht="12.75">
      <c r="A183" s="628"/>
    </row>
    <row r="184" ht="12.75">
      <c r="A184" s="628"/>
    </row>
    <row r="185" ht="12.75">
      <c r="A185" s="628"/>
    </row>
    <row r="186" ht="12.75">
      <c r="A186" s="629" t="s">
        <v>1534</v>
      </c>
    </row>
    <row r="187" ht="12.75">
      <c r="A187" s="627" t="s">
        <v>1407</v>
      </c>
    </row>
    <row r="188" ht="12.75">
      <c r="A188" s="627" t="s">
        <v>1535</v>
      </c>
    </row>
    <row r="189" ht="12.75">
      <c r="A189" s="627" t="s">
        <v>1536</v>
      </c>
    </row>
    <row r="190" ht="12.75">
      <c r="A190" s="627" t="s">
        <v>1537</v>
      </c>
    </row>
    <row r="191" ht="12.75">
      <c r="A191" s="627" t="s">
        <v>1538</v>
      </c>
    </row>
    <row r="192" ht="12.75">
      <c r="A192" s="627" t="s">
        <v>1539</v>
      </c>
    </row>
    <row r="193" ht="12.75">
      <c r="A193" s="627" t="s">
        <v>1540</v>
      </c>
    </row>
    <row r="194" ht="12.75">
      <c r="A194" s="627" t="s">
        <v>1541</v>
      </c>
    </row>
    <row r="195" ht="12.75">
      <c r="A195" s="627" t="s">
        <v>1542</v>
      </c>
    </row>
    <row r="196" ht="12.75">
      <c r="A196" s="628" t="s">
        <v>1426</v>
      </c>
    </row>
    <row r="197" ht="12.75">
      <c r="A197" s="630" t="s">
        <v>1543</v>
      </c>
    </row>
    <row r="198" ht="12.75">
      <c r="A198" s="628" t="s">
        <v>1426</v>
      </c>
    </row>
    <row r="199" ht="12.75">
      <c r="A199" s="628"/>
    </row>
    <row r="200" ht="12.75">
      <c r="A200" s="628"/>
    </row>
    <row r="201" ht="12.75">
      <c r="A201" s="628"/>
    </row>
    <row r="202" ht="12.75">
      <c r="A202" s="628"/>
    </row>
    <row r="203" ht="12.75">
      <c r="A203" s="630" t="s">
        <v>1469</v>
      </c>
    </row>
    <row r="204" ht="12.75">
      <c r="A204" s="630" t="s">
        <v>1470</v>
      </c>
    </row>
    <row r="205" ht="12.75">
      <c r="A205" s="630" t="s">
        <v>1544</v>
      </c>
    </row>
    <row r="206" ht="12.75">
      <c r="A206" s="630" t="s">
        <v>1469</v>
      </c>
    </row>
    <row r="207" ht="12.75">
      <c r="A207" s="630" t="s">
        <v>1545</v>
      </c>
    </row>
    <row r="208" ht="12.75">
      <c r="A208" s="630" t="s">
        <v>1469</v>
      </c>
    </row>
    <row r="218" ht="12.75">
      <c r="A218" s="627" t="s">
        <v>1398</v>
      </c>
    </row>
    <row r="219" ht="12.75">
      <c r="A219" s="627" t="s">
        <v>1448</v>
      </c>
    </row>
    <row r="220" ht="12.75">
      <c r="A220" s="627" t="s">
        <v>1546</v>
      </c>
    </row>
    <row r="221" ht="12.75">
      <c r="A221" s="628" t="s">
        <v>1401</v>
      </c>
    </row>
    <row r="222" ht="15">
      <c r="A222" s="628" t="s">
        <v>1402</v>
      </c>
    </row>
    <row r="223" ht="12.75">
      <c r="A223" s="628" t="s">
        <v>202</v>
      </c>
    </row>
    <row r="224" ht="12.75">
      <c r="A224" s="628"/>
    </row>
    <row r="225" ht="12.75">
      <c r="A225" s="628"/>
    </row>
    <row r="226" ht="12.75">
      <c r="A226" s="628"/>
    </row>
    <row r="227" ht="12.75">
      <c r="A227" s="627" t="s">
        <v>1547</v>
      </c>
    </row>
    <row r="228" ht="12.75">
      <c r="A228" s="627" t="s">
        <v>1548</v>
      </c>
    </row>
    <row r="229" ht="12.75">
      <c r="A229" s="627" t="s">
        <v>1469</v>
      </c>
    </row>
    <row r="230" ht="12.75">
      <c r="A230" s="627" t="s">
        <v>1549</v>
      </c>
    </row>
    <row r="231" ht="12.75">
      <c r="A231" s="627" t="s">
        <v>1550</v>
      </c>
    </row>
    <row r="232" ht="12.75">
      <c r="A232" s="627" t="s">
        <v>1551</v>
      </c>
    </row>
    <row r="233" ht="12.75">
      <c r="A233" s="627" t="s">
        <v>1552</v>
      </c>
    </row>
    <row r="234" ht="12.75">
      <c r="A234" s="627" t="s">
        <v>1469</v>
      </c>
    </row>
    <row r="235" ht="12.75">
      <c r="A235" s="627" t="s">
        <v>1553</v>
      </c>
    </row>
    <row r="236" ht="12.75">
      <c r="A236" s="627" t="s">
        <v>1469</v>
      </c>
    </row>
    <row r="273" ht="12.75">
      <c r="A273" s="627" t="s">
        <v>1447</v>
      </c>
    </row>
    <row r="274" ht="12.75">
      <c r="A274" s="627" t="s">
        <v>1448</v>
      </c>
    </row>
    <row r="275" ht="12.75">
      <c r="A275" s="627" t="s">
        <v>1554</v>
      </c>
    </row>
    <row r="276" ht="12.75">
      <c r="A276" s="628" t="s">
        <v>1401</v>
      </c>
    </row>
    <row r="277" ht="15">
      <c r="A277" s="628" t="s">
        <v>1402</v>
      </c>
    </row>
    <row r="278" ht="12.75">
      <c r="A278" s="628" t="s">
        <v>1555</v>
      </c>
    </row>
    <row r="279" ht="12.75">
      <c r="A279" s="628" t="s">
        <v>1402</v>
      </c>
    </row>
    <row r="280" ht="12.75">
      <c r="A280" s="628"/>
    </row>
    <row r="281" ht="12.75">
      <c r="A281" s="627" t="s">
        <v>1556</v>
      </c>
    </row>
    <row r="282" ht="12.75">
      <c r="A282" s="627" t="s">
        <v>1557</v>
      </c>
    </row>
    <row r="283" ht="12.75">
      <c r="A283" s="627" t="s">
        <v>1558</v>
      </c>
    </row>
    <row r="284" ht="12.75">
      <c r="A284" s="627" t="s">
        <v>1556</v>
      </c>
    </row>
    <row r="285" ht="12.75">
      <c r="A285" s="627" t="s">
        <v>1559</v>
      </c>
    </row>
    <row r="286" ht="12.75">
      <c r="A286" s="627" t="s">
        <v>1556</v>
      </c>
    </row>
    <row r="287" ht="12.75">
      <c r="A287" s="627" t="s">
        <v>1560</v>
      </c>
    </row>
    <row r="288" ht="12.75">
      <c r="A288" s="627" t="s">
        <v>1556</v>
      </c>
    </row>
    <row r="289" ht="12.75">
      <c r="A289" s="627" t="s">
        <v>1561</v>
      </c>
    </row>
    <row r="290" ht="12.75">
      <c r="A290" s="627" t="s">
        <v>1556</v>
      </c>
    </row>
    <row r="291" ht="12.75">
      <c r="A291" s="627" t="s">
        <v>1562</v>
      </c>
    </row>
    <row r="292" ht="12.75">
      <c r="A292" s="627" t="s">
        <v>1556</v>
      </c>
    </row>
    <row r="293" ht="12.75">
      <c r="A293" s="627" t="s">
        <v>1563</v>
      </c>
    </row>
    <row r="294" ht="12.75">
      <c r="A294" s="627" t="s">
        <v>1564</v>
      </c>
    </row>
    <row r="295" ht="12.75">
      <c r="A295" s="627" t="s">
        <v>1556</v>
      </c>
    </row>
    <row r="296" ht="12.75">
      <c r="A296" s="627" t="s">
        <v>1556</v>
      </c>
    </row>
    <row r="297" ht="12.75">
      <c r="A297" s="628"/>
    </row>
    <row r="298" ht="12.75">
      <c r="A298" s="627" t="s">
        <v>1556</v>
      </c>
    </row>
    <row r="299" ht="12.75">
      <c r="A299" s="627" t="s">
        <v>1557</v>
      </c>
    </row>
    <row r="300" ht="12.75">
      <c r="A300" s="627" t="s">
        <v>1558</v>
      </c>
    </row>
    <row r="301" ht="12.75">
      <c r="A301" s="627" t="s">
        <v>1556</v>
      </c>
    </row>
    <row r="302" ht="12.75">
      <c r="A302" s="627" t="s">
        <v>1565</v>
      </c>
    </row>
    <row r="303" ht="12.75">
      <c r="A303" s="627" t="s">
        <v>1556</v>
      </c>
    </row>
    <row r="304" ht="12.75">
      <c r="A304" s="627" t="s">
        <v>1566</v>
      </c>
    </row>
    <row r="305" ht="12.75">
      <c r="A305" s="627" t="s">
        <v>1556</v>
      </c>
    </row>
    <row r="306" ht="12.75">
      <c r="A306" s="627" t="s">
        <v>1567</v>
      </c>
    </row>
    <row r="307" ht="12.75">
      <c r="A307" s="627" t="s">
        <v>1568</v>
      </c>
    </row>
    <row r="308" ht="12.75">
      <c r="A308" s="627" t="s">
        <v>1556</v>
      </c>
    </row>
    <row r="309" ht="12.75">
      <c r="A309" s="627" t="s">
        <v>1556</v>
      </c>
    </row>
    <row r="310" ht="12.75">
      <c r="A310" s="628"/>
    </row>
    <row r="311" ht="12.75">
      <c r="A311" s="627" t="s">
        <v>1569</v>
      </c>
    </row>
    <row r="312" ht="12.75">
      <c r="A312" s="627" t="s">
        <v>1570</v>
      </c>
    </row>
    <row r="313" ht="12.75">
      <c r="A313" s="627" t="s">
        <v>1571</v>
      </c>
    </row>
    <row r="314" ht="12.75">
      <c r="A314" s="627" t="s">
        <v>1569</v>
      </c>
    </row>
    <row r="315" ht="12.75">
      <c r="A315" s="627" t="s">
        <v>1572</v>
      </c>
    </row>
    <row r="316" ht="12.75">
      <c r="A316" s="627" t="s">
        <v>1569</v>
      </c>
    </row>
    <row r="317" ht="12.75">
      <c r="A317" s="627" t="s">
        <v>1573</v>
      </c>
    </row>
    <row r="318" ht="12.75">
      <c r="A318" s="627" t="s">
        <v>1569</v>
      </c>
    </row>
    <row r="319" ht="12.75">
      <c r="A319" s="627" t="s">
        <v>1574</v>
      </c>
    </row>
    <row r="320" ht="12.75">
      <c r="A320" s="627" t="s">
        <v>1569</v>
      </c>
    </row>
    <row r="321" ht="12.75">
      <c r="A321" s="627" t="s">
        <v>1575</v>
      </c>
    </row>
    <row r="322" ht="12.75">
      <c r="A322" s="627" t="s">
        <v>1569</v>
      </c>
    </row>
    <row r="323" ht="12.75">
      <c r="A323" s="627" t="s">
        <v>1576</v>
      </c>
    </row>
    <row r="324" ht="12.75">
      <c r="A324" s="627" t="s">
        <v>1577</v>
      </c>
    </row>
    <row r="325" ht="12.75">
      <c r="A325" s="627" t="s">
        <v>1569</v>
      </c>
    </row>
    <row r="326" ht="12.75">
      <c r="A326" s="627" t="s">
        <v>1569</v>
      </c>
    </row>
    <row r="327" ht="12.75">
      <c r="A327" s="628"/>
    </row>
    <row r="329" ht="12.75">
      <c r="A329" s="627" t="s">
        <v>1447</v>
      </c>
    </row>
    <row r="330" ht="12.75">
      <c r="A330" s="627" t="s">
        <v>1448</v>
      </c>
    </row>
    <row r="331" ht="12.75">
      <c r="A331" s="627" t="s">
        <v>1578</v>
      </c>
    </row>
    <row r="332" ht="12.75">
      <c r="A332" s="628" t="s">
        <v>1401</v>
      </c>
    </row>
    <row r="333" ht="15">
      <c r="A333" s="628" t="s">
        <v>1402</v>
      </c>
    </row>
    <row r="334" ht="12.75">
      <c r="A334" s="628" t="s">
        <v>1579</v>
      </c>
    </row>
    <row r="335" ht="12.75">
      <c r="A335" s="628" t="s">
        <v>1402</v>
      </c>
    </row>
    <row r="336" ht="12.75">
      <c r="A336" s="628"/>
    </row>
    <row r="337" ht="12.75">
      <c r="A337" s="628"/>
    </row>
    <row r="338" ht="12.75">
      <c r="A338" s="628"/>
    </row>
    <row r="339" ht="12.75">
      <c r="A339" s="628"/>
    </row>
    <row r="340" ht="12.75">
      <c r="A340" s="628" t="s">
        <v>1580</v>
      </c>
    </row>
    <row r="341" ht="12.75">
      <c r="A341" s="628"/>
    </row>
    <row r="342" ht="12.75">
      <c r="A342" s="628" t="s">
        <v>1581</v>
      </c>
    </row>
    <row r="343" ht="12.75">
      <c r="A343" s="628" t="s">
        <v>1581</v>
      </c>
    </row>
    <row r="344" ht="12.75">
      <c r="A344" s="628" t="s">
        <v>1582</v>
      </c>
    </row>
    <row r="345" ht="12.75">
      <c r="A345" s="628" t="s">
        <v>1581</v>
      </c>
    </row>
    <row r="346" ht="12.75">
      <c r="A346" s="628" t="s">
        <v>1581</v>
      </c>
    </row>
    <row r="347" ht="12.75">
      <c r="A347" s="628" t="s">
        <v>1583</v>
      </c>
    </row>
    <row r="348" ht="12.75">
      <c r="A348" s="628" t="s">
        <v>1581</v>
      </c>
    </row>
    <row r="349" ht="12.75">
      <c r="A349" s="628" t="s">
        <v>1584</v>
      </c>
    </row>
    <row r="350" ht="12.75">
      <c r="A350" s="628" t="s">
        <v>1581</v>
      </c>
    </row>
    <row r="351" ht="12.75">
      <c r="A351" s="628" t="s">
        <v>1585</v>
      </c>
    </row>
    <row r="352" ht="12.75">
      <c r="A352" s="628" t="s">
        <v>1581</v>
      </c>
    </row>
    <row r="353" ht="12.75">
      <c r="A353" s="628" t="s">
        <v>1586</v>
      </c>
    </row>
    <row r="354" ht="12.75">
      <c r="A354" s="628" t="s">
        <v>1581</v>
      </c>
    </row>
    <row r="355" ht="12.75">
      <c r="A355" s="628" t="s">
        <v>1587</v>
      </c>
    </row>
    <row r="356" ht="12.75">
      <c r="A356" s="628" t="s">
        <v>1581</v>
      </c>
    </row>
    <row r="357" ht="12.75">
      <c r="A357" s="628" t="s">
        <v>1588</v>
      </c>
    </row>
    <row r="358" ht="12.75">
      <c r="A358" s="628" t="s">
        <v>1581</v>
      </c>
    </row>
    <row r="359" ht="12.75">
      <c r="A359" s="628" t="s">
        <v>1589</v>
      </c>
    </row>
    <row r="360" ht="12.75">
      <c r="A360" s="628" t="s">
        <v>1581</v>
      </c>
    </row>
    <row r="361" ht="12.75">
      <c r="A361" s="628" t="s">
        <v>1590</v>
      </c>
    </row>
    <row r="362" ht="12.75">
      <c r="A362" s="628" t="s">
        <v>1581</v>
      </c>
    </row>
    <row r="363" ht="12.75">
      <c r="A363" s="628" t="s">
        <v>1591</v>
      </c>
    </row>
    <row r="364" ht="12.75">
      <c r="A364" s="628" t="s">
        <v>1581</v>
      </c>
    </row>
    <row r="365" ht="12.75">
      <c r="A365" s="628" t="s">
        <v>1592</v>
      </c>
    </row>
    <row r="366" ht="12.75">
      <c r="A366" s="628" t="s">
        <v>1581</v>
      </c>
    </row>
    <row r="367" ht="12.75">
      <c r="A367" s="628" t="s">
        <v>1593</v>
      </c>
    </row>
    <row r="368" ht="12.75">
      <c r="A368" s="628" t="s">
        <v>1581</v>
      </c>
    </row>
    <row r="369" ht="12.75">
      <c r="A369" s="628" t="s">
        <v>1594</v>
      </c>
    </row>
    <row r="370" ht="12.75">
      <c r="A370" s="628" t="s">
        <v>1581</v>
      </c>
    </row>
    <row r="371" ht="12.75">
      <c r="A371" s="628" t="s">
        <v>1581</v>
      </c>
    </row>
    <row r="372" ht="12.75">
      <c r="A372" s="628" t="s">
        <v>1581</v>
      </c>
    </row>
    <row r="373" ht="12.75">
      <c r="A373" s="628" t="s">
        <v>1595</v>
      </c>
    </row>
    <row r="374" ht="12.75">
      <c r="A374" s="628" t="s">
        <v>1581</v>
      </c>
    </row>
    <row r="375" ht="12.75">
      <c r="A375" s="628" t="s">
        <v>1581</v>
      </c>
    </row>
    <row r="376" ht="12.75">
      <c r="A376" s="628"/>
    </row>
    <row r="377" ht="12.75">
      <c r="A377" s="627" t="s">
        <v>1398</v>
      </c>
    </row>
    <row r="378" ht="12.75">
      <c r="A378" s="627" t="s">
        <v>1448</v>
      </c>
    </row>
    <row r="379" ht="10.5" customHeight="1">
      <c r="A379" s="627" t="s">
        <v>1596</v>
      </c>
    </row>
    <row r="380" ht="12.75">
      <c r="A380" s="628" t="s">
        <v>1401</v>
      </c>
    </row>
    <row r="381" ht="15">
      <c r="A381" s="628" t="s">
        <v>1402</v>
      </c>
    </row>
    <row r="382" ht="12.75">
      <c r="A382" s="628" t="s">
        <v>1597</v>
      </c>
    </row>
    <row r="383" ht="12.75">
      <c r="A383" s="628" t="s">
        <v>1402</v>
      </c>
    </row>
    <row r="384" ht="12.75">
      <c r="A384" s="628"/>
    </row>
    <row r="385" ht="12.75">
      <c r="A385" s="628"/>
    </row>
    <row r="386" ht="12.75">
      <c r="A386" s="628"/>
    </row>
    <row r="387" ht="12.75">
      <c r="A387" s="628"/>
    </row>
    <row r="388" ht="12.75">
      <c r="A388" s="628" t="s">
        <v>1598</v>
      </c>
    </row>
    <row r="389" ht="12.75">
      <c r="A389" s="628"/>
    </row>
    <row r="390" ht="12.75">
      <c r="A390" s="628" t="s">
        <v>1599</v>
      </c>
    </row>
    <row r="391" ht="12.75">
      <c r="A391" s="628" t="s">
        <v>1599</v>
      </c>
    </row>
    <row r="392" ht="12.75">
      <c r="A392" s="628" t="s">
        <v>1600</v>
      </c>
    </row>
    <row r="393" ht="12.75">
      <c r="A393" s="628" t="s">
        <v>1599</v>
      </c>
    </row>
    <row r="394" ht="12.75">
      <c r="A394" s="628" t="s">
        <v>1599</v>
      </c>
    </row>
    <row r="395" ht="12.75">
      <c r="A395" s="628" t="s">
        <v>1601</v>
      </c>
    </row>
    <row r="396" ht="12.75">
      <c r="A396" s="628" t="s">
        <v>1599</v>
      </c>
    </row>
    <row r="397" ht="12.75">
      <c r="A397" s="628" t="s">
        <v>1602</v>
      </c>
    </row>
    <row r="398" ht="12.75">
      <c r="A398" s="628" t="s">
        <v>1599</v>
      </c>
    </row>
    <row r="399" ht="12.75">
      <c r="A399" s="628" t="s">
        <v>1603</v>
      </c>
    </row>
    <row r="400" ht="12.75">
      <c r="A400" s="628" t="s">
        <v>1599</v>
      </c>
    </row>
    <row r="401" ht="12.75">
      <c r="A401" s="628" t="s">
        <v>1604</v>
      </c>
    </row>
    <row r="402" ht="12.75">
      <c r="A402" s="628" t="s">
        <v>1599</v>
      </c>
    </row>
    <row r="403" ht="12.75">
      <c r="A403" s="628" t="s">
        <v>1605</v>
      </c>
    </row>
    <row r="404" ht="12.75">
      <c r="A404" s="628" t="s">
        <v>1599</v>
      </c>
    </row>
    <row r="405" ht="12.75">
      <c r="A405" s="628" t="s">
        <v>1606</v>
      </c>
    </row>
    <row r="406" ht="12.75">
      <c r="A406" s="628" t="s">
        <v>1599</v>
      </c>
    </row>
    <row r="407" ht="12.75">
      <c r="A407" s="628" t="s">
        <v>1607</v>
      </c>
    </row>
    <row r="408" ht="12.75">
      <c r="A408" s="628" t="s">
        <v>1599</v>
      </c>
    </row>
    <row r="409" ht="12.75">
      <c r="A409" s="628" t="s">
        <v>1608</v>
      </c>
    </row>
    <row r="410" ht="12.75">
      <c r="A410" s="628" t="s">
        <v>1599</v>
      </c>
    </row>
    <row r="411" ht="12.75">
      <c r="A411" s="628" t="s">
        <v>1609</v>
      </c>
    </row>
    <row r="412" ht="12.75">
      <c r="A412" s="628" t="s">
        <v>1599</v>
      </c>
    </row>
    <row r="413" ht="12.75">
      <c r="A413" s="628" t="s">
        <v>1610</v>
      </c>
    </row>
    <row r="414" ht="12.75">
      <c r="A414" s="628" t="s">
        <v>1599</v>
      </c>
    </row>
    <row r="415" ht="12.75">
      <c r="A415" s="628" t="s">
        <v>1611</v>
      </c>
    </row>
    <row r="416" ht="12.75">
      <c r="A416" s="628" t="s">
        <v>1599</v>
      </c>
    </row>
    <row r="417" ht="12.75">
      <c r="A417" s="628" t="s">
        <v>1612</v>
      </c>
    </row>
    <row r="418" ht="12.75">
      <c r="A418" s="628" t="s">
        <v>1599</v>
      </c>
    </row>
    <row r="419" ht="12.75">
      <c r="A419" s="628" t="s">
        <v>1599</v>
      </c>
    </row>
    <row r="420" ht="12.75">
      <c r="A420" s="628" t="s">
        <v>1599</v>
      </c>
    </row>
    <row r="421" ht="12.75">
      <c r="A421" s="628" t="s">
        <v>1613</v>
      </c>
    </row>
    <row r="422" ht="12.75">
      <c r="A422" s="628" t="s">
        <v>1599</v>
      </c>
    </row>
    <row r="423" ht="12.75">
      <c r="A423" s="628" t="s">
        <v>1599</v>
      </c>
    </row>
    <row r="424" ht="12.75">
      <c r="A424" s="628"/>
    </row>
    <row r="425" ht="12.75">
      <c r="A425" s="627" t="s">
        <v>1447</v>
      </c>
    </row>
    <row r="426" ht="12.75">
      <c r="A426" s="627" t="s">
        <v>1448</v>
      </c>
    </row>
    <row r="427" ht="12.75">
      <c r="A427" s="627" t="s">
        <v>1400</v>
      </c>
    </row>
    <row r="428" ht="12.75">
      <c r="A428" s="628" t="s">
        <v>1401</v>
      </c>
    </row>
    <row r="429" ht="15">
      <c r="A429" s="628" t="s">
        <v>1402</v>
      </c>
    </row>
    <row r="430" ht="12.75">
      <c r="A430" s="628" t="s">
        <v>1614</v>
      </c>
    </row>
    <row r="431" ht="12.75">
      <c r="A431" s="628" t="s">
        <v>1402</v>
      </c>
    </row>
    <row r="432" ht="12.75">
      <c r="A432" s="628"/>
    </row>
    <row r="433" ht="12.75">
      <c r="A433" s="628"/>
    </row>
    <row r="434" ht="12.75">
      <c r="A434" s="628"/>
    </row>
    <row r="435" ht="12.75">
      <c r="A435" s="628"/>
    </row>
    <row r="436" ht="12.75">
      <c r="A436" s="628" t="s">
        <v>1615</v>
      </c>
    </row>
    <row r="437" ht="12.75">
      <c r="A437" s="628"/>
    </row>
    <row r="438" ht="12.75">
      <c r="A438" s="628" t="s">
        <v>1616</v>
      </c>
    </row>
    <row r="439" ht="12.75">
      <c r="A439" s="628" t="s">
        <v>1616</v>
      </c>
    </row>
    <row r="440" ht="12.75">
      <c r="A440" s="628" t="s">
        <v>1617</v>
      </c>
    </row>
    <row r="441" ht="12.75">
      <c r="A441" s="628" t="s">
        <v>1618</v>
      </c>
    </row>
    <row r="442" ht="12.75">
      <c r="A442" s="628" t="s">
        <v>1616</v>
      </c>
    </row>
    <row r="443" ht="12.75">
      <c r="A443" s="628" t="s">
        <v>1616</v>
      </c>
    </row>
    <row r="444" ht="12.75">
      <c r="A444" s="628" t="s">
        <v>1619</v>
      </c>
    </row>
    <row r="445" ht="12.75">
      <c r="A445" s="628" t="s">
        <v>1616</v>
      </c>
    </row>
    <row r="446" ht="12.75">
      <c r="A446" s="628" t="s">
        <v>1620</v>
      </c>
    </row>
    <row r="447" ht="12.75">
      <c r="A447" s="628" t="s">
        <v>1616</v>
      </c>
    </row>
    <row r="448" ht="12.75">
      <c r="A448" s="628" t="s">
        <v>1621</v>
      </c>
    </row>
    <row r="449" ht="12.75">
      <c r="A449" s="628" t="s">
        <v>1616</v>
      </c>
    </row>
    <row r="450" ht="12.75">
      <c r="A450" s="628" t="s">
        <v>1622</v>
      </c>
    </row>
    <row r="451" ht="12.75">
      <c r="A451" s="628" t="s">
        <v>1616</v>
      </c>
    </row>
    <row r="452" ht="12.75">
      <c r="A452" s="628" t="s">
        <v>1623</v>
      </c>
    </row>
    <row r="453" ht="12.75">
      <c r="A453" s="628" t="s">
        <v>1616</v>
      </c>
    </row>
    <row r="454" ht="12.75">
      <c r="A454" s="628" t="s">
        <v>1624</v>
      </c>
    </row>
    <row r="455" ht="12.75">
      <c r="A455" s="628" t="s">
        <v>1616</v>
      </c>
    </row>
    <row r="456" ht="12.75">
      <c r="A456" s="628" t="s">
        <v>1625</v>
      </c>
    </row>
    <row r="457" ht="12.75">
      <c r="A457" s="628" t="s">
        <v>1616</v>
      </c>
    </row>
    <row r="458" ht="12.75">
      <c r="A458" s="628" t="s">
        <v>1626</v>
      </c>
    </row>
    <row r="459" ht="12.75">
      <c r="A459" s="628" t="s">
        <v>1616</v>
      </c>
    </row>
    <row r="460" ht="12.75">
      <c r="A460" s="628" t="s">
        <v>1627</v>
      </c>
    </row>
    <row r="461" ht="12.75">
      <c r="A461" s="628" t="s">
        <v>1616</v>
      </c>
    </row>
    <row r="462" ht="12.75">
      <c r="A462" s="628" t="s">
        <v>1628</v>
      </c>
    </row>
    <row r="463" ht="12.75">
      <c r="A463" s="628" t="s">
        <v>1616</v>
      </c>
    </row>
    <row r="464" ht="12.75">
      <c r="A464" s="628" t="s">
        <v>1629</v>
      </c>
    </row>
    <row r="465" ht="12.75">
      <c r="A465" s="628" t="s">
        <v>1616</v>
      </c>
    </row>
    <row r="466" ht="12.75">
      <c r="A466" s="628" t="s">
        <v>1630</v>
      </c>
    </row>
    <row r="467" ht="12.75">
      <c r="A467" s="628" t="s">
        <v>1616</v>
      </c>
    </row>
    <row r="468" ht="12.75">
      <c r="A468" s="628" t="s">
        <v>1616</v>
      </c>
    </row>
    <row r="469" ht="12.75">
      <c r="A469" s="628" t="s">
        <v>1616</v>
      </c>
    </row>
    <row r="470" ht="12.75">
      <c r="A470" s="628" t="s">
        <v>1631</v>
      </c>
    </row>
    <row r="471" ht="12.75">
      <c r="A471" s="628" t="s">
        <v>1616</v>
      </c>
    </row>
    <row r="472" ht="12.75">
      <c r="A472" s="627" t="s">
        <v>1447</v>
      </c>
    </row>
    <row r="473" ht="12.75">
      <c r="A473" s="627" t="s">
        <v>1448</v>
      </c>
    </row>
    <row r="474" ht="12.75">
      <c r="A474" s="627" t="s">
        <v>1400</v>
      </c>
    </row>
    <row r="475" ht="12.75">
      <c r="A475" s="628" t="s">
        <v>1401</v>
      </c>
    </row>
    <row r="476" ht="15">
      <c r="A476" s="628" t="s">
        <v>1402</v>
      </c>
    </row>
    <row r="477" ht="12.75">
      <c r="A477" s="628" t="s">
        <v>1632</v>
      </c>
    </row>
    <row r="478" ht="12.75">
      <c r="A478" s="628" t="s">
        <v>1402</v>
      </c>
    </row>
    <row r="479" ht="12.75">
      <c r="A479" s="628"/>
    </row>
    <row r="480" ht="12.75">
      <c r="A480" s="628"/>
    </row>
    <row r="481" ht="12.75">
      <c r="A481" s="628"/>
    </row>
    <row r="482" ht="12.75">
      <c r="A482" s="628"/>
    </row>
    <row r="483" ht="12.75">
      <c r="A483" s="628"/>
    </row>
    <row r="484" ht="12.75">
      <c r="A484" s="628" t="s">
        <v>1633</v>
      </c>
    </row>
    <row r="485" ht="12.75">
      <c r="A485" s="628"/>
    </row>
    <row r="486" ht="12.75">
      <c r="A486" s="628" t="s">
        <v>1599</v>
      </c>
    </row>
    <row r="487" ht="12.75">
      <c r="A487" s="628" t="s">
        <v>1599</v>
      </c>
    </row>
    <row r="488" ht="12.75">
      <c r="A488" s="628" t="s">
        <v>1634</v>
      </c>
    </row>
    <row r="489" ht="12.75">
      <c r="A489" s="628" t="s">
        <v>1635</v>
      </c>
    </row>
    <row r="490" ht="12.75">
      <c r="A490" s="628" t="s">
        <v>1636</v>
      </c>
    </row>
    <row r="491" ht="12.75">
      <c r="A491" s="628" t="s">
        <v>1599</v>
      </c>
    </row>
    <row r="492" ht="12.75">
      <c r="A492" s="628" t="s">
        <v>1637</v>
      </c>
    </row>
    <row r="493" ht="12.75">
      <c r="A493" s="628" t="s">
        <v>1599</v>
      </c>
    </row>
    <row r="494" ht="12.75">
      <c r="A494" s="628" t="s">
        <v>1638</v>
      </c>
    </row>
    <row r="495" ht="12.75">
      <c r="A495" s="628" t="s">
        <v>1599</v>
      </c>
    </row>
    <row r="496" ht="12.75">
      <c r="A496" s="628" t="s">
        <v>1639</v>
      </c>
    </row>
    <row r="497" ht="12.75">
      <c r="A497" s="628" t="s">
        <v>1599</v>
      </c>
    </row>
    <row r="498" ht="12.75">
      <c r="A498" s="628" t="s">
        <v>1640</v>
      </c>
    </row>
    <row r="499" ht="12.75">
      <c r="A499" s="628" t="s">
        <v>1599</v>
      </c>
    </row>
    <row r="500" ht="12.75">
      <c r="A500" s="628" t="s">
        <v>1641</v>
      </c>
    </row>
    <row r="501" ht="12.75">
      <c r="A501" s="628" t="s">
        <v>1599</v>
      </c>
    </row>
    <row r="502" ht="12.75">
      <c r="A502" s="628" t="s">
        <v>1642</v>
      </c>
    </row>
    <row r="503" ht="12.75">
      <c r="A503" s="628" t="s">
        <v>1599</v>
      </c>
    </row>
    <row r="504" ht="12.75">
      <c r="A504" s="628" t="s">
        <v>1643</v>
      </c>
    </row>
    <row r="505" ht="12.75">
      <c r="A505" s="628" t="s">
        <v>1599</v>
      </c>
    </row>
    <row r="506" ht="12.75">
      <c r="A506" s="628" t="s">
        <v>1644</v>
      </c>
    </row>
    <row r="507" ht="12.75">
      <c r="A507" s="628" t="s">
        <v>1599</v>
      </c>
    </row>
    <row r="508" ht="12.75">
      <c r="A508" s="628" t="s">
        <v>1645</v>
      </c>
    </row>
    <row r="509" ht="12.75">
      <c r="A509" s="628" t="s">
        <v>1599</v>
      </c>
    </row>
    <row r="510" ht="12.75">
      <c r="A510" s="628" t="s">
        <v>1646</v>
      </c>
    </row>
    <row r="511" ht="12.75">
      <c r="A511" s="628" t="s">
        <v>1599</v>
      </c>
    </row>
    <row r="512" ht="12.75">
      <c r="A512" s="628" t="s">
        <v>1647</v>
      </c>
    </row>
    <row r="513" ht="12.75">
      <c r="A513" s="628" t="s">
        <v>1599</v>
      </c>
    </row>
    <row r="514" ht="12.75">
      <c r="A514" s="628" t="s">
        <v>1648</v>
      </c>
    </row>
    <row r="515" ht="12.75">
      <c r="A515" s="628" t="s">
        <v>1599</v>
      </c>
    </row>
    <row r="516" ht="12.75">
      <c r="A516" s="628" t="s">
        <v>1599</v>
      </c>
    </row>
    <row r="517" ht="12.75">
      <c r="A517" s="628" t="s">
        <v>1599</v>
      </c>
    </row>
    <row r="518" ht="12.75">
      <c r="A518" s="628" t="s">
        <v>1649</v>
      </c>
    </row>
    <row r="519" ht="12.75">
      <c r="A519" s="628" t="s">
        <v>1599</v>
      </c>
    </row>
    <row r="520" ht="12.75">
      <c r="A520" s="628" t="s">
        <v>1599</v>
      </c>
    </row>
    <row r="521" ht="12.75">
      <c r="A521" s="628"/>
    </row>
    <row r="522" ht="12.75">
      <c r="A522" s="628"/>
    </row>
  </sheetData>
  <sheetProtection selectLockedCells="1" selectUnlockedCells="1"/>
  <printOptions/>
  <pageMargins left="0.2902777777777778" right="0.3798611111111111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211"/>
  <sheetViews>
    <sheetView workbookViewId="0" topLeftCell="A115">
      <selection activeCell="K5" sqref="K5"/>
    </sheetView>
  </sheetViews>
  <sheetFormatPr defaultColWidth="9.140625" defaultRowHeight="12.75"/>
  <sheetData>
    <row r="2" ht="12.75">
      <c r="A2" s="627" t="s">
        <v>1447</v>
      </c>
    </row>
    <row r="3" ht="12.75">
      <c r="A3" s="627" t="s">
        <v>1650</v>
      </c>
    </row>
    <row r="4" ht="12.75">
      <c r="A4" s="627" t="s">
        <v>1651</v>
      </c>
    </row>
    <row r="5" ht="12.75">
      <c r="A5" s="628" t="s">
        <v>1401</v>
      </c>
    </row>
    <row r="6" ht="15">
      <c r="A6" s="628" t="s">
        <v>1402</v>
      </c>
    </row>
    <row r="7" ht="12.75">
      <c r="A7" s="628" t="s">
        <v>1652</v>
      </c>
    </row>
    <row r="8" ht="12.75">
      <c r="A8" s="628" t="s">
        <v>1653</v>
      </c>
    </row>
    <row r="9" ht="12.75">
      <c r="A9" s="628" t="s">
        <v>1402</v>
      </c>
    </row>
    <row r="10" ht="12.75">
      <c r="A10" s="628"/>
    </row>
    <row r="11" ht="12.75">
      <c r="A11" s="628" t="s">
        <v>1654</v>
      </c>
    </row>
    <row r="12" ht="15.75">
      <c r="A12" s="628" t="s">
        <v>1655</v>
      </c>
    </row>
    <row r="13" ht="12.75">
      <c r="A13" s="628" t="s">
        <v>1656</v>
      </c>
    </row>
    <row r="14" ht="12.75">
      <c r="A14" s="628" t="s">
        <v>1657</v>
      </c>
    </row>
    <row r="15" ht="12.75">
      <c r="A15" s="628" t="s">
        <v>1658</v>
      </c>
    </row>
    <row r="16" ht="12.75">
      <c r="A16" s="628" t="s">
        <v>1659</v>
      </c>
    </row>
    <row r="17" ht="12.75">
      <c r="A17" s="628" t="s">
        <v>1660</v>
      </c>
    </row>
    <row r="18" ht="12.75">
      <c r="A18" s="628" t="s">
        <v>1661</v>
      </c>
    </row>
    <row r="19" ht="12.75">
      <c r="A19" s="628" t="s">
        <v>1662</v>
      </c>
    </row>
    <row r="20" ht="12.75">
      <c r="A20" s="628" t="s">
        <v>1663</v>
      </c>
    </row>
    <row r="21" ht="12.75">
      <c r="A21" s="628" t="s">
        <v>1664</v>
      </c>
    </row>
    <row r="22" ht="12.75">
      <c r="A22" s="628" t="s">
        <v>1665</v>
      </c>
    </row>
    <row r="23" ht="12.75">
      <c r="A23" s="628" t="s">
        <v>1666</v>
      </c>
    </row>
    <row r="24" ht="12.75">
      <c r="A24" s="628" t="s">
        <v>1667</v>
      </c>
    </row>
    <row r="25" ht="12.75">
      <c r="A25" s="628" t="s">
        <v>1668</v>
      </c>
    </row>
    <row r="26" ht="12.75">
      <c r="A26" s="628" t="s">
        <v>1669</v>
      </c>
    </row>
    <row r="27" ht="12.75">
      <c r="A27" s="628" t="s">
        <v>1670</v>
      </c>
    </row>
    <row r="28" ht="12.75">
      <c r="A28" s="628" t="s">
        <v>1671</v>
      </c>
    </row>
    <row r="29" ht="12.75">
      <c r="A29" s="628" t="s">
        <v>1672</v>
      </c>
    </row>
    <row r="30" ht="12.75">
      <c r="A30" s="628" t="s">
        <v>1673</v>
      </c>
    </row>
    <row r="31" ht="12.75">
      <c r="A31" s="628" t="s">
        <v>1674</v>
      </c>
    </row>
    <row r="32" ht="12.75">
      <c r="A32" s="628" t="s">
        <v>1675</v>
      </c>
    </row>
    <row r="33" ht="12.75">
      <c r="A33" s="628" t="s">
        <v>1676</v>
      </c>
    </row>
    <row r="34" ht="12.75">
      <c r="A34" s="628" t="s">
        <v>1677</v>
      </c>
    </row>
    <row r="35" ht="12.75">
      <c r="A35" s="628" t="s">
        <v>1678</v>
      </c>
    </row>
    <row r="36" ht="12.75">
      <c r="A36" s="628" t="s">
        <v>1679</v>
      </c>
    </row>
    <row r="37" ht="12.75">
      <c r="A37" s="628" t="s">
        <v>1680</v>
      </c>
    </row>
    <row r="38" ht="12.75">
      <c r="A38" s="628" t="s">
        <v>1681</v>
      </c>
    </row>
    <row r="39" ht="12.75">
      <c r="A39" s="628" t="s">
        <v>1682</v>
      </c>
    </row>
    <row r="40" ht="12.75">
      <c r="A40" s="628" t="s">
        <v>1683</v>
      </c>
    </row>
    <row r="41" ht="12.75">
      <c r="A41" s="628" t="s">
        <v>1684</v>
      </c>
    </row>
    <row r="42" ht="12.75">
      <c r="A42" s="628" t="s">
        <v>1685</v>
      </c>
    </row>
    <row r="43" ht="12.75">
      <c r="A43" s="628" t="s">
        <v>1686</v>
      </c>
    </row>
    <row r="44" ht="12.75">
      <c r="A44" s="628" t="s">
        <v>1687</v>
      </c>
    </row>
    <row r="45" ht="12.75">
      <c r="A45" s="628" t="s">
        <v>1688</v>
      </c>
    </row>
    <row r="46" ht="12.75">
      <c r="A46" s="628" t="s">
        <v>1689</v>
      </c>
    </row>
    <row r="47" ht="12.75">
      <c r="A47" s="628" t="s">
        <v>1690</v>
      </c>
    </row>
    <row r="48" ht="12.75">
      <c r="A48" s="628" t="s">
        <v>1691</v>
      </c>
    </row>
    <row r="49" ht="12.75">
      <c r="A49" s="628" t="s">
        <v>1692</v>
      </c>
    </row>
    <row r="50" ht="12.75">
      <c r="A50" s="628" t="s">
        <v>1693</v>
      </c>
    </row>
    <row r="51" ht="12.75">
      <c r="A51" s="628" t="s">
        <v>1694</v>
      </c>
    </row>
    <row r="52" ht="12.75">
      <c r="A52" s="628" t="s">
        <v>1695</v>
      </c>
    </row>
    <row r="53" ht="12.75">
      <c r="A53" s="628" t="s">
        <v>1696</v>
      </c>
    </row>
    <row r="54" ht="12.75">
      <c r="A54" s="628" t="s">
        <v>1697</v>
      </c>
    </row>
    <row r="55" ht="12.75">
      <c r="A55" s="628" t="s">
        <v>1698</v>
      </c>
    </row>
    <row r="56" ht="12.75">
      <c r="A56" s="628" t="s">
        <v>1699</v>
      </c>
    </row>
    <row r="57" ht="12.75">
      <c r="A57" s="628" t="s">
        <v>1700</v>
      </c>
    </row>
    <row r="58" ht="12.75">
      <c r="A58" s="628" t="s">
        <v>1701</v>
      </c>
    </row>
    <row r="59" ht="12.75">
      <c r="A59" s="628" t="s">
        <v>1702</v>
      </c>
    </row>
    <row r="60" ht="12.75">
      <c r="A60" s="628" t="s">
        <v>1703</v>
      </c>
    </row>
    <row r="61" ht="12.75">
      <c r="A61" s="628" t="s">
        <v>1704</v>
      </c>
    </row>
    <row r="62" ht="12.75">
      <c r="A62" s="628" t="s">
        <v>1705</v>
      </c>
    </row>
    <row r="63" ht="12.75">
      <c r="A63" s="628" t="s">
        <v>1706</v>
      </c>
    </row>
    <row r="64" ht="12.75">
      <c r="A64" s="628" t="s">
        <v>1707</v>
      </c>
    </row>
    <row r="65" ht="15">
      <c r="A65" s="628" t="s">
        <v>1708</v>
      </c>
    </row>
    <row r="66" ht="12.75">
      <c r="A66" s="628" t="s">
        <v>1709</v>
      </c>
    </row>
    <row r="67" ht="12.75">
      <c r="A67" s="628" t="s">
        <v>1710</v>
      </c>
    </row>
    <row r="68" ht="12.75">
      <c r="A68" s="628" t="s">
        <v>1711</v>
      </c>
    </row>
    <row r="69" ht="12.75">
      <c r="A69" s="628" t="s">
        <v>1712</v>
      </c>
    </row>
    <row r="71" ht="15">
      <c r="A71" s="628" t="s">
        <v>1402</v>
      </c>
    </row>
    <row r="72" ht="12.75">
      <c r="A72" s="628" t="s">
        <v>1652</v>
      </c>
    </row>
    <row r="73" ht="12.75">
      <c r="A73" s="628" t="s">
        <v>1653</v>
      </c>
    </row>
    <row r="74" ht="12.75">
      <c r="A74" s="628" t="s">
        <v>1402</v>
      </c>
    </row>
    <row r="75" ht="12.75">
      <c r="A75" s="628"/>
    </row>
    <row r="76" ht="12.75">
      <c r="A76" s="628" t="s">
        <v>1713</v>
      </c>
    </row>
    <row r="77" ht="15.75">
      <c r="A77" s="628" t="s">
        <v>1655</v>
      </c>
    </row>
    <row r="78" ht="12.75">
      <c r="A78" s="628" t="s">
        <v>1714</v>
      </c>
    </row>
    <row r="79" ht="12.75">
      <c r="A79" s="628" t="s">
        <v>1715</v>
      </c>
    </row>
    <row r="80" ht="12.75">
      <c r="A80" s="628" t="s">
        <v>1716</v>
      </c>
    </row>
    <row r="81" ht="12.75">
      <c r="A81" s="628" t="s">
        <v>1717</v>
      </c>
    </row>
    <row r="82" ht="12.75">
      <c r="A82" s="628" t="s">
        <v>1718</v>
      </c>
    </row>
    <row r="83" ht="12.75">
      <c r="A83" s="628" t="s">
        <v>1719</v>
      </c>
    </row>
    <row r="84" ht="12.75">
      <c r="A84" s="628" t="s">
        <v>1720</v>
      </c>
    </row>
    <row r="85" ht="12.75">
      <c r="A85" s="628" t="s">
        <v>1721</v>
      </c>
    </row>
    <row r="86" ht="12.75">
      <c r="A86" s="628" t="s">
        <v>1722</v>
      </c>
    </row>
    <row r="87" ht="12.75">
      <c r="A87" s="628" t="s">
        <v>1723</v>
      </c>
    </row>
    <row r="88" ht="12.75">
      <c r="A88" s="628" t="s">
        <v>1724</v>
      </c>
    </row>
    <row r="89" ht="12.75">
      <c r="A89" s="628" t="s">
        <v>1725</v>
      </c>
    </row>
    <row r="90" ht="12.75">
      <c r="A90" s="628" t="s">
        <v>1726</v>
      </c>
    </row>
    <row r="91" ht="12.75">
      <c r="A91" s="628" t="s">
        <v>1727</v>
      </c>
    </row>
    <row r="92" ht="12.75">
      <c r="A92" s="628" t="s">
        <v>1728</v>
      </c>
    </row>
    <row r="93" ht="12.75">
      <c r="A93" s="628" t="s">
        <v>1729</v>
      </c>
    </row>
    <row r="94" ht="12.75">
      <c r="A94" s="628" t="s">
        <v>1730</v>
      </c>
    </row>
    <row r="95" ht="12.75">
      <c r="A95" s="628" t="s">
        <v>1731</v>
      </c>
    </row>
    <row r="96" ht="12.75">
      <c r="A96" s="628" t="s">
        <v>1732</v>
      </c>
    </row>
    <row r="97" ht="12.75">
      <c r="A97" s="628" t="s">
        <v>1733</v>
      </c>
    </row>
    <row r="98" ht="12.75">
      <c r="A98" s="628" t="s">
        <v>1734</v>
      </c>
    </row>
    <row r="99" ht="12.75">
      <c r="A99" s="628" t="s">
        <v>1735</v>
      </c>
    </row>
    <row r="100" ht="12.75">
      <c r="A100" s="628" t="s">
        <v>1736</v>
      </c>
    </row>
    <row r="101" ht="12.75">
      <c r="A101" s="628" t="s">
        <v>1737</v>
      </c>
    </row>
    <row r="102" ht="12.75">
      <c r="A102" s="628" t="s">
        <v>1738</v>
      </c>
    </row>
    <row r="103" ht="12.75">
      <c r="A103" s="628" t="s">
        <v>1739</v>
      </c>
    </row>
    <row r="104" ht="12.75">
      <c r="A104" s="628" t="s">
        <v>1740</v>
      </c>
    </row>
    <row r="105" ht="12.75">
      <c r="A105" s="628" t="s">
        <v>1741</v>
      </c>
    </row>
    <row r="106" ht="12.75">
      <c r="A106" s="628" t="s">
        <v>1742</v>
      </c>
    </row>
    <row r="107" ht="12.75">
      <c r="A107" s="628" t="s">
        <v>1743</v>
      </c>
    </row>
    <row r="108" ht="12.75">
      <c r="A108" s="628" t="s">
        <v>1744</v>
      </c>
    </row>
    <row r="109" ht="12.75">
      <c r="A109" s="628" t="s">
        <v>1745</v>
      </c>
    </row>
    <row r="110" ht="12.75">
      <c r="A110" s="628" t="s">
        <v>1746</v>
      </c>
    </row>
    <row r="111" ht="12.75">
      <c r="A111" s="628" t="s">
        <v>1747</v>
      </c>
    </row>
    <row r="112" ht="12.75">
      <c r="A112" s="628" t="s">
        <v>1748</v>
      </c>
    </row>
    <row r="113" ht="12.75">
      <c r="A113" s="628" t="s">
        <v>1749</v>
      </c>
    </row>
    <row r="114" ht="12.75">
      <c r="A114" s="628" t="s">
        <v>1750</v>
      </c>
    </row>
    <row r="115" ht="12.75">
      <c r="A115" s="628"/>
    </row>
    <row r="116" ht="12.75">
      <c r="A116" s="628"/>
    </row>
    <row r="117" ht="12.75">
      <c r="A117" s="628"/>
    </row>
    <row r="118" ht="12.75">
      <c r="A118" s="628"/>
    </row>
    <row r="119" ht="12.75">
      <c r="A119" s="628"/>
    </row>
    <row r="120" ht="12.75">
      <c r="A120" s="628"/>
    </row>
    <row r="121" ht="12.75">
      <c r="A121" s="628"/>
    </row>
    <row r="122" ht="12.75">
      <c r="A122" s="628"/>
    </row>
    <row r="123" ht="12.75">
      <c r="A123" s="628"/>
    </row>
    <row r="124" ht="12.75">
      <c r="A124" s="628"/>
    </row>
    <row r="125" ht="12.75">
      <c r="A125" s="628"/>
    </row>
    <row r="126" ht="12.75">
      <c r="A126" s="628"/>
    </row>
    <row r="127" ht="12.75">
      <c r="A127" s="628"/>
    </row>
    <row r="128" ht="12.75">
      <c r="A128" s="628"/>
    </row>
    <row r="129" ht="12.75">
      <c r="A129" s="628"/>
    </row>
    <row r="130" ht="12.75">
      <c r="A130" s="628"/>
    </row>
    <row r="131" ht="12.75">
      <c r="A131" s="628"/>
    </row>
    <row r="132" ht="12.75">
      <c r="A132" s="628"/>
    </row>
    <row r="133" ht="12.75">
      <c r="A133" s="628"/>
    </row>
    <row r="134" ht="12.75">
      <c r="A134" s="628"/>
    </row>
    <row r="135" ht="12.75">
      <c r="A135" s="628"/>
    </row>
    <row r="136" ht="12.75">
      <c r="A136" s="628"/>
    </row>
    <row r="137" ht="12.75">
      <c r="A137" s="628"/>
    </row>
    <row r="138" ht="12.75">
      <c r="A138" s="628"/>
    </row>
    <row r="139" ht="12.75">
      <c r="A139" s="628"/>
    </row>
    <row r="140" ht="12.75">
      <c r="A140" s="628"/>
    </row>
    <row r="141" ht="12.75">
      <c r="A141" s="628"/>
    </row>
    <row r="142" ht="12.75">
      <c r="A142" s="628"/>
    </row>
    <row r="143" ht="12.75">
      <c r="A143" s="628"/>
    </row>
    <row r="145" ht="12.75">
      <c r="A145" s="628" t="s">
        <v>1751</v>
      </c>
    </row>
    <row r="146" ht="12.75">
      <c r="A146" s="627" t="s">
        <v>1448</v>
      </c>
    </row>
    <row r="147" ht="12.75">
      <c r="A147" s="627" t="s">
        <v>1752</v>
      </c>
    </row>
    <row r="148" ht="12.75">
      <c r="A148" s="628" t="s">
        <v>1401</v>
      </c>
    </row>
    <row r="149" ht="15">
      <c r="A149" s="628" t="s">
        <v>1402</v>
      </c>
    </row>
    <row r="150" ht="12.75">
      <c r="A150" s="628" t="s">
        <v>1753</v>
      </c>
    </row>
    <row r="151" ht="12.75">
      <c r="A151" s="628" t="s">
        <v>1754</v>
      </c>
    </row>
    <row r="152" ht="12.75">
      <c r="A152" s="628" t="s">
        <v>1426</v>
      </c>
    </row>
    <row r="153" ht="12.75">
      <c r="A153" s="628"/>
    </row>
    <row r="154" ht="12.75">
      <c r="A154" s="628" t="s">
        <v>1755</v>
      </c>
    </row>
    <row r="155" ht="15.75">
      <c r="A155" s="628" t="s">
        <v>1756</v>
      </c>
    </row>
    <row r="156" ht="12.75">
      <c r="A156" s="628" t="s">
        <v>1719</v>
      </c>
    </row>
    <row r="157" ht="12.75">
      <c r="A157" s="628" t="s">
        <v>1720</v>
      </c>
    </row>
    <row r="158" ht="12.75">
      <c r="A158" s="628" t="s">
        <v>1721</v>
      </c>
    </row>
    <row r="159" ht="12.75">
      <c r="A159" s="628" t="s">
        <v>1722</v>
      </c>
    </row>
    <row r="160" ht="12.75">
      <c r="A160" s="628" t="s">
        <v>1723</v>
      </c>
    </row>
    <row r="161" ht="12.75">
      <c r="A161" s="628" t="s">
        <v>1724</v>
      </c>
    </row>
    <row r="162" ht="12.75">
      <c r="A162" s="628" t="s">
        <v>1725</v>
      </c>
    </row>
    <row r="163" ht="12.75">
      <c r="A163" s="628" t="s">
        <v>1726</v>
      </c>
    </row>
    <row r="164" ht="12.75">
      <c r="A164" s="628" t="s">
        <v>1727</v>
      </c>
    </row>
    <row r="165" ht="12.75">
      <c r="A165" s="628" t="s">
        <v>1728</v>
      </c>
    </row>
    <row r="166" ht="12.75">
      <c r="A166" s="628" t="s">
        <v>1748</v>
      </c>
    </row>
    <row r="167" ht="12.75">
      <c r="A167" s="628"/>
    </row>
    <row r="168" ht="12.75">
      <c r="A168" s="628"/>
    </row>
    <row r="169" ht="12.75">
      <c r="A169" s="628"/>
    </row>
    <row r="170" ht="12.75">
      <c r="A170" s="628"/>
    </row>
    <row r="171" ht="12.75">
      <c r="A171" s="628"/>
    </row>
    <row r="172" ht="12.75">
      <c r="A172" s="628"/>
    </row>
    <row r="173" ht="12.75">
      <c r="A173" s="628"/>
    </row>
    <row r="174" ht="12.75">
      <c r="A174" s="628"/>
    </row>
    <row r="175" ht="12.75">
      <c r="A175" s="628"/>
    </row>
    <row r="176" ht="12.75">
      <c r="A176" s="628"/>
    </row>
    <row r="177" ht="12.75">
      <c r="A177" s="628"/>
    </row>
    <row r="178" ht="12.75">
      <c r="A178" s="628"/>
    </row>
    <row r="179" ht="12.75">
      <c r="A179" s="628"/>
    </row>
    <row r="180" ht="12.75">
      <c r="A180" s="628"/>
    </row>
    <row r="181" ht="12.75">
      <c r="A181" s="628"/>
    </row>
    <row r="182" ht="12.75">
      <c r="A182" s="628"/>
    </row>
    <row r="183" ht="12.75">
      <c r="A183" s="628"/>
    </row>
    <row r="184" ht="12.75">
      <c r="A184" s="628"/>
    </row>
    <row r="185" ht="12.75">
      <c r="A185" s="628"/>
    </row>
    <row r="186" ht="12.75">
      <c r="A186" s="628"/>
    </row>
    <row r="187" ht="12.75">
      <c r="A187" s="628"/>
    </row>
    <row r="188" ht="12.75">
      <c r="A188" s="628"/>
    </row>
    <row r="189" ht="12.75">
      <c r="A189" s="628"/>
    </row>
    <row r="190" ht="12.75">
      <c r="A190" s="628"/>
    </row>
    <row r="191" ht="12.75">
      <c r="A191" s="628"/>
    </row>
    <row r="192" ht="12.75">
      <c r="A192" s="628"/>
    </row>
    <row r="193" ht="12.75">
      <c r="A193" s="628"/>
    </row>
    <row r="195" ht="12.75">
      <c r="A195" s="627" t="s">
        <v>1447</v>
      </c>
    </row>
    <row r="196" ht="12.75">
      <c r="A196" s="627" t="s">
        <v>1650</v>
      </c>
    </row>
    <row r="197" ht="12.75">
      <c r="A197" s="627" t="s">
        <v>1757</v>
      </c>
    </row>
    <row r="198" ht="12.75">
      <c r="A198" s="628" t="s">
        <v>1401</v>
      </c>
    </row>
    <row r="199" ht="15">
      <c r="A199" s="628" t="s">
        <v>1402</v>
      </c>
    </row>
    <row r="200" ht="12.75">
      <c r="A200" s="628" t="s">
        <v>1758</v>
      </c>
    </row>
    <row r="201" ht="12.75">
      <c r="A201" s="628" t="s">
        <v>1653</v>
      </c>
    </row>
    <row r="202" ht="12.75">
      <c r="A202" s="628" t="s">
        <v>1426</v>
      </c>
    </row>
    <row r="203" ht="12.75">
      <c r="A203" s="628"/>
    </row>
    <row r="204" ht="12.75">
      <c r="A204" s="628" t="s">
        <v>1759</v>
      </c>
    </row>
    <row r="205" ht="15.75">
      <c r="A205" s="628" t="s">
        <v>1756</v>
      </c>
    </row>
    <row r="206" ht="12.75">
      <c r="A206" s="628" t="s">
        <v>1678</v>
      </c>
    </row>
    <row r="207" ht="12.75">
      <c r="A207" s="628" t="s">
        <v>1679</v>
      </c>
    </row>
    <row r="208" ht="12.75">
      <c r="A208" s="628" t="s">
        <v>1680</v>
      </c>
    </row>
    <row r="209" ht="12.75">
      <c r="A209" s="628" t="s">
        <v>1681</v>
      </c>
    </row>
    <row r="210" ht="12.75">
      <c r="A210" s="628" t="s">
        <v>1682</v>
      </c>
    </row>
    <row r="211" ht="12.75">
      <c r="A211" s="628" t="s">
        <v>1683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20"/>
  <sheetViews>
    <sheetView workbookViewId="0" topLeftCell="A1">
      <selection activeCell="D27" sqref="D27"/>
    </sheetView>
  </sheetViews>
  <sheetFormatPr defaultColWidth="9.140625" defaultRowHeight="12.75"/>
  <sheetData>
    <row r="3" ht="12.75">
      <c r="A3" s="627" t="s">
        <v>1447</v>
      </c>
    </row>
    <row r="4" ht="12.75">
      <c r="A4" s="627" t="s">
        <v>1448</v>
      </c>
    </row>
    <row r="5" ht="12.75">
      <c r="A5" s="627" t="s">
        <v>1760</v>
      </c>
    </row>
    <row r="6" ht="12.75">
      <c r="A6" s="628"/>
    </row>
    <row r="7" ht="12.75">
      <c r="A7" s="629" t="s">
        <v>1761</v>
      </c>
    </row>
    <row r="8" ht="12.75">
      <c r="A8" s="629" t="s">
        <v>1762</v>
      </c>
    </row>
    <row r="9" ht="12.75">
      <c r="A9" s="627" t="s">
        <v>1763</v>
      </c>
    </row>
    <row r="10" ht="12.75">
      <c r="A10" s="627" t="s">
        <v>1764</v>
      </c>
    </row>
    <row r="11" ht="12.75">
      <c r="A11" s="627" t="s">
        <v>1765</v>
      </c>
    </row>
    <row r="12" ht="12.75">
      <c r="A12" s="627" t="s">
        <v>1766</v>
      </c>
    </row>
    <row r="13" ht="12.75">
      <c r="A13" s="627" t="s">
        <v>1767</v>
      </c>
    </row>
    <row r="14" ht="12.75">
      <c r="A14" s="627" t="s">
        <v>1768</v>
      </c>
    </row>
    <row r="15" ht="12.75">
      <c r="A15" s="627" t="s">
        <v>1769</v>
      </c>
    </row>
    <row r="16" ht="12.75">
      <c r="A16" s="627" t="s">
        <v>1770</v>
      </c>
    </row>
    <row r="17" ht="12.75">
      <c r="A17" s="627" t="s">
        <v>1771</v>
      </c>
    </row>
    <row r="18" ht="12.75">
      <c r="A18" s="627" t="s">
        <v>1772</v>
      </c>
    </row>
    <row r="19" ht="12.75">
      <c r="A19" s="630" t="s">
        <v>1773</v>
      </c>
    </row>
    <row r="20" ht="12.75">
      <c r="A20" s="630" t="s">
        <v>1774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2:M15"/>
  <sheetViews>
    <sheetView workbookViewId="0" topLeftCell="A10">
      <selection activeCell="F16" sqref="F16"/>
    </sheetView>
  </sheetViews>
  <sheetFormatPr defaultColWidth="9.140625" defaultRowHeight="12.75"/>
  <cols>
    <col min="3" max="3" width="11.00390625" style="0" customWidth="1"/>
  </cols>
  <sheetData>
    <row r="12" spans="2:13" ht="12.75">
      <c r="B12" s="631" t="s">
        <v>1775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</row>
    <row r="13" ht="12.75">
      <c r="F13" s="631"/>
    </row>
    <row r="15" spans="2:13" ht="12.75">
      <c r="B15" s="632"/>
      <c r="C15" s="632"/>
      <c r="D15" s="632"/>
      <c r="E15" s="631"/>
      <c r="F15" s="631" t="s">
        <v>1776</v>
      </c>
      <c r="G15" s="632"/>
      <c r="H15" s="632"/>
      <c r="I15" s="632"/>
      <c r="J15" s="632"/>
      <c r="K15" s="632"/>
      <c r="L15" s="632"/>
      <c r="M15" s="63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45"/>
  <sheetViews>
    <sheetView workbookViewId="0" topLeftCell="A373">
      <selection activeCell="G9" sqref="G9"/>
    </sheetView>
  </sheetViews>
  <sheetFormatPr defaultColWidth="9.140625" defaultRowHeight="12.75"/>
  <cols>
    <col min="1" max="1" width="8.00390625" style="11" customWidth="1"/>
    <col min="2" max="3" width="1.7109375" style="0" customWidth="1"/>
    <col min="8" max="8" width="7.28125" style="0" customWidth="1"/>
    <col min="9" max="9" width="10.8515625" style="12" customWidth="1"/>
    <col min="10" max="10" width="11.00390625" style="13" customWidth="1"/>
    <col min="11" max="11" width="10.00390625" style="12" customWidth="1"/>
    <col min="12" max="12" width="8.8515625" style="12" customWidth="1"/>
    <col min="13" max="13" width="9.8515625" style="12" customWidth="1"/>
    <col min="14" max="14" width="11.00390625" style="14" customWidth="1"/>
    <col min="15" max="15" width="10.28125" style="15" customWidth="1"/>
    <col min="16" max="16" width="11.7109375" style="15" customWidth="1"/>
    <col min="17" max="17" width="9.00390625" style="16" customWidth="1"/>
    <col min="18" max="18" width="0.13671875" style="17" customWidth="1"/>
    <col min="19" max="19" width="11.421875" style="18" customWidth="1"/>
    <col min="20" max="20" width="0.13671875" style="19" customWidth="1"/>
    <col min="21" max="21" width="14.57421875" style="20" customWidth="1"/>
    <col min="22" max="22" width="9.140625" style="21" customWidth="1"/>
    <col min="23" max="23" width="11.8515625" style="21" customWidth="1"/>
    <col min="24" max="24" width="9.140625" style="21" customWidth="1"/>
  </cols>
  <sheetData>
    <row r="1" spans="1:24" s="4" customFormat="1" ht="12.75">
      <c r="A1" s="10"/>
      <c r="D1" s="22" t="s">
        <v>10</v>
      </c>
      <c r="E1" s="23"/>
      <c r="F1" s="23"/>
      <c r="G1" s="24"/>
      <c r="H1" s="24"/>
      <c r="I1" s="25"/>
      <c r="J1" s="26"/>
      <c r="K1" s="26"/>
      <c r="L1" s="26"/>
      <c r="M1" s="12"/>
      <c r="N1" s="14"/>
      <c r="O1" s="15"/>
      <c r="P1" s="15"/>
      <c r="Q1" s="16"/>
      <c r="R1" s="17"/>
      <c r="S1" s="27"/>
      <c r="T1" s="19"/>
      <c r="U1" s="28"/>
      <c r="V1" s="21"/>
      <c r="W1" s="21"/>
      <c r="X1" s="21"/>
    </row>
    <row r="2" spans="4:21" ht="12.75">
      <c r="D2" s="29"/>
      <c r="E2" s="30"/>
      <c r="G2" s="29"/>
      <c r="H2" s="31"/>
      <c r="I2" s="32" t="s">
        <v>11</v>
      </c>
      <c r="U2" s="33" t="s">
        <v>12</v>
      </c>
    </row>
    <row r="3" ht="12.75">
      <c r="A3" s="34" t="s">
        <v>13</v>
      </c>
    </row>
    <row r="4" spans="1:21" ht="12.75">
      <c r="A4" s="35"/>
      <c r="D4" s="29"/>
      <c r="E4" s="30"/>
      <c r="G4" s="36"/>
      <c r="H4" s="37"/>
      <c r="I4" s="38" t="s">
        <v>14</v>
      </c>
      <c r="J4" s="39" t="s">
        <v>15</v>
      </c>
      <c r="K4" s="40" t="s">
        <v>16</v>
      </c>
      <c r="L4" s="40" t="s">
        <v>17</v>
      </c>
      <c r="M4" s="40" t="s">
        <v>18</v>
      </c>
      <c r="N4" s="41" t="s">
        <v>19</v>
      </c>
      <c r="O4" s="40" t="s">
        <v>20</v>
      </c>
      <c r="P4" s="40" t="s">
        <v>21</v>
      </c>
      <c r="Q4" s="39"/>
      <c r="R4" s="31"/>
      <c r="S4" s="39" t="s">
        <v>22</v>
      </c>
      <c r="U4" s="42" t="s">
        <v>23</v>
      </c>
    </row>
    <row r="5" spans="1:22" ht="13.5" customHeight="1">
      <c r="A5" s="43"/>
      <c r="D5" s="44"/>
      <c r="E5" s="45"/>
      <c r="F5" s="46"/>
      <c r="G5" s="47"/>
      <c r="H5" s="48"/>
      <c r="I5" s="49" t="s">
        <v>24</v>
      </c>
      <c r="J5" s="39" t="s">
        <v>25</v>
      </c>
      <c r="K5" s="40" t="s">
        <v>26</v>
      </c>
      <c r="L5" s="40" t="s">
        <v>27</v>
      </c>
      <c r="M5" s="40" t="s">
        <v>28</v>
      </c>
      <c r="N5" s="41" t="s">
        <v>29</v>
      </c>
      <c r="O5" s="40" t="s">
        <v>30</v>
      </c>
      <c r="P5" s="40" t="s">
        <v>31</v>
      </c>
      <c r="Q5" s="39"/>
      <c r="R5" s="31"/>
      <c r="S5" s="39" t="s">
        <v>32</v>
      </c>
      <c r="T5" s="50"/>
      <c r="U5" s="42" t="s">
        <v>33</v>
      </c>
      <c r="V5" s="51" t="s">
        <v>34</v>
      </c>
    </row>
    <row r="6" spans="4:11" ht="12.75">
      <c r="D6" s="29"/>
      <c r="E6" s="30"/>
      <c r="G6" s="29"/>
      <c r="H6" s="31"/>
      <c r="I6" s="15"/>
      <c r="K6" s="15"/>
    </row>
    <row r="7" spans="1:24" s="69" customFormat="1" ht="13.5" customHeight="1">
      <c r="A7" s="52" t="s">
        <v>35</v>
      </c>
      <c r="B7" s="53"/>
      <c r="C7" s="53"/>
      <c r="D7" s="53"/>
      <c r="E7" s="54"/>
      <c r="F7" s="53"/>
      <c r="G7" s="55"/>
      <c r="H7" s="56"/>
      <c r="I7" s="57">
        <f>SUM(I8:I14)</f>
        <v>32450</v>
      </c>
      <c r="J7" s="58">
        <f>SUM(J8:J14)</f>
        <v>0</v>
      </c>
      <c r="K7" s="59">
        <f>SUM(K8:K14)</f>
        <v>970.35</v>
      </c>
      <c r="L7" s="59">
        <f>SUM(L8:L15)</f>
        <v>-30</v>
      </c>
      <c r="M7" s="59">
        <f>SUM(M8:M15)</f>
        <v>-600</v>
      </c>
      <c r="N7" s="60">
        <f>SUM(N8:N15)</f>
        <v>0</v>
      </c>
      <c r="O7" s="61">
        <f>SUM(O8:O15)</f>
        <v>0</v>
      </c>
      <c r="P7" s="61">
        <f>SUM(P8:P15)</f>
        <v>-4489.731</v>
      </c>
      <c r="Q7" s="62">
        <f>SUM(Q8:Q15)</f>
        <v>0</v>
      </c>
      <c r="R7" s="63"/>
      <c r="S7" s="64">
        <f>SUM(S8:S15)</f>
        <v>28300.619</v>
      </c>
      <c r="T7" s="65"/>
      <c r="U7" s="66">
        <f>SUM(U8:U15)</f>
        <v>28300610.700000003</v>
      </c>
      <c r="V7" s="67">
        <f aca="true" t="shared" si="0" ref="V7:V14">SUM(U7/S7/1000)</f>
        <v>0.9999997067201959</v>
      </c>
      <c r="W7" s="68"/>
      <c r="X7" s="68"/>
    </row>
    <row r="8" spans="4:22" ht="13.5" customHeight="1">
      <c r="D8" s="70" t="s">
        <v>36</v>
      </c>
      <c r="E8" s="71"/>
      <c r="G8" s="72"/>
      <c r="H8" s="73"/>
      <c r="I8" s="74">
        <v>6330</v>
      </c>
      <c r="K8" s="15"/>
      <c r="P8" s="15">
        <v>-744.119</v>
      </c>
      <c r="S8" s="18">
        <f aca="true" t="shared" si="1" ref="S8:S14">SUM(I8+J8+K8+L8+M8+N8+O8+P8+Q8)</f>
        <v>5585.881</v>
      </c>
      <c r="U8" s="75">
        <v>5585878.33</v>
      </c>
      <c r="V8" s="76">
        <f t="shared" si="0"/>
        <v>0.9999995220091513</v>
      </c>
    </row>
    <row r="9" spans="4:22" ht="13.5" customHeight="1">
      <c r="D9" t="s">
        <v>37</v>
      </c>
      <c r="E9" s="71"/>
      <c r="G9" s="72"/>
      <c r="H9" s="73"/>
      <c r="I9" s="74">
        <v>1510</v>
      </c>
      <c r="K9" s="15"/>
      <c r="M9" s="12">
        <v>-800</v>
      </c>
      <c r="P9" s="15">
        <v>15.067</v>
      </c>
      <c r="S9" s="18">
        <f t="shared" si="1"/>
        <v>725.067</v>
      </c>
      <c r="U9" s="75">
        <v>725064.56</v>
      </c>
      <c r="V9" s="76">
        <f t="shared" si="0"/>
        <v>0.9999966347937502</v>
      </c>
    </row>
    <row r="10" spans="4:22" ht="12.75">
      <c r="D10" t="s">
        <v>38</v>
      </c>
      <c r="I10" s="77">
        <v>260</v>
      </c>
      <c r="K10" s="15"/>
      <c r="M10" s="12">
        <v>200</v>
      </c>
      <c r="P10" s="15">
        <v>24.249</v>
      </c>
      <c r="S10" s="18">
        <f t="shared" si="1"/>
        <v>484.249</v>
      </c>
      <c r="U10" s="75">
        <v>484248.7</v>
      </c>
      <c r="V10" s="76">
        <f t="shared" si="0"/>
        <v>0.9999993804840072</v>
      </c>
    </row>
    <row r="11" spans="4:22" ht="13.5" customHeight="1">
      <c r="D11" s="11" t="s">
        <v>39</v>
      </c>
      <c r="E11" s="71"/>
      <c r="G11" s="72" t="s">
        <v>40</v>
      </c>
      <c r="H11" s="73"/>
      <c r="I11" s="74">
        <v>7870</v>
      </c>
      <c r="K11" s="15"/>
      <c r="P11" s="15">
        <v>-1984.026</v>
      </c>
      <c r="S11" s="18">
        <f t="shared" si="1"/>
        <v>5885.974</v>
      </c>
      <c r="U11" s="75">
        <v>5885973.41</v>
      </c>
      <c r="V11" s="76">
        <f t="shared" si="0"/>
        <v>0.9999998997617047</v>
      </c>
    </row>
    <row r="12" spans="4:22" ht="12.75">
      <c r="D12" t="s">
        <v>41</v>
      </c>
      <c r="I12" s="77">
        <v>14170</v>
      </c>
      <c r="K12" s="15"/>
      <c r="P12" s="15">
        <v>-2019.488</v>
      </c>
      <c r="S12" s="18">
        <f t="shared" si="1"/>
        <v>12150.512</v>
      </c>
      <c r="U12" s="75">
        <v>12150511.14</v>
      </c>
      <c r="V12" s="76">
        <f t="shared" si="0"/>
        <v>0.9999999292210896</v>
      </c>
    </row>
    <row r="13" spans="4:22" ht="13.5" customHeight="1">
      <c r="D13" t="s">
        <v>42</v>
      </c>
      <c r="E13" s="71"/>
      <c r="G13" s="72"/>
      <c r="H13" s="73"/>
      <c r="I13" s="74">
        <v>1500</v>
      </c>
      <c r="K13" s="15"/>
      <c r="P13" s="15">
        <v>218.586</v>
      </c>
      <c r="S13" s="18">
        <f t="shared" si="1"/>
        <v>1718.586</v>
      </c>
      <c r="U13" s="75">
        <v>1718584.56</v>
      </c>
      <c r="V13" s="76">
        <f t="shared" si="0"/>
        <v>0.9999991621018675</v>
      </c>
    </row>
    <row r="14" spans="4:22" ht="12.75">
      <c r="D14" t="s">
        <v>43</v>
      </c>
      <c r="G14" s="72"/>
      <c r="H14" s="73"/>
      <c r="I14" s="74">
        <v>810</v>
      </c>
      <c r="J14" s="16"/>
      <c r="K14" s="15">
        <v>970.35</v>
      </c>
      <c r="L14" s="12">
        <v>-30</v>
      </c>
      <c r="S14" s="18">
        <f t="shared" si="1"/>
        <v>1750.35</v>
      </c>
      <c r="T14" s="78"/>
      <c r="U14" s="75">
        <v>1750350</v>
      </c>
      <c r="V14" s="76">
        <f t="shared" si="0"/>
        <v>1</v>
      </c>
    </row>
    <row r="15" spans="8:22" ht="12.75">
      <c r="H15" s="21"/>
      <c r="K15" s="15"/>
      <c r="U15" s="75"/>
      <c r="V15" s="76"/>
    </row>
    <row r="16" ht="12.75" hidden="1">
      <c r="K16" s="15"/>
    </row>
    <row r="17" spans="4:11" ht="12.75">
      <c r="D17" s="51" t="s">
        <v>34</v>
      </c>
      <c r="K17" s="15"/>
    </row>
    <row r="18" spans="4:11" ht="12.75">
      <c r="D18" s="21" t="s">
        <v>44</v>
      </c>
      <c r="K18" s="15"/>
    </row>
    <row r="19" spans="4:11" ht="12.75">
      <c r="D19" s="21"/>
      <c r="K19" s="15"/>
    </row>
    <row r="20" spans="7:22" ht="12.75">
      <c r="G20" s="72"/>
      <c r="H20" s="73"/>
      <c r="I20" s="79"/>
      <c r="K20" s="15"/>
      <c r="V20" s="67"/>
    </row>
    <row r="21" spans="1:24" s="69" customFormat="1" ht="13.5" customHeight="1">
      <c r="A21" s="52" t="s">
        <v>45</v>
      </c>
      <c r="B21" s="53"/>
      <c r="C21" s="53"/>
      <c r="D21" s="53"/>
      <c r="E21" s="80"/>
      <c r="F21" s="53"/>
      <c r="G21" s="55"/>
      <c r="H21" s="56"/>
      <c r="I21" s="57">
        <f>SUM(I22:I31)</f>
        <v>3810.1</v>
      </c>
      <c r="J21" s="58">
        <f>SUM(J22:J31)</f>
        <v>0</v>
      </c>
      <c r="K21" s="59">
        <f>SUM(K22:K31)</f>
        <v>-1.5149999999999997</v>
      </c>
      <c r="L21" s="59">
        <f>SUM(L22:L31)</f>
        <v>0.5</v>
      </c>
      <c r="M21" s="59">
        <f>SUM(M22:M31)</f>
        <v>25</v>
      </c>
      <c r="N21" s="60">
        <f>SUM(N22:N31)</f>
        <v>2.6</v>
      </c>
      <c r="O21" s="61">
        <f>SUM(O22:O31)</f>
        <v>5</v>
      </c>
      <c r="P21" s="61">
        <f>SUM(P22:P31)</f>
        <v>-253.10999999999999</v>
      </c>
      <c r="Q21" s="62">
        <f>SUM(Q22:Q31)</f>
        <v>0</v>
      </c>
      <c r="R21" s="81"/>
      <c r="S21" s="64">
        <f>SUM(S22:S31)</f>
        <v>3588.5750000000003</v>
      </c>
      <c r="T21" s="65"/>
      <c r="U21" s="66">
        <f>SUM(U22:U31)</f>
        <v>3587396.45</v>
      </c>
      <c r="V21" s="67">
        <f>SUM(U21/S21/1000)</f>
        <v>0.999671582731307</v>
      </c>
      <c r="W21" s="68"/>
      <c r="X21" s="68"/>
    </row>
    <row r="22" spans="4:22" ht="13.5" customHeight="1">
      <c r="D22" t="s">
        <v>46</v>
      </c>
      <c r="E22" s="71"/>
      <c r="G22" s="72"/>
      <c r="H22" s="82"/>
      <c r="I22" s="83">
        <v>654</v>
      </c>
      <c r="K22" s="15">
        <v>0.5</v>
      </c>
      <c r="L22" s="12">
        <v>0.5</v>
      </c>
      <c r="M22" s="12">
        <v>5</v>
      </c>
      <c r="N22" s="14">
        <v>1</v>
      </c>
      <c r="O22" s="15">
        <v>5</v>
      </c>
      <c r="P22" s="15">
        <v>-85.4</v>
      </c>
      <c r="R22" s="84"/>
      <c r="S22" s="18">
        <f aca="true" t="shared" si="2" ref="S22:S31">SUM(I22+J22+K22+L22+M22+N22+O22+P22+Q22)</f>
        <v>580.6</v>
      </c>
      <c r="U22" s="75">
        <v>580900</v>
      </c>
      <c r="V22" s="76">
        <f>SUM(U22/S22/1000)</f>
        <v>1.0005167068549776</v>
      </c>
    </row>
    <row r="23" spans="4:22" ht="13.5" customHeight="1">
      <c r="D23" t="s">
        <v>47</v>
      </c>
      <c r="G23" s="72"/>
      <c r="H23" s="73"/>
      <c r="I23" s="74">
        <v>89.6</v>
      </c>
      <c r="K23" s="15"/>
      <c r="P23" s="15">
        <v>-1.33</v>
      </c>
      <c r="R23" s="84"/>
      <c r="S23" s="18">
        <f t="shared" si="2"/>
        <v>88.27</v>
      </c>
      <c r="U23" s="75">
        <v>88142</v>
      </c>
      <c r="V23" s="76">
        <f aca="true" t="shared" si="3" ref="V23:V28">SUM(U23/S23/1000)</f>
        <v>0.9985499037045429</v>
      </c>
    </row>
    <row r="24" spans="4:22" ht="13.5" customHeight="1">
      <c r="D24" t="s">
        <v>48</v>
      </c>
      <c r="G24" s="72"/>
      <c r="H24" s="73"/>
      <c r="I24" s="74">
        <v>50</v>
      </c>
      <c r="K24" s="15"/>
      <c r="M24" s="12">
        <v>20</v>
      </c>
      <c r="P24" s="15">
        <v>5.216</v>
      </c>
      <c r="R24" s="84"/>
      <c r="S24" s="18">
        <f t="shared" si="2"/>
        <v>75.216</v>
      </c>
      <c r="U24" s="75">
        <v>75216</v>
      </c>
      <c r="V24" s="76">
        <f t="shared" si="3"/>
        <v>1.0000000000000002</v>
      </c>
    </row>
    <row r="25" spans="4:22" ht="13.5" customHeight="1">
      <c r="D25" t="s">
        <v>49</v>
      </c>
      <c r="G25" s="72"/>
      <c r="H25" s="73"/>
      <c r="I25" s="74">
        <v>9</v>
      </c>
      <c r="K25" s="15"/>
      <c r="P25" s="15">
        <v>-2.876</v>
      </c>
      <c r="R25" s="84"/>
      <c r="S25" s="18">
        <f t="shared" si="2"/>
        <v>6.1240000000000006</v>
      </c>
      <c r="U25" s="75">
        <v>6124</v>
      </c>
      <c r="V25" s="76">
        <f t="shared" si="3"/>
        <v>0.9999999999999999</v>
      </c>
    </row>
    <row r="26" spans="4:22" ht="13.5" customHeight="1">
      <c r="D26" t="s">
        <v>50</v>
      </c>
      <c r="G26" s="72"/>
      <c r="H26" s="73"/>
      <c r="I26" s="74">
        <v>560</v>
      </c>
      <c r="K26" s="15"/>
      <c r="P26" s="15">
        <v>9.769</v>
      </c>
      <c r="R26" s="84"/>
      <c r="S26" s="18">
        <f t="shared" si="2"/>
        <v>569.769</v>
      </c>
      <c r="U26" s="75">
        <v>569769</v>
      </c>
      <c r="V26" s="76">
        <f t="shared" si="3"/>
        <v>1</v>
      </c>
    </row>
    <row r="27" spans="4:22" ht="13.5" customHeight="1">
      <c r="D27" t="s">
        <v>51</v>
      </c>
      <c r="G27" s="72"/>
      <c r="H27" s="73"/>
      <c r="I27" s="74">
        <v>6</v>
      </c>
      <c r="K27" s="15">
        <v>5</v>
      </c>
      <c r="P27" s="15">
        <v>-0.281</v>
      </c>
      <c r="R27" s="84"/>
      <c r="S27" s="18">
        <f t="shared" si="2"/>
        <v>10.719</v>
      </c>
      <c r="U27" s="75">
        <v>10719</v>
      </c>
      <c r="V27" s="76">
        <f t="shared" si="3"/>
        <v>1</v>
      </c>
    </row>
    <row r="28" spans="4:22" ht="13.5" customHeight="1">
      <c r="D28" t="s">
        <v>52</v>
      </c>
      <c r="G28" s="72"/>
      <c r="H28" s="73"/>
      <c r="I28" s="74">
        <v>3.5</v>
      </c>
      <c r="K28" s="15"/>
      <c r="N28" s="14">
        <v>1.6</v>
      </c>
      <c r="R28" s="84"/>
      <c r="S28" s="18">
        <f t="shared" si="2"/>
        <v>5.1</v>
      </c>
      <c r="U28" s="75">
        <v>5100</v>
      </c>
      <c r="V28" s="76">
        <f t="shared" si="3"/>
        <v>1.0000000000000002</v>
      </c>
    </row>
    <row r="29" spans="4:22" ht="13.5" customHeight="1">
      <c r="D29" t="s">
        <v>53</v>
      </c>
      <c r="G29" s="72"/>
      <c r="H29" s="73"/>
      <c r="I29" s="74">
        <v>340</v>
      </c>
      <c r="K29" s="15">
        <v>-7.015</v>
      </c>
      <c r="R29" s="84"/>
      <c r="S29" s="18">
        <f t="shared" si="2"/>
        <v>332.985</v>
      </c>
      <c r="U29" s="75">
        <v>332985</v>
      </c>
      <c r="V29" s="76">
        <f>SUM(U29/S29/1000)</f>
        <v>1</v>
      </c>
    </row>
    <row r="30" spans="4:22" ht="13.5" customHeight="1">
      <c r="D30" t="s">
        <v>54</v>
      </c>
      <c r="G30" s="72"/>
      <c r="H30" s="73"/>
      <c r="I30" s="74">
        <v>0</v>
      </c>
      <c r="K30" s="15"/>
      <c r="P30" s="15">
        <v>0.313</v>
      </c>
      <c r="R30" s="84"/>
      <c r="S30" s="18">
        <f t="shared" si="2"/>
        <v>0.313</v>
      </c>
      <c r="U30" s="75">
        <v>313</v>
      </c>
      <c r="V30" s="76">
        <f>SUM(U30/S30/1000)</f>
        <v>1</v>
      </c>
    </row>
    <row r="31" spans="4:22" ht="13.5" customHeight="1">
      <c r="D31" t="s">
        <v>55</v>
      </c>
      <c r="G31" s="72"/>
      <c r="H31" s="73"/>
      <c r="I31" s="74">
        <v>2098</v>
      </c>
      <c r="K31" s="15"/>
      <c r="P31" s="15">
        <v>-178.521</v>
      </c>
      <c r="R31" s="84"/>
      <c r="S31" s="18">
        <f t="shared" si="2"/>
        <v>1919.479</v>
      </c>
      <c r="U31" s="75">
        <v>1918128.45</v>
      </c>
      <c r="V31" s="76">
        <f>SUM(U31/S31/1000)</f>
        <v>0.9992963976162281</v>
      </c>
    </row>
    <row r="32" spans="1:22" ht="12.75">
      <c r="A32" s="85" t="s">
        <v>56</v>
      </c>
      <c r="B32" s="86"/>
      <c r="C32" s="86"/>
      <c r="D32" s="86"/>
      <c r="E32" s="86"/>
      <c r="F32" s="86"/>
      <c r="G32" s="87"/>
      <c r="H32" s="88"/>
      <c r="I32" s="89"/>
      <c r="J32" s="90">
        <f aca="true" t="shared" si="4" ref="J32:Q32">SUM(J7+J21)</f>
        <v>0</v>
      </c>
      <c r="K32" s="91">
        <f t="shared" si="4"/>
        <v>968.835</v>
      </c>
      <c r="L32" s="91">
        <f t="shared" si="4"/>
        <v>-29.5</v>
      </c>
      <c r="M32" s="91">
        <f t="shared" si="4"/>
        <v>-575</v>
      </c>
      <c r="N32" s="92">
        <f t="shared" si="4"/>
        <v>2.6</v>
      </c>
      <c r="O32" s="93">
        <f t="shared" si="4"/>
        <v>5</v>
      </c>
      <c r="P32" s="93">
        <f t="shared" si="4"/>
        <v>-4742.840999999999</v>
      </c>
      <c r="Q32" s="94">
        <f t="shared" si="4"/>
        <v>0</v>
      </c>
      <c r="R32" s="95"/>
      <c r="S32" s="96">
        <f>SUM(S7+S21)</f>
        <v>31889.194</v>
      </c>
      <c r="T32" s="97"/>
      <c r="U32" s="98">
        <f>SUM(U7+U21)</f>
        <v>31888007.150000002</v>
      </c>
      <c r="V32" s="76">
        <f>SUM(U32/S32/1000)</f>
        <v>0.9999627820634163</v>
      </c>
    </row>
    <row r="33" spans="1:24" ht="12.75">
      <c r="A33"/>
      <c r="I33" s="99"/>
      <c r="J33" s="100"/>
      <c r="K33" s="101"/>
      <c r="L33" s="99"/>
      <c r="M33" s="99"/>
      <c r="N33" s="102"/>
      <c r="O33" s="101"/>
      <c r="P33" s="101"/>
      <c r="Q33" s="103"/>
      <c r="R33"/>
      <c r="T33"/>
      <c r="V33"/>
      <c r="W33"/>
      <c r="X33"/>
    </row>
    <row r="34" spans="1:24" ht="12.75">
      <c r="A34"/>
      <c r="D34" s="51" t="s">
        <v>34</v>
      </c>
      <c r="I34" s="99"/>
      <c r="J34" s="100"/>
      <c r="K34" s="101"/>
      <c r="L34" s="99"/>
      <c r="M34" s="99"/>
      <c r="N34" s="102"/>
      <c r="O34" s="101"/>
      <c r="P34" s="101"/>
      <c r="Q34" s="103"/>
      <c r="R34"/>
      <c r="T34"/>
      <c r="V34"/>
      <c r="W34"/>
      <c r="X34"/>
    </row>
    <row r="35" spans="1:24" ht="12.75" hidden="1">
      <c r="A35"/>
      <c r="D35" s="21"/>
      <c r="E35" s="21"/>
      <c r="F35" s="21"/>
      <c r="G35" s="21"/>
      <c r="H35" s="21"/>
      <c r="K35" s="15"/>
      <c r="R35" s="21"/>
      <c r="S35" s="13"/>
      <c r="T35" s="21"/>
      <c r="U35" s="104"/>
      <c r="V35"/>
      <c r="W35"/>
      <c r="X35"/>
    </row>
    <row r="36" spans="1:25" ht="12.75">
      <c r="A36"/>
      <c r="D36" s="21" t="s">
        <v>46</v>
      </c>
      <c r="E36" s="21"/>
      <c r="F36" s="21"/>
      <c r="G36" s="21"/>
      <c r="H36" s="21" t="s">
        <v>57</v>
      </c>
      <c r="J36" s="13">
        <v>47.7</v>
      </c>
      <c r="K36" s="105">
        <v>48100</v>
      </c>
      <c r="M36" s="12" t="s">
        <v>58</v>
      </c>
      <c r="S36" s="13"/>
      <c r="T36" s="17"/>
      <c r="U36" s="104"/>
      <c r="V36" s="106"/>
      <c r="X36" s="107"/>
      <c r="Y36" s="21"/>
    </row>
    <row r="37" spans="1:25" ht="12.75">
      <c r="A37"/>
      <c r="D37" s="21"/>
      <c r="E37" s="21"/>
      <c r="F37" s="21"/>
      <c r="G37" s="21"/>
      <c r="H37" s="21" t="s">
        <v>59</v>
      </c>
      <c r="J37" s="13">
        <v>111.95</v>
      </c>
      <c r="K37" s="105">
        <v>111850</v>
      </c>
      <c r="M37" s="12" t="s">
        <v>60</v>
      </c>
      <c r="S37" s="13"/>
      <c r="T37" s="17"/>
      <c r="U37" s="104"/>
      <c r="V37" s="106"/>
      <c r="X37" s="107"/>
      <c r="Y37" s="21"/>
    </row>
    <row r="38" spans="1:25" ht="12.75" hidden="1">
      <c r="A38"/>
      <c r="D38" s="21"/>
      <c r="E38" s="21"/>
      <c r="F38" s="21"/>
      <c r="G38" s="21"/>
      <c r="H38" s="21"/>
      <c r="K38" s="105"/>
      <c r="S38" s="13"/>
      <c r="T38" s="17"/>
      <c r="U38" s="104"/>
      <c r="V38" s="106"/>
      <c r="X38" s="107"/>
      <c r="Y38" s="21"/>
    </row>
    <row r="39" spans="1:25" ht="12.75">
      <c r="A39"/>
      <c r="D39" s="21"/>
      <c r="E39" s="21"/>
      <c r="F39" s="21"/>
      <c r="G39" s="21"/>
      <c r="H39" s="21" t="s">
        <v>61</v>
      </c>
      <c r="J39" s="13">
        <v>11.15</v>
      </c>
      <c r="K39" s="105">
        <v>11150</v>
      </c>
      <c r="S39" s="13"/>
      <c r="T39" s="17"/>
      <c r="U39" s="104"/>
      <c r="V39" s="106"/>
      <c r="X39" s="107"/>
      <c r="Y39" s="21"/>
    </row>
    <row r="40" spans="1:25" ht="12.75">
      <c r="A40"/>
      <c r="D40" s="21"/>
      <c r="E40" s="21"/>
      <c r="F40" s="21"/>
      <c r="G40" s="21"/>
      <c r="H40" s="21" t="s">
        <v>62</v>
      </c>
      <c r="J40" s="13">
        <v>8.6</v>
      </c>
      <c r="K40" s="105">
        <v>8600</v>
      </c>
      <c r="S40" s="13"/>
      <c r="T40" s="17"/>
      <c r="U40" s="104"/>
      <c r="V40" s="106"/>
      <c r="X40" s="107"/>
      <c r="Y40" s="21"/>
    </row>
    <row r="41" spans="1:25" ht="12.75">
      <c r="A41"/>
      <c r="D41" s="21"/>
      <c r="E41" s="21"/>
      <c r="F41" s="21"/>
      <c r="G41" s="21"/>
      <c r="H41" s="21" t="s">
        <v>63</v>
      </c>
      <c r="J41" s="13">
        <v>2.75</v>
      </c>
      <c r="K41" s="105">
        <v>2750</v>
      </c>
      <c r="S41" s="13"/>
      <c r="T41" s="17"/>
      <c r="U41" s="104"/>
      <c r="V41" s="106"/>
      <c r="X41" s="107"/>
      <c r="Y41" s="21"/>
    </row>
    <row r="42" spans="1:25" ht="12.75">
      <c r="A42"/>
      <c r="D42" s="21"/>
      <c r="E42" s="21"/>
      <c r="F42" s="21"/>
      <c r="G42" s="21"/>
      <c r="H42" s="21" t="s">
        <v>64</v>
      </c>
      <c r="J42" s="13">
        <v>1.15</v>
      </c>
      <c r="K42" s="105">
        <v>1150</v>
      </c>
      <c r="S42" s="13"/>
      <c r="T42" s="17"/>
      <c r="U42" s="104"/>
      <c r="V42" s="106"/>
      <c r="X42" s="107"/>
      <c r="Y42" s="21"/>
    </row>
    <row r="43" spans="1:25" ht="12.75">
      <c r="A43"/>
      <c r="D43" s="21"/>
      <c r="E43" s="21"/>
      <c r="F43" s="21"/>
      <c r="G43" s="21"/>
      <c r="H43" s="21" t="s">
        <v>65</v>
      </c>
      <c r="J43" s="13">
        <v>0.3</v>
      </c>
      <c r="K43" s="105">
        <v>300</v>
      </c>
      <c r="S43" s="13"/>
      <c r="T43" s="17"/>
      <c r="U43" s="104"/>
      <c r="V43" s="106"/>
      <c r="X43" s="107"/>
      <c r="Y43" s="21"/>
    </row>
    <row r="44" spans="1:25" ht="12.75">
      <c r="A44"/>
      <c r="D44" s="21"/>
      <c r="E44" s="21"/>
      <c r="F44" s="21"/>
      <c r="G44" s="21"/>
      <c r="H44" s="21" t="s">
        <v>66</v>
      </c>
      <c r="J44" s="13">
        <v>1</v>
      </c>
      <c r="K44" s="105">
        <v>1000</v>
      </c>
      <c r="S44" s="13"/>
      <c r="T44" s="17"/>
      <c r="U44" s="104"/>
      <c r="V44" s="106"/>
      <c r="X44" s="107"/>
      <c r="Y44" s="21"/>
    </row>
    <row r="45" spans="1:25" ht="12.75">
      <c r="A45"/>
      <c r="D45" s="21"/>
      <c r="E45" s="21"/>
      <c r="F45" s="21"/>
      <c r="G45" s="21"/>
      <c r="H45" s="21" t="s">
        <v>67</v>
      </c>
      <c r="I45" s="99"/>
      <c r="J45" s="13">
        <v>396</v>
      </c>
      <c r="K45" s="108">
        <v>396000</v>
      </c>
      <c r="M45" s="12" t="s">
        <v>68</v>
      </c>
      <c r="S45" s="13"/>
      <c r="T45" s="17"/>
      <c r="U45" s="104"/>
      <c r="V45" s="106"/>
      <c r="X45" s="107"/>
      <c r="Y45" s="21"/>
    </row>
    <row r="46" spans="1:24" ht="12.75">
      <c r="A46"/>
      <c r="H46" s="21"/>
      <c r="I46" s="99"/>
      <c r="J46" s="109">
        <f>SUM(J36:J45)</f>
        <v>580.6000000000001</v>
      </c>
      <c r="K46" s="105">
        <f>SUM(K36:K45)</f>
        <v>580900</v>
      </c>
      <c r="L46" s="99"/>
      <c r="N46" s="102"/>
      <c r="O46" s="101"/>
      <c r="P46" s="101"/>
      <c r="Q46" s="103"/>
      <c r="R46"/>
      <c r="T46"/>
      <c r="V46"/>
      <c r="W46"/>
      <c r="X46"/>
    </row>
    <row r="47" spans="4:21" ht="12.75">
      <c r="D47" s="21"/>
      <c r="E47" s="21"/>
      <c r="F47" s="21"/>
      <c r="G47" s="21"/>
      <c r="H47" s="21"/>
      <c r="K47" s="15"/>
      <c r="S47" s="13"/>
      <c r="U47" s="104"/>
    </row>
    <row r="48" spans="4:21" ht="12.75">
      <c r="D48" s="21"/>
      <c r="E48" s="21"/>
      <c r="F48" s="21"/>
      <c r="G48" s="21"/>
      <c r="H48" s="21"/>
      <c r="J48" s="110"/>
      <c r="K48" s="15"/>
      <c r="S48" s="13"/>
      <c r="U48" s="104"/>
    </row>
    <row r="49" ht="12.75">
      <c r="K49" s="15"/>
    </row>
    <row r="50" spans="4:21" ht="12.75" hidden="1">
      <c r="D50" s="21"/>
      <c r="E50" s="21"/>
      <c r="F50" s="21"/>
      <c r="G50" s="21"/>
      <c r="H50" s="21"/>
      <c r="K50" s="15"/>
      <c r="S50" s="13"/>
      <c r="U50" s="104"/>
    </row>
    <row r="51" spans="4:21" ht="12.75" hidden="1">
      <c r="D51" s="21"/>
      <c r="E51" s="21"/>
      <c r="F51" s="21"/>
      <c r="G51" s="21"/>
      <c r="H51" s="21"/>
      <c r="K51" s="15"/>
      <c r="S51" s="13"/>
      <c r="U51" s="104"/>
    </row>
    <row r="52" spans="4:21" ht="12.75" hidden="1">
      <c r="D52" s="21"/>
      <c r="E52" s="21"/>
      <c r="F52" s="21"/>
      <c r="G52" s="21"/>
      <c r="H52" s="21"/>
      <c r="K52" s="15"/>
      <c r="S52" s="13"/>
      <c r="U52" s="104"/>
    </row>
    <row r="53" spans="4:21" ht="12.75" hidden="1">
      <c r="D53" s="21"/>
      <c r="E53" s="21"/>
      <c r="F53" s="21"/>
      <c r="G53" s="21"/>
      <c r="H53" s="21"/>
      <c r="K53" s="15"/>
      <c r="S53" s="13"/>
      <c r="U53" s="104"/>
    </row>
    <row r="54" spans="4:21" ht="12.75" hidden="1">
      <c r="D54" s="21"/>
      <c r="E54" s="21"/>
      <c r="F54" s="21"/>
      <c r="G54" s="21"/>
      <c r="H54" s="21"/>
      <c r="K54" s="15"/>
      <c r="S54" s="13"/>
      <c r="U54" s="104"/>
    </row>
    <row r="55" spans="4:21" ht="12.75" hidden="1">
      <c r="D55" s="21"/>
      <c r="E55" s="21"/>
      <c r="F55" s="21"/>
      <c r="G55" s="21"/>
      <c r="H55" s="21"/>
      <c r="K55" s="15"/>
      <c r="S55" s="13"/>
      <c r="U55" s="104"/>
    </row>
    <row r="56" spans="4:21" ht="12.75" hidden="1">
      <c r="D56" s="21"/>
      <c r="E56" s="21"/>
      <c r="F56" s="21"/>
      <c r="G56" s="21"/>
      <c r="H56" s="21"/>
      <c r="K56" s="15"/>
      <c r="S56" s="13"/>
      <c r="U56" s="104"/>
    </row>
    <row r="57" spans="4:21" ht="12.75" hidden="1">
      <c r="D57" s="21"/>
      <c r="E57" s="21"/>
      <c r="F57" s="21"/>
      <c r="G57" s="21"/>
      <c r="H57" s="21"/>
      <c r="K57" s="15"/>
      <c r="S57" s="13"/>
      <c r="U57" s="104"/>
    </row>
    <row r="58" spans="1:22" ht="12.75">
      <c r="A58" s="52" t="s">
        <v>69</v>
      </c>
      <c r="B58" s="111"/>
      <c r="C58" s="111"/>
      <c r="D58" s="112"/>
      <c r="E58" s="54"/>
      <c r="F58" s="111"/>
      <c r="G58" s="55"/>
      <c r="H58" s="56"/>
      <c r="I58" s="57">
        <f>SUM(I59:I162)</f>
        <v>1229.017</v>
      </c>
      <c r="J58" s="58">
        <f>SUM(J59:J161)</f>
        <v>48.397999999999996</v>
      </c>
      <c r="K58" s="59">
        <f>SUM(K59:K163)</f>
        <v>-14.614</v>
      </c>
      <c r="L58" s="59">
        <f>SUM(L59:L161)</f>
        <v>43.874</v>
      </c>
      <c r="M58" s="59">
        <f>SUM(M59:M161)</f>
        <v>100.04899999999999</v>
      </c>
      <c r="N58" s="60">
        <f>SUM(N59:N161)</f>
        <v>-44.44499999999999</v>
      </c>
      <c r="O58" s="61">
        <f>SUM(O59:O161)</f>
        <v>37.809999999999995</v>
      </c>
      <c r="P58" s="61">
        <f>SUM(P59:P164)</f>
        <v>367.981</v>
      </c>
      <c r="Q58" s="62">
        <f>SUM(Q59:Q161)</f>
        <v>0</v>
      </c>
      <c r="R58" s="63"/>
      <c r="S58" s="64">
        <f>SUM(S59:S166)</f>
        <v>1768.07</v>
      </c>
      <c r="T58" s="113"/>
      <c r="U58" s="66">
        <f>SUM(U59:U166)</f>
        <v>1720297.68</v>
      </c>
      <c r="V58" s="67">
        <f>SUM(U58/S58/1000)</f>
        <v>0.9729805267890976</v>
      </c>
    </row>
    <row r="59" spans="7:23" ht="12.75">
      <c r="G59" s="72"/>
      <c r="H59" s="73"/>
      <c r="I59" s="79"/>
      <c r="K59" s="15"/>
      <c r="R59" s="84"/>
      <c r="U59" s="75"/>
      <c r="V59" s="76"/>
      <c r="W59" s="19"/>
    </row>
    <row r="60" spans="1:23" ht="12.75">
      <c r="A60" s="114">
        <v>10</v>
      </c>
      <c r="D60" s="8" t="s">
        <v>70</v>
      </c>
      <c r="G60" s="72"/>
      <c r="H60" s="73"/>
      <c r="I60" s="74"/>
      <c r="K60" s="15"/>
      <c r="R60" s="84"/>
      <c r="U60" s="75"/>
      <c r="V60" s="76"/>
      <c r="W60" s="19"/>
    </row>
    <row r="61" spans="1:23" ht="13.5" customHeight="1">
      <c r="A61" s="114"/>
      <c r="D61" s="115" t="s">
        <v>71</v>
      </c>
      <c r="E61" s="115"/>
      <c r="G61" s="72"/>
      <c r="H61" s="73"/>
      <c r="I61" s="79"/>
      <c r="K61" s="15"/>
      <c r="R61" s="84"/>
      <c r="U61" s="75"/>
      <c r="V61" s="76"/>
      <c r="W61" s="19"/>
    </row>
    <row r="62" spans="1:23" ht="11.25" customHeight="1">
      <c r="A62" s="114"/>
      <c r="D62" s="115"/>
      <c r="E62" s="115"/>
      <c r="G62" s="72"/>
      <c r="H62" s="73"/>
      <c r="I62" s="79"/>
      <c r="K62" s="15"/>
      <c r="R62" s="84"/>
      <c r="U62" s="75"/>
      <c r="V62" s="76"/>
      <c r="W62" s="19"/>
    </row>
    <row r="63" spans="1:23" ht="12.75">
      <c r="A63" s="114">
        <v>21</v>
      </c>
      <c r="D63" s="115" t="s">
        <v>72</v>
      </c>
      <c r="E63" s="115"/>
      <c r="G63" s="72"/>
      <c r="H63" s="73"/>
      <c r="I63" s="79"/>
      <c r="K63" s="15"/>
      <c r="R63" s="84"/>
      <c r="U63" s="75"/>
      <c r="V63" s="76"/>
      <c r="W63" s="19"/>
    </row>
    <row r="64" spans="1:23" ht="12.75">
      <c r="A64" s="114"/>
      <c r="D64" t="s">
        <v>73</v>
      </c>
      <c r="F64" s="21"/>
      <c r="G64" s="72"/>
      <c r="H64" s="73"/>
      <c r="I64" s="79"/>
      <c r="K64" s="15"/>
      <c r="R64" s="84"/>
      <c r="U64" s="75"/>
      <c r="V64" s="76"/>
      <c r="W64" s="19"/>
    </row>
    <row r="65" spans="1:23" ht="12.75">
      <c r="A65" s="114"/>
      <c r="D65" s="115"/>
      <c r="E65" s="115"/>
      <c r="G65" s="72"/>
      <c r="H65" s="73"/>
      <c r="I65" s="79"/>
      <c r="K65" s="15"/>
      <c r="R65" s="84"/>
      <c r="U65" s="75"/>
      <c r="V65" s="76"/>
      <c r="W65" s="19"/>
    </row>
    <row r="66" spans="1:23" ht="12.75">
      <c r="A66" s="114">
        <v>22</v>
      </c>
      <c r="D66" s="8" t="s">
        <v>74</v>
      </c>
      <c r="G66" s="72"/>
      <c r="H66" s="73"/>
      <c r="I66" s="79"/>
      <c r="K66" s="15"/>
      <c r="R66" s="84"/>
      <c r="U66" s="75"/>
      <c r="V66" s="76"/>
      <c r="W66" s="19"/>
    </row>
    <row r="67" spans="6:23" ht="13.5" customHeight="1">
      <c r="F67" s="21"/>
      <c r="G67" s="72"/>
      <c r="H67" s="82"/>
      <c r="I67" s="116"/>
      <c r="K67" s="15"/>
      <c r="R67" s="84"/>
      <c r="U67" s="75"/>
      <c r="V67" s="76"/>
      <c r="W67" s="19"/>
    </row>
    <row r="68" spans="1:23" ht="12.75">
      <c r="A68" s="114">
        <v>23</v>
      </c>
      <c r="D68" s="8" t="s">
        <v>75</v>
      </c>
      <c r="G68" s="72"/>
      <c r="H68" s="73"/>
      <c r="I68" s="79"/>
      <c r="K68" s="15"/>
      <c r="R68" s="84"/>
      <c r="U68" s="75"/>
      <c r="V68" s="76"/>
      <c r="W68" s="19"/>
    </row>
    <row r="69" spans="4:23" ht="13.5" customHeight="1">
      <c r="D69" t="s">
        <v>76</v>
      </c>
      <c r="E69" s="117"/>
      <c r="G69" s="72"/>
      <c r="H69" s="82"/>
      <c r="I69" s="83"/>
      <c r="K69" s="15"/>
      <c r="Q69" s="39"/>
      <c r="R69" s="84"/>
      <c r="U69" s="75"/>
      <c r="V69" s="76"/>
      <c r="W69" s="19"/>
    </row>
    <row r="70" spans="4:23" ht="13.5" customHeight="1">
      <c r="D70" t="s">
        <v>77</v>
      </c>
      <c r="E70" s="117"/>
      <c r="G70" s="72"/>
      <c r="H70" s="82"/>
      <c r="I70" s="83"/>
      <c r="K70" s="15"/>
      <c r="M70" s="12">
        <v>30</v>
      </c>
      <c r="Q70" s="39"/>
      <c r="R70" s="84"/>
      <c r="S70" s="18">
        <f>SUM(I70+J70+K70+L70+M70+N70+O70+P70+Q70)</f>
        <v>30</v>
      </c>
      <c r="U70" s="75">
        <v>30000</v>
      </c>
      <c r="V70" s="76">
        <f>SUM(U70/S70/1000)</f>
        <v>1</v>
      </c>
      <c r="W70" s="19"/>
    </row>
    <row r="71" spans="7:22" ht="12.75">
      <c r="G71" s="72"/>
      <c r="H71" s="73"/>
      <c r="I71" s="79"/>
      <c r="K71" s="15"/>
      <c r="R71" s="84"/>
      <c r="U71" s="75"/>
      <c r="V71" s="76"/>
    </row>
    <row r="72" spans="1:22" ht="12.75">
      <c r="A72" s="114">
        <v>31</v>
      </c>
      <c r="D72" s="8" t="s">
        <v>78</v>
      </c>
      <c r="G72" s="72"/>
      <c r="H72" s="73"/>
      <c r="I72" s="79"/>
      <c r="K72" s="15"/>
      <c r="R72" s="84"/>
      <c r="U72" s="75"/>
      <c r="V72" s="76"/>
    </row>
    <row r="73" spans="5:22" ht="13.5" customHeight="1">
      <c r="E73" s="117"/>
      <c r="G73" s="72"/>
      <c r="H73" s="82"/>
      <c r="I73" s="116"/>
      <c r="K73" s="15"/>
      <c r="R73" s="84"/>
      <c r="U73" s="75"/>
      <c r="V73" s="76"/>
    </row>
    <row r="74" spans="4:23" ht="12.75">
      <c r="D74" t="s">
        <v>79</v>
      </c>
      <c r="G74" s="72"/>
      <c r="H74" s="118"/>
      <c r="I74" s="77"/>
      <c r="K74" s="15"/>
      <c r="R74" s="84"/>
      <c r="U74" s="75"/>
      <c r="V74" s="76"/>
      <c r="W74" s="19"/>
    </row>
    <row r="75" spans="4:22" ht="12.75">
      <c r="D75" t="s">
        <v>80</v>
      </c>
      <c r="I75" s="77"/>
      <c r="K75" s="15"/>
      <c r="R75" s="84"/>
      <c r="U75" s="75"/>
      <c r="V75" s="76"/>
    </row>
    <row r="76" spans="11:22" ht="12.75">
      <c r="K76" s="15"/>
      <c r="R76" s="84"/>
      <c r="U76" s="75"/>
      <c r="V76" s="76"/>
    </row>
    <row r="77" spans="1:22" ht="12.75">
      <c r="A77" s="114">
        <v>33</v>
      </c>
      <c r="D77" s="8" t="s">
        <v>81</v>
      </c>
      <c r="G77" s="72"/>
      <c r="H77" s="73"/>
      <c r="I77" s="79"/>
      <c r="K77" s="15"/>
      <c r="R77" s="84"/>
      <c r="U77" s="75"/>
      <c r="V77" s="76"/>
    </row>
    <row r="78" spans="4:23" ht="12.75">
      <c r="D78" t="s">
        <v>82</v>
      </c>
      <c r="I78" s="40">
        <v>20</v>
      </c>
      <c r="K78" s="15"/>
      <c r="P78" s="15">
        <v>-1.745</v>
      </c>
      <c r="R78" s="84"/>
      <c r="S78" s="18">
        <f>SUM(I78+J78+K78+L78+M78+N78+O78+P78+Q78)</f>
        <v>18.255</v>
      </c>
      <c r="U78" s="75">
        <v>18255</v>
      </c>
      <c r="V78" s="76">
        <f>SUM(U78/S78/1000)</f>
        <v>1</v>
      </c>
      <c r="W78" s="119"/>
    </row>
    <row r="79" spans="4:23" ht="12.75">
      <c r="D79" t="s">
        <v>83</v>
      </c>
      <c r="G79" s="21"/>
      <c r="I79" s="77">
        <v>190</v>
      </c>
      <c r="K79" s="15"/>
      <c r="P79" s="15">
        <v>16.42</v>
      </c>
      <c r="R79" s="84"/>
      <c r="S79" s="18">
        <f>SUM(I79+J79+K79+L79+M79+N79+O79+P79+Q79)</f>
        <v>206.42000000000002</v>
      </c>
      <c r="U79" s="75">
        <v>206420</v>
      </c>
      <c r="V79" s="76">
        <f>SUM(U79/S79/1000)</f>
        <v>0.9999999999999999</v>
      </c>
      <c r="W79" s="19"/>
    </row>
    <row r="80" spans="4:23" ht="12.75">
      <c r="D80" t="s">
        <v>84</v>
      </c>
      <c r="G80" s="21"/>
      <c r="I80" s="77"/>
      <c r="K80" s="15"/>
      <c r="R80" s="84"/>
      <c r="U80" s="75"/>
      <c r="V80" s="76"/>
      <c r="W80" s="19"/>
    </row>
    <row r="81" spans="4:23" ht="12.75">
      <c r="D81" t="s">
        <v>85</v>
      </c>
      <c r="G81" s="21"/>
      <c r="I81" s="77"/>
      <c r="K81" s="15"/>
      <c r="L81" s="12">
        <v>23.6</v>
      </c>
      <c r="Q81" s="39"/>
      <c r="R81" s="84"/>
      <c r="S81" s="18">
        <f>SUM(I81+J81+K81+L81+M81+N81+O81+P81+Q81)</f>
        <v>23.6</v>
      </c>
      <c r="U81" s="75">
        <v>23600</v>
      </c>
      <c r="V81" s="76">
        <f>SUM(U81/S81/1000)</f>
        <v>0.9999999999999999</v>
      </c>
      <c r="W81" s="19"/>
    </row>
    <row r="82" spans="4:23" ht="12.75">
      <c r="D82" t="s">
        <v>86</v>
      </c>
      <c r="G82" s="21"/>
      <c r="I82" s="77"/>
      <c r="K82" s="15"/>
      <c r="L82" s="12">
        <v>18.42</v>
      </c>
      <c r="Q82" s="39"/>
      <c r="R82" s="84"/>
      <c r="S82" s="18">
        <f>SUM(I82+J82+K82+L82+M82+N82+O82+P82+Q82)</f>
        <v>18.42</v>
      </c>
      <c r="U82" s="75">
        <v>18420</v>
      </c>
      <c r="V82" s="76">
        <f>SUM(U82/S82/1000)</f>
        <v>0.9999999999999999</v>
      </c>
      <c r="W82" s="19"/>
    </row>
    <row r="83" spans="7:23" ht="12.75">
      <c r="G83" s="21"/>
      <c r="K83" s="15"/>
      <c r="R83" s="84"/>
      <c r="U83" s="75"/>
      <c r="V83" s="76"/>
      <c r="W83" s="19"/>
    </row>
    <row r="84" spans="1:23" ht="12.75">
      <c r="A84" s="114">
        <v>34</v>
      </c>
      <c r="B84" s="8"/>
      <c r="C84" s="8"/>
      <c r="D84" s="8" t="s">
        <v>87</v>
      </c>
      <c r="E84" s="8"/>
      <c r="F84" s="8"/>
      <c r="G84" s="21"/>
      <c r="K84" s="15"/>
      <c r="R84" s="84"/>
      <c r="U84" s="75"/>
      <c r="V84" s="76"/>
      <c r="W84" s="19"/>
    </row>
    <row r="85" spans="4:23" ht="12.75">
      <c r="D85" t="s">
        <v>88</v>
      </c>
      <c r="G85" s="21"/>
      <c r="J85" s="13">
        <v>5.224</v>
      </c>
      <c r="K85" s="15"/>
      <c r="L85" s="12">
        <v>-0.48</v>
      </c>
      <c r="M85" s="12">
        <v>2.3</v>
      </c>
      <c r="R85" s="84"/>
      <c r="S85" s="18">
        <f>SUM(I85+J85+K85+L85+M85+N85+O85+P85+Q85)</f>
        <v>7.044</v>
      </c>
      <c r="U85" s="75">
        <v>4744</v>
      </c>
      <c r="V85" s="76">
        <f>SUM(U85/S85/1000)</f>
        <v>0.6734809767177741</v>
      </c>
      <c r="W85" s="19"/>
    </row>
    <row r="86" spans="4:23" ht="12.75">
      <c r="D86" t="s">
        <v>89</v>
      </c>
      <c r="G86" s="21"/>
      <c r="K86" s="15"/>
      <c r="P86" s="15">
        <v>0.575</v>
      </c>
      <c r="R86" s="84"/>
      <c r="S86" s="18">
        <f>SUM(I86+J86+K86+L86+M86+N86+O86+P86+Q86)</f>
        <v>0.575</v>
      </c>
      <c r="U86" s="75">
        <v>575</v>
      </c>
      <c r="V86" s="76">
        <f>SUM(U86/S86/1000)</f>
        <v>1.0000000000000002</v>
      </c>
      <c r="W86" s="19"/>
    </row>
    <row r="87" spans="11:21" ht="12.75">
      <c r="K87" s="15"/>
      <c r="R87" s="84"/>
      <c r="U87" s="75"/>
    </row>
    <row r="88" spans="1:24" s="120" customFormat="1" ht="12.75">
      <c r="A88" s="114">
        <v>36</v>
      </c>
      <c r="D88" s="114" t="s">
        <v>90</v>
      </c>
      <c r="G88" s="121"/>
      <c r="H88" s="122"/>
      <c r="I88" s="123"/>
      <c r="J88" s="124"/>
      <c r="K88" s="40"/>
      <c r="L88" s="38"/>
      <c r="M88" s="38"/>
      <c r="N88" s="41"/>
      <c r="O88" s="40"/>
      <c r="P88" s="40"/>
      <c r="Q88" s="39"/>
      <c r="R88" s="125"/>
      <c r="S88" s="18"/>
      <c r="T88" s="126"/>
      <c r="U88" s="127"/>
      <c r="V88" s="76"/>
      <c r="W88" s="126"/>
      <c r="X88" s="126"/>
    </row>
    <row r="89" spans="4:22" ht="12.75">
      <c r="D89" t="s">
        <v>91</v>
      </c>
      <c r="H89" s="118"/>
      <c r="I89" s="77">
        <v>4</v>
      </c>
      <c r="K89" s="15">
        <v>3</v>
      </c>
      <c r="M89" s="12">
        <v>17</v>
      </c>
      <c r="N89" s="14">
        <v>27</v>
      </c>
      <c r="P89" s="15">
        <v>6.25</v>
      </c>
      <c r="R89" s="84"/>
      <c r="S89" s="18">
        <f aca="true" t="shared" si="5" ref="S89:S94">SUM(I89+J89+K89+L89+M89+N89+O89+P89+Q89)</f>
        <v>57.25</v>
      </c>
      <c r="U89" s="75">
        <v>57250</v>
      </c>
      <c r="V89" s="76">
        <f aca="true" t="shared" si="6" ref="V89:V106">SUM(U89/S89/1000)</f>
        <v>1</v>
      </c>
    </row>
    <row r="90" spans="4:22" ht="12.75">
      <c r="D90" t="s">
        <v>92</v>
      </c>
      <c r="H90" s="118"/>
      <c r="I90" s="77">
        <v>5</v>
      </c>
      <c r="K90" s="15"/>
      <c r="M90" s="12">
        <v>6</v>
      </c>
      <c r="N90" s="14">
        <v>0</v>
      </c>
      <c r="P90" s="15">
        <v>-1.751</v>
      </c>
      <c r="R90" s="84"/>
      <c r="S90" s="18">
        <f t="shared" si="5"/>
        <v>9.249</v>
      </c>
      <c r="U90" s="75">
        <v>9249</v>
      </c>
      <c r="V90" s="76">
        <f t="shared" si="6"/>
        <v>0.9999999999999999</v>
      </c>
    </row>
    <row r="91" spans="4:22" ht="13.5" customHeight="1">
      <c r="D91" t="s">
        <v>93</v>
      </c>
      <c r="G91" s="72"/>
      <c r="H91" s="82"/>
      <c r="I91" s="83">
        <v>5</v>
      </c>
      <c r="K91" s="15">
        <v>-5</v>
      </c>
      <c r="R91" s="84"/>
      <c r="S91" s="18">
        <f t="shared" si="5"/>
        <v>0</v>
      </c>
      <c r="U91" s="75">
        <v>0</v>
      </c>
      <c r="V91" s="76"/>
    </row>
    <row r="92" spans="4:22" ht="13.5" customHeight="1">
      <c r="D92" t="s">
        <v>94</v>
      </c>
      <c r="G92" s="72"/>
      <c r="H92" s="82"/>
      <c r="I92" s="83">
        <v>20</v>
      </c>
      <c r="K92" s="15"/>
      <c r="P92" s="15">
        <v>-15.75</v>
      </c>
      <c r="R92" s="84"/>
      <c r="S92" s="18">
        <f t="shared" si="5"/>
        <v>4.25</v>
      </c>
      <c r="U92" s="75">
        <v>4249.5</v>
      </c>
      <c r="V92" s="76">
        <f t="shared" si="6"/>
        <v>0.9998823529411764</v>
      </c>
    </row>
    <row r="93" spans="4:22" ht="13.5" customHeight="1">
      <c r="D93" t="s">
        <v>95</v>
      </c>
      <c r="G93" s="72"/>
      <c r="H93" s="82"/>
      <c r="I93" s="83"/>
      <c r="K93" s="15"/>
      <c r="P93" s="15">
        <v>0.8</v>
      </c>
      <c r="R93" s="84"/>
      <c r="S93" s="18">
        <f t="shared" si="5"/>
        <v>0.8</v>
      </c>
      <c r="U93" s="75">
        <v>800</v>
      </c>
      <c r="V93" s="76">
        <f t="shared" si="6"/>
        <v>1</v>
      </c>
    </row>
    <row r="94" spans="4:22" ht="13.5" customHeight="1">
      <c r="D94" t="s">
        <v>96</v>
      </c>
      <c r="G94" s="72"/>
      <c r="H94" s="82"/>
      <c r="I94" s="83"/>
      <c r="K94" s="15"/>
      <c r="M94" s="12">
        <v>0.6</v>
      </c>
      <c r="R94" s="84"/>
      <c r="S94" s="18">
        <f t="shared" si="5"/>
        <v>0.6</v>
      </c>
      <c r="U94" s="75">
        <v>600</v>
      </c>
      <c r="V94" s="76">
        <f t="shared" si="6"/>
        <v>1</v>
      </c>
    </row>
    <row r="95" spans="4:22" ht="13.5" customHeight="1">
      <c r="D95" t="s">
        <v>97</v>
      </c>
      <c r="G95" s="72"/>
      <c r="H95" s="82"/>
      <c r="I95" s="83"/>
      <c r="K95" s="15"/>
      <c r="M95" s="12">
        <v>8.907</v>
      </c>
      <c r="R95" s="84"/>
      <c r="S95" s="18">
        <f aca="true" t="shared" si="7" ref="S95:S106">SUM(I95+J95+K95+L95+M95+N95+O95+P95+Q95)</f>
        <v>8.907</v>
      </c>
      <c r="U95" s="75">
        <v>8907</v>
      </c>
      <c r="V95" s="76">
        <f t="shared" si="6"/>
        <v>1</v>
      </c>
    </row>
    <row r="96" spans="4:22" ht="13.5" customHeight="1">
      <c r="D96" t="s">
        <v>98</v>
      </c>
      <c r="G96" s="72"/>
      <c r="H96" s="82"/>
      <c r="I96" s="83"/>
      <c r="K96" s="15"/>
      <c r="L96" s="12">
        <v>0.22</v>
      </c>
      <c r="M96" s="12">
        <v>0.3</v>
      </c>
      <c r="R96" s="84"/>
      <c r="S96" s="18">
        <f t="shared" si="7"/>
        <v>0.52</v>
      </c>
      <c r="U96" s="75">
        <v>520</v>
      </c>
      <c r="V96" s="76">
        <f t="shared" si="6"/>
        <v>1</v>
      </c>
    </row>
    <row r="97" spans="4:22" ht="13.5" customHeight="1">
      <c r="D97" t="s">
        <v>99</v>
      </c>
      <c r="G97" s="72"/>
      <c r="H97" s="82"/>
      <c r="I97" s="83"/>
      <c r="K97" s="15"/>
      <c r="R97" s="84"/>
      <c r="U97" s="75"/>
      <c r="V97" s="76"/>
    </row>
    <row r="98" spans="4:22" ht="13.5" customHeight="1">
      <c r="D98" t="s">
        <v>100</v>
      </c>
      <c r="G98" s="72"/>
      <c r="H98" s="82"/>
      <c r="I98" s="83"/>
      <c r="K98" s="15"/>
      <c r="R98" s="84"/>
      <c r="U98" s="75"/>
      <c r="V98" s="76"/>
    </row>
    <row r="99" spans="4:22" ht="13.5" customHeight="1">
      <c r="D99" t="s">
        <v>101</v>
      </c>
      <c r="F99" s="21"/>
      <c r="G99" s="72"/>
      <c r="H99" s="82"/>
      <c r="I99" s="83">
        <v>2</v>
      </c>
      <c r="K99" s="15"/>
      <c r="N99" s="14">
        <v>72.048</v>
      </c>
      <c r="O99" s="15">
        <v>2</v>
      </c>
      <c r="P99" s="15">
        <v>-1.712</v>
      </c>
      <c r="R99" s="84"/>
      <c r="S99" s="18">
        <f t="shared" si="7"/>
        <v>74.336</v>
      </c>
      <c r="U99" s="75">
        <v>74336</v>
      </c>
      <c r="V99" s="76">
        <f t="shared" si="6"/>
        <v>1</v>
      </c>
    </row>
    <row r="100" spans="4:22" ht="13.5" customHeight="1">
      <c r="D100" t="s">
        <v>102</v>
      </c>
      <c r="F100" s="21"/>
      <c r="G100" s="72"/>
      <c r="H100" s="82"/>
      <c r="I100" s="83">
        <v>3</v>
      </c>
      <c r="K100" s="15"/>
      <c r="O100" s="15">
        <v>-2</v>
      </c>
      <c r="P100" s="15">
        <v>-0.773</v>
      </c>
      <c r="R100" s="84"/>
      <c r="S100" s="18">
        <f t="shared" si="7"/>
        <v>0.22699999999999998</v>
      </c>
      <c r="U100" s="75">
        <v>227</v>
      </c>
      <c r="V100" s="76">
        <f t="shared" si="6"/>
        <v>1.0000000000000002</v>
      </c>
    </row>
    <row r="101" spans="4:22" ht="13.5" customHeight="1">
      <c r="D101" t="s">
        <v>103</v>
      </c>
      <c r="E101" s="117"/>
      <c r="G101" s="72"/>
      <c r="H101" s="82"/>
      <c r="I101" s="83"/>
      <c r="K101" s="15"/>
      <c r="Q101" s="39"/>
      <c r="R101" s="84"/>
      <c r="S101" s="18">
        <f t="shared" si="7"/>
        <v>0</v>
      </c>
      <c r="U101" s="75">
        <v>-4</v>
      </c>
      <c r="V101" s="76"/>
    </row>
    <row r="102" spans="4:22" ht="13.5" customHeight="1">
      <c r="D102" t="s">
        <v>104</v>
      </c>
      <c r="E102" s="117"/>
      <c r="G102" s="72"/>
      <c r="H102" s="82"/>
      <c r="I102" s="83"/>
      <c r="J102" s="13">
        <v>1</v>
      </c>
      <c r="K102" s="15"/>
      <c r="M102" s="12">
        <v>1.19</v>
      </c>
      <c r="R102" s="84"/>
      <c r="S102" s="18">
        <f t="shared" si="7"/>
        <v>2.19</v>
      </c>
      <c r="U102" s="75">
        <v>3190</v>
      </c>
      <c r="V102" s="76">
        <f t="shared" si="6"/>
        <v>1.45662100456621</v>
      </c>
    </row>
    <row r="103" spans="4:22" ht="13.5" customHeight="1">
      <c r="D103" t="s">
        <v>105</v>
      </c>
      <c r="E103" s="117"/>
      <c r="G103" s="72"/>
      <c r="H103" s="82"/>
      <c r="I103" s="83"/>
      <c r="K103" s="15"/>
      <c r="M103" s="12">
        <v>0.7</v>
      </c>
      <c r="N103" s="14">
        <v>0.459</v>
      </c>
      <c r="P103" s="15">
        <v>-0.7</v>
      </c>
      <c r="Q103" s="39"/>
      <c r="R103" s="84"/>
      <c r="S103" s="18">
        <f t="shared" si="7"/>
        <v>0.4590000000000001</v>
      </c>
      <c r="U103" s="75">
        <v>459</v>
      </c>
      <c r="V103" s="76">
        <f t="shared" si="6"/>
        <v>0.9999999999999999</v>
      </c>
    </row>
    <row r="104" spans="4:22" ht="13.5" customHeight="1">
      <c r="D104" t="s">
        <v>106</v>
      </c>
      <c r="E104" s="117"/>
      <c r="G104" s="72"/>
      <c r="H104" s="82"/>
      <c r="I104" s="83"/>
      <c r="K104" s="15"/>
      <c r="Q104" s="39"/>
      <c r="R104" s="84"/>
      <c r="S104" s="18">
        <f t="shared" si="7"/>
        <v>0</v>
      </c>
      <c r="U104" s="75"/>
      <c r="V104" s="76"/>
    </row>
    <row r="105" spans="4:22" ht="12.75">
      <c r="D105" t="s">
        <v>107</v>
      </c>
      <c r="F105" s="21"/>
      <c r="G105" s="72"/>
      <c r="H105" s="82"/>
      <c r="I105" s="83"/>
      <c r="J105" s="13">
        <v>2.38</v>
      </c>
      <c r="K105" s="15"/>
      <c r="R105" s="84"/>
      <c r="S105" s="18">
        <f t="shared" si="7"/>
        <v>2.38</v>
      </c>
      <c r="U105" s="75">
        <v>2380</v>
      </c>
      <c r="V105" s="76">
        <f t="shared" si="6"/>
        <v>1</v>
      </c>
    </row>
    <row r="106" spans="4:22" ht="12.75">
      <c r="D106" t="s">
        <v>108</v>
      </c>
      <c r="F106" s="21"/>
      <c r="G106" s="72"/>
      <c r="H106" s="82"/>
      <c r="I106" s="116"/>
      <c r="K106" s="15">
        <v>0.721</v>
      </c>
      <c r="R106" s="84"/>
      <c r="S106" s="18">
        <f t="shared" si="7"/>
        <v>0.721</v>
      </c>
      <c r="U106" s="75">
        <v>721</v>
      </c>
      <c r="V106" s="76">
        <f t="shared" si="6"/>
        <v>1</v>
      </c>
    </row>
    <row r="107" spans="7:22" ht="12" customHeight="1">
      <c r="G107" s="21"/>
      <c r="K107" s="15"/>
      <c r="R107" s="84"/>
      <c r="U107" s="75"/>
      <c r="V107" s="76"/>
    </row>
    <row r="108" spans="8:22" ht="12.75" hidden="1">
      <c r="H108" s="21"/>
      <c r="K108" s="15"/>
      <c r="R108" s="84"/>
      <c r="S108" s="18">
        <f>SUM(I108+J108+K108+L108+M108+N108+O108+Q108)</f>
        <v>0</v>
      </c>
      <c r="U108" s="75"/>
      <c r="V108" s="76"/>
    </row>
    <row r="109" spans="7:22" ht="12.75" hidden="1">
      <c r="G109" s="128"/>
      <c r="H109" s="17"/>
      <c r="K109" s="15"/>
      <c r="R109" s="84"/>
      <c r="S109" s="18">
        <f>SUM(I109+J109+K109+L109+M109+N109+O109+Q109)</f>
        <v>0</v>
      </c>
      <c r="U109" s="75"/>
      <c r="V109" s="76"/>
    </row>
    <row r="110" spans="7:21" ht="12.75" hidden="1">
      <c r="G110" s="21"/>
      <c r="K110" s="15"/>
      <c r="R110" s="84"/>
      <c r="S110" s="18">
        <f>SUM(I110+J110+K110+L110+M110+N110+O110+Q110)</f>
        <v>0</v>
      </c>
      <c r="U110" s="75"/>
    </row>
    <row r="111" spans="8:21" ht="12.75" hidden="1">
      <c r="H111" s="21"/>
      <c r="K111" s="15"/>
      <c r="R111" s="84"/>
      <c r="S111" s="18">
        <f>SUM(I111+J111+K111+L111+M111+N111+O111+Q111)</f>
        <v>0</v>
      </c>
      <c r="U111" s="75"/>
    </row>
    <row r="112" spans="1:21" ht="12.75">
      <c r="A112" s="114">
        <v>37</v>
      </c>
      <c r="B112" s="8"/>
      <c r="C112" s="8"/>
      <c r="D112" s="8" t="s">
        <v>109</v>
      </c>
      <c r="E112" s="8"/>
      <c r="F112" s="8"/>
      <c r="H112" s="21"/>
      <c r="K112" s="15"/>
      <c r="R112" s="84"/>
      <c r="U112" s="75"/>
    </row>
    <row r="113" spans="4:22" ht="12.75">
      <c r="D113" t="s">
        <v>110</v>
      </c>
      <c r="H113" s="21"/>
      <c r="I113" s="77">
        <v>85</v>
      </c>
      <c r="K113" s="15"/>
      <c r="P113" s="15">
        <v>26.041</v>
      </c>
      <c r="R113" s="84"/>
      <c r="S113" s="18">
        <f>SUM(I113+J113+K113+L113+M113+N113+O113+P113+Q113)</f>
        <v>111.041</v>
      </c>
      <c r="U113" s="75">
        <v>111041</v>
      </c>
      <c r="V113" s="76">
        <f>SUM(U113/S113/1000)</f>
        <v>1</v>
      </c>
    </row>
    <row r="114" spans="4:22" ht="12.75">
      <c r="D114" t="s">
        <v>111</v>
      </c>
      <c r="H114" s="21"/>
      <c r="I114" s="77"/>
      <c r="K114" s="15"/>
      <c r="L114" s="12">
        <v>0.114</v>
      </c>
      <c r="R114" s="84"/>
      <c r="S114" s="18">
        <f>SUM(I114+J114+K114+L114+M114+N114+O114+P114+Q114)</f>
        <v>0.114</v>
      </c>
      <c r="U114" s="75">
        <v>114</v>
      </c>
      <c r="V114" s="76">
        <f>SUM(U114/S114/1000)</f>
        <v>1</v>
      </c>
    </row>
    <row r="115" spans="4:22" ht="12.75">
      <c r="D115" t="s">
        <v>112</v>
      </c>
      <c r="H115" s="21"/>
      <c r="I115" s="77"/>
      <c r="J115" s="13">
        <v>17.5</v>
      </c>
      <c r="K115" s="15"/>
      <c r="L115" s="12">
        <v>2</v>
      </c>
      <c r="O115" s="15">
        <v>36.01</v>
      </c>
      <c r="R115" s="84"/>
      <c r="S115" s="18">
        <f>SUM(I115+J115+K115+L115+M115+N115+O115+P115+Q115)</f>
        <v>55.51</v>
      </c>
      <c r="U115" s="75">
        <v>55509.4</v>
      </c>
      <c r="V115" s="76">
        <f>SUM(U115/S115/1000)</f>
        <v>0.9999891911367322</v>
      </c>
    </row>
    <row r="116" spans="4:22" ht="12.75">
      <c r="D116" t="s">
        <v>113</v>
      </c>
      <c r="H116" s="21"/>
      <c r="I116" s="77"/>
      <c r="J116" s="13">
        <v>0.518</v>
      </c>
      <c r="K116" s="15"/>
      <c r="R116" s="84"/>
      <c r="S116" s="18">
        <f>SUM(I116+J116+K116+L116+M116+N116+O116+P116+Q116)</f>
        <v>0.518</v>
      </c>
      <c r="U116" s="75">
        <v>518</v>
      </c>
      <c r="V116" s="76">
        <f>SUM(U116/S116/1000)</f>
        <v>1</v>
      </c>
    </row>
    <row r="117" spans="4:22" ht="12.75">
      <c r="D117" t="s">
        <v>114</v>
      </c>
      <c r="I117" s="77">
        <v>8</v>
      </c>
      <c r="K117" s="15"/>
      <c r="P117" s="15">
        <v>-5.301</v>
      </c>
      <c r="R117" s="84"/>
      <c r="S117" s="18">
        <f>SUM(I117+J117+K117+L117+M117+N117+O117+P117+Q117)</f>
        <v>2.699</v>
      </c>
      <c r="U117" s="75">
        <v>2699</v>
      </c>
      <c r="V117" s="76">
        <f>SUM(U117/S117/1000)</f>
        <v>1.0000000000000002</v>
      </c>
    </row>
    <row r="118" spans="11:22" ht="12.75">
      <c r="K118" s="15"/>
      <c r="R118" s="84"/>
      <c r="U118" s="75"/>
      <c r="V118" s="76"/>
    </row>
    <row r="119" spans="4:22" ht="12.75" hidden="1">
      <c r="D119" s="8"/>
      <c r="G119" s="72"/>
      <c r="H119" s="118"/>
      <c r="K119" s="15"/>
      <c r="R119" s="84"/>
      <c r="U119" s="75"/>
      <c r="V119" s="76"/>
    </row>
    <row r="120" spans="7:22" ht="12.75" hidden="1">
      <c r="G120" s="72"/>
      <c r="H120" s="129"/>
      <c r="I120" s="15"/>
      <c r="K120" s="15"/>
      <c r="R120" s="84"/>
      <c r="U120" s="75"/>
      <c r="V120" s="76"/>
    </row>
    <row r="121" spans="1:22" ht="12.75" hidden="1">
      <c r="A121" s="114"/>
      <c r="E121" s="21"/>
      <c r="I121" s="15"/>
      <c r="K121" s="15"/>
      <c r="R121" s="84"/>
      <c r="U121" s="75"/>
      <c r="V121" s="76"/>
    </row>
    <row r="122" spans="7:23" ht="12.75" hidden="1">
      <c r="G122" s="21"/>
      <c r="H122" s="130"/>
      <c r="I122" s="79"/>
      <c r="K122" s="15"/>
      <c r="R122" s="84"/>
      <c r="U122" s="75"/>
      <c r="V122" s="76"/>
      <c r="W122" s="19"/>
    </row>
    <row r="123" spans="11:23" ht="12.75" hidden="1">
      <c r="K123" s="15"/>
      <c r="R123" s="84"/>
      <c r="U123" s="75"/>
      <c r="V123" s="76"/>
      <c r="W123" s="19"/>
    </row>
    <row r="124" spans="1:22" ht="12.75" hidden="1">
      <c r="A124" s="114"/>
      <c r="D124" s="8"/>
      <c r="G124" s="72"/>
      <c r="H124" s="118"/>
      <c r="K124" s="15"/>
      <c r="R124" s="84"/>
      <c r="U124" s="75"/>
      <c r="V124" s="76"/>
    </row>
    <row r="125" spans="7:21" ht="12.75" hidden="1">
      <c r="G125" s="72"/>
      <c r="H125" s="129"/>
      <c r="I125" s="15"/>
      <c r="K125" s="15"/>
      <c r="R125" s="84"/>
      <c r="U125" s="75"/>
    </row>
    <row r="126" spans="7:22" ht="12.75" hidden="1">
      <c r="G126" s="72"/>
      <c r="H126" s="118"/>
      <c r="K126" s="15"/>
      <c r="R126" s="84"/>
      <c r="U126" s="75"/>
      <c r="V126"/>
    </row>
    <row r="127" spans="1:22" ht="12.75">
      <c r="A127" s="114">
        <v>43</v>
      </c>
      <c r="D127" s="8" t="s">
        <v>115</v>
      </c>
      <c r="G127" s="72"/>
      <c r="H127" s="73"/>
      <c r="I127" s="79"/>
      <c r="K127" s="15"/>
      <c r="R127" s="84"/>
      <c r="U127" s="75"/>
      <c r="V127"/>
    </row>
    <row r="128" spans="7:22" ht="14.25" customHeight="1">
      <c r="G128" s="72"/>
      <c r="H128" s="118"/>
      <c r="I128" s="15"/>
      <c r="K128" s="15"/>
      <c r="R128" s="84"/>
      <c r="U128" s="75"/>
      <c r="V128" s="76"/>
    </row>
    <row r="129" spans="7:22" ht="12.75" hidden="1">
      <c r="G129" s="72"/>
      <c r="H129" s="73"/>
      <c r="I129" s="79"/>
      <c r="K129" s="15"/>
      <c r="R129" s="84"/>
      <c r="U129" s="75"/>
      <c r="V129" s="76"/>
    </row>
    <row r="130" spans="1:22" ht="12.75" hidden="1">
      <c r="A130" s="114"/>
      <c r="D130" s="8"/>
      <c r="G130" s="72"/>
      <c r="H130" s="73"/>
      <c r="I130" s="79"/>
      <c r="K130" s="15"/>
      <c r="R130" s="84"/>
      <c r="U130" s="75"/>
      <c r="V130" s="76"/>
    </row>
    <row r="131" spans="5:22" ht="13.5" customHeight="1" hidden="1">
      <c r="E131" s="117"/>
      <c r="G131" s="72"/>
      <c r="H131" s="82"/>
      <c r="I131" s="116"/>
      <c r="K131" s="15"/>
      <c r="R131" s="84"/>
      <c r="U131" s="75"/>
      <c r="V131" s="76"/>
    </row>
    <row r="132" spans="11:22" ht="12.75" hidden="1">
      <c r="K132" s="15"/>
      <c r="R132" s="84"/>
      <c r="U132" s="75"/>
      <c r="V132" s="76"/>
    </row>
    <row r="133" spans="1:22" ht="12.75" hidden="1">
      <c r="A133" s="114"/>
      <c r="D133" s="8"/>
      <c r="K133" s="15"/>
      <c r="R133" s="84"/>
      <c r="U133" s="75"/>
      <c r="V133" s="76"/>
    </row>
    <row r="134" spans="11:22" ht="12.75" hidden="1">
      <c r="K134" s="15"/>
      <c r="R134" s="84"/>
      <c r="U134" s="75"/>
      <c r="V134" s="76"/>
    </row>
    <row r="135" spans="1:22" ht="12.75">
      <c r="A135" s="114">
        <v>53</v>
      </c>
      <c r="B135" s="8"/>
      <c r="C135" s="8"/>
      <c r="D135" s="8" t="s">
        <v>116</v>
      </c>
      <c r="E135" s="8"/>
      <c r="F135" s="8"/>
      <c r="K135" s="15"/>
      <c r="R135" s="84"/>
      <c r="U135" s="75"/>
      <c r="V135" s="76"/>
    </row>
    <row r="136" spans="4:22" ht="12.75">
      <c r="D136" t="s">
        <v>117</v>
      </c>
      <c r="I136" s="77">
        <v>12</v>
      </c>
      <c r="K136" s="15"/>
      <c r="P136" s="15">
        <v>-5.1</v>
      </c>
      <c r="R136" s="84"/>
      <c r="S136" s="18">
        <f>SUM(I136+J136+K136+L136+M136+N136+O136+P136+Q136)</f>
        <v>6.9</v>
      </c>
      <c r="U136" s="75">
        <v>6900</v>
      </c>
      <c r="V136" s="76">
        <f>SUM(U136/S136/1000)</f>
        <v>1</v>
      </c>
    </row>
    <row r="137" spans="4:22" ht="12.75">
      <c r="D137" t="s">
        <v>118</v>
      </c>
      <c r="I137" s="77">
        <v>1</v>
      </c>
      <c r="K137" s="15"/>
      <c r="P137" s="15">
        <v>-1</v>
      </c>
      <c r="R137" s="84"/>
      <c r="S137" s="18">
        <f>SUM(I137+J137+K137+L137+M137+N137+O137+P137+Q137)</f>
        <v>0</v>
      </c>
      <c r="U137" s="75">
        <v>0</v>
      </c>
      <c r="V137" s="76"/>
    </row>
    <row r="138" spans="11:22" ht="12.75">
      <c r="K138" s="15"/>
      <c r="R138" s="84"/>
      <c r="U138" s="75"/>
      <c r="V138" s="76"/>
    </row>
    <row r="139" spans="1:22" ht="12.75">
      <c r="A139" s="114">
        <v>55</v>
      </c>
      <c r="D139" s="8" t="s">
        <v>119</v>
      </c>
      <c r="E139" s="8"/>
      <c r="K139" s="15"/>
      <c r="R139" s="84"/>
      <c r="U139" s="75"/>
      <c r="V139" s="76"/>
    </row>
    <row r="140" spans="1:22" ht="12.75">
      <c r="A140" s="114"/>
      <c r="D140" s="115" t="s">
        <v>120</v>
      </c>
      <c r="E140" s="115"/>
      <c r="F140" s="115"/>
      <c r="K140" s="15"/>
      <c r="M140" s="12">
        <v>31.047</v>
      </c>
      <c r="O140" s="15">
        <v>1.5</v>
      </c>
      <c r="P140" s="15">
        <v>26.099</v>
      </c>
      <c r="R140" s="84"/>
      <c r="S140" s="18">
        <f>SUM(I140+J140+K140+L140+M140+N140+O140+P140+Q140)</f>
        <v>58.646</v>
      </c>
      <c r="U140" s="75">
        <v>58646</v>
      </c>
      <c r="V140" s="76">
        <f>SUM(U140/S140/1000)</f>
        <v>1</v>
      </c>
    </row>
    <row r="141" spans="4:22" ht="12.75">
      <c r="D141" t="s">
        <v>121</v>
      </c>
      <c r="I141" s="77"/>
      <c r="K141" s="15"/>
      <c r="M141" s="12">
        <v>2</v>
      </c>
      <c r="Q141" s="39"/>
      <c r="R141" s="84"/>
      <c r="S141" s="18">
        <f>SUM(I141+J141+K141+L141+M141+N141+O141+P141+Q141)</f>
        <v>2</v>
      </c>
      <c r="U141" s="75">
        <v>2000</v>
      </c>
      <c r="V141" s="76">
        <f>SUM(U141/S141/1000)</f>
        <v>1</v>
      </c>
    </row>
    <row r="142" spans="4:22" ht="12.75">
      <c r="D142" t="s">
        <v>122</v>
      </c>
      <c r="I142" s="77"/>
      <c r="J142" s="13">
        <v>21.776</v>
      </c>
      <c r="K142" s="15"/>
      <c r="Q142" s="39"/>
      <c r="R142" s="84"/>
      <c r="S142" s="18">
        <f>SUM(I142+J142+K142+L142+M142+N142+O142+P142+Q142)</f>
        <v>21.776</v>
      </c>
      <c r="U142" s="75">
        <v>21776</v>
      </c>
      <c r="V142" s="76">
        <f>SUM(U142/S142/1000)</f>
        <v>1</v>
      </c>
    </row>
    <row r="143" spans="4:22" ht="12.75">
      <c r="D143" t="s">
        <v>123</v>
      </c>
      <c r="I143" s="77"/>
      <c r="K143" s="15"/>
      <c r="R143" s="84"/>
      <c r="U143" s="75"/>
      <c r="V143" s="76"/>
    </row>
    <row r="144" spans="11:22" ht="12.75">
      <c r="K144" s="15"/>
      <c r="R144" s="84"/>
      <c r="U144" s="75"/>
      <c r="V144" s="76"/>
    </row>
    <row r="145" spans="1:22" ht="12.75">
      <c r="A145" s="114">
        <v>61</v>
      </c>
      <c r="D145" s="8" t="s">
        <v>124</v>
      </c>
      <c r="G145" s="72"/>
      <c r="H145" s="73"/>
      <c r="I145" s="79"/>
      <c r="K145" s="15"/>
      <c r="R145" s="84"/>
      <c r="U145" s="75"/>
      <c r="V145" s="76"/>
    </row>
    <row r="146" spans="4:22" ht="12.75">
      <c r="D146" t="s">
        <v>125</v>
      </c>
      <c r="F146" s="21"/>
      <c r="G146" s="21"/>
      <c r="I146" s="83">
        <v>30</v>
      </c>
      <c r="K146" s="15">
        <v>-15</v>
      </c>
      <c r="P146" s="15">
        <v>-2.873</v>
      </c>
      <c r="R146" s="84"/>
      <c r="S146" s="18">
        <f>SUM(I146+J146+K146+L146+M146+N146+O146+P146+Q146)</f>
        <v>12.126999999999999</v>
      </c>
      <c r="U146" s="75">
        <v>11114.56</v>
      </c>
      <c r="V146" s="76">
        <f>SUM(U146/S146/1000)</f>
        <v>0.9165135647728211</v>
      </c>
    </row>
    <row r="147" spans="4:22" ht="12.75">
      <c r="D147" t="s">
        <v>126</v>
      </c>
      <c r="F147" s="21"/>
      <c r="G147" s="21"/>
      <c r="I147" s="83">
        <v>30</v>
      </c>
      <c r="K147" s="15"/>
      <c r="P147" s="15">
        <v>-30</v>
      </c>
      <c r="R147" s="84"/>
      <c r="S147" s="18">
        <f aca="true" t="shared" si="8" ref="S147:S152">SUM(I147+J147+K147+L147+M147+N147+O147+P147+Q147)</f>
        <v>0</v>
      </c>
      <c r="U147" s="75">
        <v>0</v>
      </c>
      <c r="V147" s="76"/>
    </row>
    <row r="148" spans="4:22" ht="12.75">
      <c r="D148" t="s">
        <v>127</v>
      </c>
      <c r="F148" s="21"/>
      <c r="G148" s="21"/>
      <c r="I148" s="77"/>
      <c r="K148" s="15"/>
      <c r="M148" s="12">
        <v>0.005</v>
      </c>
      <c r="R148" s="84"/>
      <c r="S148" s="18">
        <f t="shared" si="8"/>
        <v>0.005</v>
      </c>
      <c r="U148" s="75">
        <v>5</v>
      </c>
      <c r="V148" s="76">
        <f>SUM(U148/S148/1000)</f>
        <v>1</v>
      </c>
    </row>
    <row r="149" spans="4:22" ht="12.75">
      <c r="D149" t="s">
        <v>128</v>
      </c>
      <c r="F149" s="21"/>
      <c r="G149" s="21"/>
      <c r="I149" s="77">
        <v>3</v>
      </c>
      <c r="K149" s="15"/>
      <c r="P149" s="15">
        <v>-1.88</v>
      </c>
      <c r="R149" s="84"/>
      <c r="S149" s="18">
        <f t="shared" si="8"/>
        <v>1.12</v>
      </c>
      <c r="U149" s="75">
        <v>1120</v>
      </c>
      <c r="V149" s="76">
        <f>SUM(U149/S149/1000)</f>
        <v>0.9999999999999999</v>
      </c>
    </row>
    <row r="150" spans="4:23" ht="13.5" customHeight="1">
      <c r="D150" t="s">
        <v>129</v>
      </c>
      <c r="E150" s="117"/>
      <c r="F150" s="21"/>
      <c r="G150" s="21"/>
      <c r="I150" s="83">
        <v>1</v>
      </c>
      <c r="K150" s="15"/>
      <c r="N150" s="14">
        <v>1</v>
      </c>
      <c r="O150" s="15">
        <v>0.3</v>
      </c>
      <c r="P150" s="15">
        <v>0.07</v>
      </c>
      <c r="R150" s="84"/>
      <c r="S150" s="18">
        <f t="shared" si="8"/>
        <v>2.3699999999999997</v>
      </c>
      <c r="U150" s="75">
        <v>2385</v>
      </c>
      <c r="V150" s="76">
        <f>SUM(U150/S150/1000)</f>
        <v>1.0063291139240509</v>
      </c>
      <c r="W150" s="19"/>
    </row>
    <row r="151" spans="4:23" ht="13.5" customHeight="1">
      <c r="D151" t="s">
        <v>130</v>
      </c>
      <c r="E151" s="117"/>
      <c r="F151" s="21"/>
      <c r="G151" s="21"/>
      <c r="I151" s="83">
        <v>150</v>
      </c>
      <c r="K151" s="15"/>
      <c r="N151" s="14">
        <v>-149</v>
      </c>
      <c r="P151" s="15">
        <v>-0.477</v>
      </c>
      <c r="R151" s="84"/>
      <c r="S151" s="18">
        <f t="shared" si="8"/>
        <v>0.523</v>
      </c>
      <c r="U151" s="75">
        <v>523</v>
      </c>
      <c r="V151" s="76">
        <f>SUM(U151/S151/1000)</f>
        <v>1</v>
      </c>
      <c r="W151" s="19"/>
    </row>
    <row r="152" spans="4:23" ht="13.5" customHeight="1">
      <c r="D152" t="s">
        <v>131</v>
      </c>
      <c r="E152" s="117"/>
      <c r="F152" s="21"/>
      <c r="G152" s="21"/>
      <c r="I152" s="83">
        <v>10</v>
      </c>
      <c r="K152" s="15">
        <v>0.665</v>
      </c>
      <c r="N152" s="14">
        <v>4.048</v>
      </c>
      <c r="R152" s="84"/>
      <c r="S152" s="18">
        <f t="shared" si="8"/>
        <v>14.713</v>
      </c>
      <c r="U152" s="75">
        <v>14713</v>
      </c>
      <c r="V152" s="76">
        <f>SUM(U152/S152/1000)</f>
        <v>1</v>
      </c>
      <c r="W152" s="19"/>
    </row>
    <row r="153" spans="7:22" ht="12.75">
      <c r="G153" s="72"/>
      <c r="H153" s="118"/>
      <c r="K153" s="15"/>
      <c r="R153" s="84"/>
      <c r="U153" s="75"/>
      <c r="V153" s="76"/>
    </row>
    <row r="154" spans="1:24" s="120" customFormat="1" ht="12.75">
      <c r="A154" s="114">
        <v>63</v>
      </c>
      <c r="D154" s="114" t="s">
        <v>132</v>
      </c>
      <c r="G154" s="121"/>
      <c r="H154" s="122"/>
      <c r="I154" s="123"/>
      <c r="J154" s="124"/>
      <c r="K154" s="40"/>
      <c r="L154" s="38"/>
      <c r="M154" s="38"/>
      <c r="N154" s="41"/>
      <c r="O154" s="40"/>
      <c r="P154" s="40"/>
      <c r="Q154" s="16"/>
      <c r="R154" s="125"/>
      <c r="S154" s="18"/>
      <c r="T154" s="126"/>
      <c r="U154" s="127"/>
      <c r="V154" s="76"/>
      <c r="W154" s="126"/>
      <c r="X154" s="126"/>
    </row>
    <row r="155" spans="4:22" ht="13.5" customHeight="1">
      <c r="D155" t="s">
        <v>133</v>
      </c>
      <c r="G155" s="72"/>
      <c r="H155" s="82"/>
      <c r="I155" s="83">
        <v>200</v>
      </c>
      <c r="K155" s="15"/>
      <c r="P155" s="15">
        <v>-19.64</v>
      </c>
      <c r="R155" s="84"/>
      <c r="S155" s="18">
        <f>SUM(I155+J155+K155+L155+M155+N155+O155+P155+Q155)</f>
        <v>180.36</v>
      </c>
      <c r="U155" s="75">
        <v>135880.01</v>
      </c>
      <c r="V155" s="76">
        <f>SUM(U155/S155/1000)</f>
        <v>0.7533821800842759</v>
      </c>
    </row>
    <row r="156" spans="4:22" ht="13.5" customHeight="1">
      <c r="D156" t="s">
        <v>134</v>
      </c>
      <c r="G156" s="72"/>
      <c r="H156" s="82"/>
      <c r="I156" s="83">
        <v>0.2</v>
      </c>
      <c r="K156" s="15"/>
      <c r="R156" s="84"/>
      <c r="S156" s="18">
        <f>SUM(I156+J156+K156+L156+M156+N156+O156+P156+Q156)</f>
        <v>0.2</v>
      </c>
      <c r="U156" s="75">
        <v>8.82</v>
      </c>
      <c r="V156" s="76">
        <f>SUM(U156/S156/1000)</f>
        <v>0.0441</v>
      </c>
    </row>
    <row r="157" spans="4:22" ht="13.5" customHeight="1">
      <c r="D157" t="s">
        <v>135</v>
      </c>
      <c r="G157" s="72"/>
      <c r="H157" s="82"/>
      <c r="I157" s="83">
        <v>0.2</v>
      </c>
      <c r="K157" s="15"/>
      <c r="P157" s="15">
        <v>3.64</v>
      </c>
      <c r="R157" s="84"/>
      <c r="S157" s="18">
        <f>SUM(I157+J157+K157+L157+M157+N157+O157+P157+Q157)</f>
        <v>3.8400000000000003</v>
      </c>
      <c r="U157" s="75">
        <v>3041.88</v>
      </c>
      <c r="V157" s="76">
        <f>SUM(U157/S157/1000)</f>
        <v>0.79215625</v>
      </c>
    </row>
    <row r="158" spans="7:22" ht="13.5" customHeight="1">
      <c r="G158" s="72"/>
      <c r="H158" s="82"/>
      <c r="I158" s="83"/>
      <c r="K158" s="15"/>
      <c r="R158" s="84"/>
      <c r="U158" s="75"/>
      <c r="V158" s="76"/>
    </row>
    <row r="159" spans="7:22" ht="12.75" customHeight="1">
      <c r="G159" s="72"/>
      <c r="H159" s="82"/>
      <c r="I159" s="116"/>
      <c r="K159" s="15"/>
      <c r="R159" s="84"/>
      <c r="U159" s="75"/>
      <c r="V159" s="76"/>
    </row>
    <row r="160" spans="11:21" ht="12.75" hidden="1">
      <c r="K160" s="15"/>
      <c r="R160" s="84"/>
      <c r="U160" s="75"/>
    </row>
    <row r="161" spans="1:24" s="8" customFormat="1" ht="13.5" customHeight="1">
      <c r="A161" s="114">
        <v>64</v>
      </c>
      <c r="D161" s="8" t="s">
        <v>136</v>
      </c>
      <c r="G161" s="131"/>
      <c r="H161" s="132"/>
      <c r="I161" s="83"/>
      <c r="J161" s="133"/>
      <c r="K161" s="40"/>
      <c r="L161" s="77"/>
      <c r="M161" s="77"/>
      <c r="N161" s="41"/>
      <c r="O161" s="40"/>
      <c r="P161" s="40"/>
      <c r="Q161" s="16"/>
      <c r="R161" s="134"/>
      <c r="S161" s="18"/>
      <c r="T161" s="126"/>
      <c r="U161" s="135"/>
      <c r="V161" s="67"/>
      <c r="W161" s="126"/>
      <c r="X161" s="68"/>
    </row>
    <row r="162" spans="1:22" ht="12.75" customHeight="1">
      <c r="A162" s="119"/>
      <c r="B162" s="21"/>
      <c r="C162" s="21"/>
      <c r="D162" s="115" t="s">
        <v>137</v>
      </c>
      <c r="E162" s="115"/>
      <c r="F162" s="115"/>
      <c r="G162" s="136"/>
      <c r="H162" s="17"/>
      <c r="I162" s="77">
        <v>449.617</v>
      </c>
      <c r="K162" s="15"/>
      <c r="R162" s="84"/>
      <c r="S162" s="18">
        <f>SUM(I162+J162+K162+L162+M162+N162+O162+P162+Q162)</f>
        <v>449.617</v>
      </c>
      <c r="U162" s="75">
        <v>449617</v>
      </c>
      <c r="V162" s="76">
        <f>SUM(U162/S162/1000)</f>
        <v>1</v>
      </c>
    </row>
    <row r="163" spans="1:22" ht="12.75" customHeight="1">
      <c r="A163" s="119"/>
      <c r="B163" s="21"/>
      <c r="C163" s="21"/>
      <c r="D163" s="115" t="s">
        <v>77</v>
      </c>
      <c r="E163" s="115"/>
      <c r="F163" s="115"/>
      <c r="G163" s="136"/>
      <c r="H163" s="17"/>
      <c r="K163" s="15">
        <v>1</v>
      </c>
      <c r="R163" s="84"/>
      <c r="S163" s="18">
        <f>SUM(I163+J163+K163+L163+M163+N163+O163+P163+Q163)</f>
        <v>1</v>
      </c>
      <c r="U163" s="75">
        <v>1000</v>
      </c>
      <c r="V163" s="76">
        <f>SUM(U163/S163/1000)</f>
        <v>1</v>
      </c>
    </row>
    <row r="164" spans="1:22" ht="12.75" customHeight="1">
      <c r="A164" s="119"/>
      <c r="B164" s="21"/>
      <c r="C164" s="21"/>
      <c r="D164" s="115" t="s">
        <v>138</v>
      </c>
      <c r="E164" s="115"/>
      <c r="F164" s="115"/>
      <c r="G164" s="136"/>
      <c r="H164" s="17"/>
      <c r="K164" s="15"/>
      <c r="P164" s="15">
        <v>376.788</v>
      </c>
      <c r="R164" s="84"/>
      <c r="S164" s="18">
        <f>SUM(I164+J164+K164+L164+M164+N164+O164+P164+Q164)</f>
        <v>376.788</v>
      </c>
      <c r="U164" s="75">
        <v>376787.51</v>
      </c>
      <c r="V164" s="76">
        <f>SUM(U164/S164/1000)</f>
        <v>0.9999986995339555</v>
      </c>
    </row>
    <row r="165" spans="1:22" ht="12.75" customHeight="1">
      <c r="A165" s="119"/>
      <c r="B165" s="21"/>
      <c r="C165" s="21"/>
      <c r="D165" s="115"/>
      <c r="E165" s="115"/>
      <c r="F165" s="115"/>
      <c r="G165" s="136"/>
      <c r="H165" s="17"/>
      <c r="K165" s="15"/>
      <c r="R165" s="84"/>
      <c r="U165" s="75"/>
      <c r="V165" s="76"/>
    </row>
    <row r="166" spans="1:22" ht="12.75" customHeight="1">
      <c r="A166" s="119"/>
      <c r="B166" s="21"/>
      <c r="C166" s="21"/>
      <c r="D166" s="21"/>
      <c r="E166" s="21"/>
      <c r="F166" s="21"/>
      <c r="G166" s="136"/>
      <c r="H166" s="17"/>
      <c r="K166" s="15"/>
      <c r="R166" s="84"/>
      <c r="S166" s="13"/>
      <c r="U166" s="104"/>
      <c r="V166" s="76"/>
    </row>
    <row r="167" spans="1:24" s="29" customFormat="1" ht="12.75">
      <c r="A167" s="52" t="s">
        <v>139</v>
      </c>
      <c r="B167" s="112"/>
      <c r="C167" s="112"/>
      <c r="D167" s="112"/>
      <c r="E167" s="80"/>
      <c r="F167" s="112"/>
      <c r="G167" s="55"/>
      <c r="H167" s="56"/>
      <c r="I167" s="57">
        <f>SUM(I169+I170)</f>
        <v>25</v>
      </c>
      <c r="J167" s="58">
        <f>SUM(J168:J170)</f>
        <v>0</v>
      </c>
      <c r="K167" s="61"/>
      <c r="L167" s="59">
        <f>L169+L170</f>
        <v>0</v>
      </c>
      <c r="M167" s="57">
        <f>SUM(M169+M170)</f>
        <v>0</v>
      </c>
      <c r="N167" s="60">
        <f>SUM(N169:N170)</f>
        <v>0</v>
      </c>
      <c r="O167" s="61">
        <v>0</v>
      </c>
      <c r="P167" s="59">
        <f>SUM(P169:P170)</f>
        <v>28.688</v>
      </c>
      <c r="Q167" s="62">
        <f>SUM(Q169+Q170)</f>
        <v>0</v>
      </c>
      <c r="R167" s="81"/>
      <c r="S167" s="64">
        <f>SUM(I167:R167)</f>
        <v>53.688</v>
      </c>
      <c r="T167" s="113"/>
      <c r="U167" s="66">
        <f>U168+U169+U170</f>
        <v>50645.72</v>
      </c>
      <c r="V167" s="76">
        <f>SUM(U167/S167/1000)</f>
        <v>0.9433340783787811</v>
      </c>
      <c r="W167" s="21"/>
      <c r="X167" s="21"/>
    </row>
    <row r="168" spans="7:22" ht="12.75">
      <c r="G168" s="72"/>
      <c r="H168" s="82"/>
      <c r="I168" s="116"/>
      <c r="K168" s="15"/>
      <c r="R168" s="84"/>
      <c r="V168" s="76"/>
    </row>
    <row r="169" spans="7:22" ht="12.75">
      <c r="G169" s="72"/>
      <c r="H169" s="82"/>
      <c r="I169" s="83"/>
      <c r="K169" s="15"/>
      <c r="Q169" s="39"/>
      <c r="R169" s="84"/>
      <c r="V169" s="76"/>
    </row>
    <row r="170" spans="4:22" ht="12.75">
      <c r="D170" t="s">
        <v>140</v>
      </c>
      <c r="G170" s="72"/>
      <c r="H170" s="82"/>
      <c r="I170" s="83">
        <v>25</v>
      </c>
      <c r="K170" s="15"/>
      <c r="P170" s="15">
        <v>28.688</v>
      </c>
      <c r="R170" s="84"/>
      <c r="S170" s="18">
        <f>SUM(I170+J170+K170+L170+M170+N170+O170+P170+Q170)</f>
        <v>53.688</v>
      </c>
      <c r="U170" s="20">
        <v>50645.72</v>
      </c>
      <c r="V170" s="76">
        <f>SUM(U170/S170/1000)</f>
        <v>0.9433340783787811</v>
      </c>
    </row>
    <row r="171" spans="7:22" ht="12.75">
      <c r="G171" s="72"/>
      <c r="H171" s="82"/>
      <c r="I171" s="116"/>
      <c r="K171" s="15"/>
      <c r="R171" s="84"/>
      <c r="V171" s="76"/>
    </row>
    <row r="172" spans="7:22" ht="10.5" customHeight="1">
      <c r="G172" s="72"/>
      <c r="H172" s="118"/>
      <c r="K172" s="15"/>
      <c r="R172" s="84"/>
      <c r="V172" s="67"/>
    </row>
    <row r="173" spans="1:24" s="144" customFormat="1" ht="20.25" customHeight="1">
      <c r="A173" s="52" t="s">
        <v>141</v>
      </c>
      <c r="B173" s="137"/>
      <c r="C173" s="137"/>
      <c r="D173" s="137"/>
      <c r="E173" s="138"/>
      <c r="F173" s="137"/>
      <c r="G173" s="55"/>
      <c r="H173" s="56"/>
      <c r="I173" s="57">
        <f>SUM(I174:I229)</f>
        <v>27024.745</v>
      </c>
      <c r="J173" s="139">
        <f aca="true" t="shared" si="9" ref="J173:Q173">SUM(J174:J226)</f>
        <v>5642.527</v>
      </c>
      <c r="K173" s="57">
        <f>SUM(K174:K226)</f>
        <v>659.1730000000001</v>
      </c>
      <c r="L173" s="57">
        <f>SUM(L174:L226)</f>
        <v>444.899</v>
      </c>
      <c r="M173" s="57">
        <f t="shared" si="9"/>
        <v>244.35899999999998</v>
      </c>
      <c r="N173" s="140">
        <f>SUM(N174:N232)</f>
        <v>249.894</v>
      </c>
      <c r="O173" s="141">
        <f t="shared" si="9"/>
        <v>5.007</v>
      </c>
      <c r="P173" s="141">
        <f>SUM(P174:P232)</f>
        <v>-14601.523000000001</v>
      </c>
      <c r="Q173" s="142">
        <f t="shared" si="9"/>
        <v>0</v>
      </c>
      <c r="R173" s="143"/>
      <c r="S173" s="64">
        <f>SUM(S174+S178+S182+S187+S193+S202+S208+S211+S213+S218+S222+S223+S229+S232+S226)</f>
        <v>19669.081</v>
      </c>
      <c r="T173" s="113"/>
      <c r="U173" s="66">
        <f>SUM(U174+U178+U182+U188+U189+U190+U191+U193+U202+U208+U211+U218+U213+U222+U223+U229+U232)</f>
        <v>19669078.54</v>
      </c>
      <c r="V173" s="67">
        <f>SUM(U173/S173/1000)</f>
        <v>0.9999998749306082</v>
      </c>
      <c r="W173" s="51"/>
      <c r="X173" s="51"/>
    </row>
    <row r="174" spans="1:22" ht="12.75">
      <c r="A174" s="114">
        <v>4111</v>
      </c>
      <c r="D174" s="8" t="s">
        <v>142</v>
      </c>
      <c r="K174" s="15"/>
      <c r="R174" s="84"/>
      <c r="S174" s="133">
        <f>SUM(S175+S176)</f>
        <v>686.076</v>
      </c>
      <c r="U174" s="145">
        <f>SUM(U175+U176)</f>
        <v>686076</v>
      </c>
      <c r="V174" s="67">
        <f>SUM(U174/S174/1000)</f>
        <v>1</v>
      </c>
    </row>
    <row r="175" spans="4:22" ht="12.75">
      <c r="D175" t="s">
        <v>143</v>
      </c>
      <c r="H175" s="21" t="s">
        <v>144</v>
      </c>
      <c r="I175" s="77"/>
      <c r="K175" s="15"/>
      <c r="L175" s="12">
        <v>102.52</v>
      </c>
      <c r="R175" s="84"/>
      <c r="S175" s="18">
        <f>SUM(I175+J175+K175+L175+M175+N175+O175+P175+Q175)</f>
        <v>102.52</v>
      </c>
      <c r="U175" s="75">
        <v>102520</v>
      </c>
      <c r="V175" s="76">
        <f>SUM(U175/S175/1000)</f>
        <v>1</v>
      </c>
    </row>
    <row r="176" spans="4:22" ht="12.75">
      <c r="D176" t="s">
        <v>145</v>
      </c>
      <c r="H176" s="21" t="s">
        <v>146</v>
      </c>
      <c r="I176" s="77"/>
      <c r="J176" s="13">
        <v>583.556</v>
      </c>
      <c r="K176" s="15"/>
      <c r="R176" s="84"/>
      <c r="S176" s="18">
        <f>SUM(I176+J176+K176+L176+M176+N176+O176+P176+Q176)</f>
        <v>583.556</v>
      </c>
      <c r="U176" s="75">
        <v>583556</v>
      </c>
      <c r="V176" s="76">
        <f>SUM(U176/S176/1000)</f>
        <v>0.9999999999999999</v>
      </c>
    </row>
    <row r="177" spans="11:22" ht="12.75">
      <c r="K177" s="15"/>
      <c r="R177" s="84"/>
      <c r="V177" s="67"/>
    </row>
    <row r="178" spans="1:22" ht="12.75">
      <c r="A178" s="114">
        <v>4112</v>
      </c>
      <c r="D178" s="8" t="s">
        <v>147</v>
      </c>
      <c r="K178" s="15"/>
      <c r="R178" s="84"/>
      <c r="S178" s="133">
        <f>SUM(S179:S180)</f>
        <v>3382.8450000000003</v>
      </c>
      <c r="U178" s="145">
        <f>SUM(U179:U180)</f>
        <v>3382845</v>
      </c>
      <c r="V178" s="67">
        <f>SUM(U178/S178/1000)</f>
        <v>0.9999999999999999</v>
      </c>
    </row>
    <row r="179" spans="4:22" ht="13.5" customHeight="1">
      <c r="D179" t="s">
        <v>148</v>
      </c>
      <c r="G179" s="72"/>
      <c r="H179" s="73"/>
      <c r="I179" s="74">
        <v>2703.8</v>
      </c>
      <c r="K179" s="15"/>
      <c r="Q179" s="39"/>
      <c r="R179" s="84"/>
      <c r="S179" s="18">
        <f>SUM(I179+J179+K179+L179+M179+N179+O179+P179+Q179)</f>
        <v>2703.8</v>
      </c>
      <c r="U179" s="75">
        <v>2703800</v>
      </c>
      <c r="V179" s="76">
        <f>SUM(U179/S179/1000)</f>
        <v>0.9999999999999999</v>
      </c>
    </row>
    <row r="180" spans="4:22" ht="13.5" customHeight="1">
      <c r="D180" t="s">
        <v>149</v>
      </c>
      <c r="F180" s="21" t="s">
        <v>150</v>
      </c>
      <c r="G180" s="72"/>
      <c r="H180" s="73"/>
      <c r="I180" s="74">
        <v>658</v>
      </c>
      <c r="J180" s="13">
        <v>21.045</v>
      </c>
      <c r="K180" s="15"/>
      <c r="R180" s="84"/>
      <c r="S180" s="18">
        <f>SUM(I180+J180+K180+L180+M180+N180+O180+P180+Q180)</f>
        <v>679.045</v>
      </c>
      <c r="U180" s="75">
        <v>679045</v>
      </c>
      <c r="V180" s="76">
        <f>SUM(U180/S180/1000)</f>
        <v>1.0000000000000002</v>
      </c>
    </row>
    <row r="181" spans="7:22" ht="13.5" customHeight="1">
      <c r="G181" s="72"/>
      <c r="H181" s="73"/>
      <c r="I181" s="79"/>
      <c r="K181" s="15"/>
      <c r="R181" s="84"/>
      <c r="V181" s="67"/>
    </row>
    <row r="182" spans="1:22" ht="13.5" customHeight="1">
      <c r="A182" s="114">
        <v>4113</v>
      </c>
      <c r="B182" s="8"/>
      <c r="C182" s="8"/>
      <c r="D182" s="8" t="s">
        <v>151</v>
      </c>
      <c r="E182" s="8"/>
      <c r="F182" s="8"/>
      <c r="G182" s="146"/>
      <c r="H182" s="73"/>
      <c r="I182" s="79"/>
      <c r="K182" s="15"/>
      <c r="R182" s="84"/>
      <c r="S182" s="133">
        <f>SUM(S183:S185)</f>
        <v>267.879</v>
      </c>
      <c r="U182" s="145">
        <f>SUM(U183:U185)</f>
        <v>267878.79</v>
      </c>
      <c r="V182" s="76">
        <f>SUM(U182/S182/1000)</f>
        <v>0.999999216063969</v>
      </c>
    </row>
    <row r="183" spans="4:22" ht="13.5" customHeight="1">
      <c r="D183" t="s">
        <v>152</v>
      </c>
      <c r="G183" s="72"/>
      <c r="H183" s="147" t="s">
        <v>153</v>
      </c>
      <c r="I183" s="79"/>
      <c r="K183" s="15"/>
      <c r="L183" s="12">
        <v>53.576</v>
      </c>
      <c r="R183" s="84"/>
      <c r="S183" s="18">
        <f>SUM(I183+J183+K183+L183+M183+N183+O183+P183+Q183)</f>
        <v>53.576</v>
      </c>
      <c r="U183" s="20">
        <v>53575.79</v>
      </c>
      <c r="V183" s="76">
        <f>SUM(U183/S183/1000)</f>
        <v>0.9999960803344782</v>
      </c>
    </row>
    <row r="184" spans="4:22" ht="13.5" customHeight="1">
      <c r="D184" t="s">
        <v>152</v>
      </c>
      <c r="G184" s="72"/>
      <c r="H184" s="147" t="s">
        <v>154</v>
      </c>
      <c r="I184" s="79"/>
      <c r="K184" s="15"/>
      <c r="L184" s="12">
        <v>214.303</v>
      </c>
      <c r="R184" s="84"/>
      <c r="S184" s="18">
        <f>SUM(I184+J184+K184+L184+M184+N184+O184+P184+Q184)</f>
        <v>214.303</v>
      </c>
      <c r="U184" s="20">
        <v>214303</v>
      </c>
      <c r="V184" s="76">
        <f>SUM(U184/S184/1000)</f>
        <v>1</v>
      </c>
    </row>
    <row r="185" spans="7:22" ht="13.5" customHeight="1">
      <c r="G185" s="72"/>
      <c r="H185" s="147"/>
      <c r="I185" s="79"/>
      <c r="K185" s="15"/>
      <c r="R185" s="84"/>
      <c r="V185" s="76"/>
    </row>
    <row r="186" spans="7:22" ht="13.5" customHeight="1">
      <c r="G186" s="72"/>
      <c r="H186" s="73"/>
      <c r="I186" s="79"/>
      <c r="K186" s="15"/>
      <c r="R186" s="84"/>
      <c r="V186" s="67"/>
    </row>
    <row r="187" spans="1:22" ht="13.5" customHeight="1">
      <c r="A187" s="114">
        <v>4116</v>
      </c>
      <c r="B187" s="8"/>
      <c r="C187" s="8"/>
      <c r="D187" s="8" t="s">
        <v>155</v>
      </c>
      <c r="E187" s="8"/>
      <c r="F187" s="8"/>
      <c r="G187" s="146"/>
      <c r="H187" s="148"/>
      <c r="I187" s="79"/>
      <c r="K187" s="15"/>
      <c r="R187" s="84"/>
      <c r="S187" s="133">
        <f>SUM(S188:S191)</f>
        <v>5449.807</v>
      </c>
      <c r="U187" s="145">
        <f>SUM(U188:U191)</f>
        <v>5449807</v>
      </c>
      <c r="V187" s="76">
        <f>SUM(U187/S187/1000)</f>
        <v>1</v>
      </c>
    </row>
    <row r="188" spans="4:22" ht="13.5" customHeight="1">
      <c r="D188" t="s">
        <v>156</v>
      </c>
      <c r="G188" s="72"/>
      <c r="H188" s="147" t="s">
        <v>157</v>
      </c>
      <c r="I188" s="79"/>
      <c r="K188" s="15"/>
      <c r="M188" s="12">
        <v>58.259</v>
      </c>
      <c r="P188" s="15">
        <v>-11.852</v>
      </c>
      <c r="R188" s="84"/>
      <c r="S188" s="18">
        <f>SUM(I188+J188+K188+L188+M188+N188+O188+P188+Q188)</f>
        <v>46.407</v>
      </c>
      <c r="U188" s="20">
        <v>46407</v>
      </c>
      <c r="V188" s="76">
        <f>SUM(U188/S188/1000)</f>
        <v>1.0000000000000002</v>
      </c>
    </row>
    <row r="189" spans="4:22" ht="13.5" customHeight="1">
      <c r="D189" t="s">
        <v>158</v>
      </c>
      <c r="G189" s="72"/>
      <c r="H189" s="147" t="s">
        <v>159</v>
      </c>
      <c r="I189" s="79"/>
      <c r="K189" s="15"/>
      <c r="L189" s="12">
        <v>71</v>
      </c>
      <c r="R189" s="84"/>
      <c r="S189" s="18">
        <f>SUM(I189+J189+K189+L189+M189+N189+O189+P189+Q189)</f>
        <v>71</v>
      </c>
      <c r="U189" s="20">
        <v>71000</v>
      </c>
      <c r="V189" s="76">
        <f>SUM(U189/S189/1000)</f>
        <v>1</v>
      </c>
    </row>
    <row r="190" spans="4:22" ht="13.5" customHeight="1">
      <c r="D190" t="s">
        <v>160</v>
      </c>
      <c r="G190" s="72"/>
      <c r="H190" s="147" t="s">
        <v>161</v>
      </c>
      <c r="I190" s="79"/>
      <c r="K190" s="15"/>
      <c r="M190" s="12">
        <v>32.4</v>
      </c>
      <c r="R190" s="84"/>
      <c r="S190" s="18">
        <f>SUM(I190+J190+K190+L190+M190+N190+O190+P190+Q190)</f>
        <v>32.4</v>
      </c>
      <c r="U190" s="20">
        <v>32400</v>
      </c>
      <c r="V190" s="76">
        <f>SUM(U190/S190/1000)</f>
        <v>1</v>
      </c>
    </row>
    <row r="191" spans="4:22" ht="13.5" customHeight="1">
      <c r="D191" t="s">
        <v>162</v>
      </c>
      <c r="G191" s="72"/>
      <c r="H191" s="147" t="s">
        <v>163</v>
      </c>
      <c r="I191" s="74"/>
      <c r="J191" s="13">
        <v>5000</v>
      </c>
      <c r="K191" s="15"/>
      <c r="P191" s="15">
        <v>300</v>
      </c>
      <c r="R191" s="84"/>
      <c r="S191" s="18">
        <f>SUM(I191+J191+K191+L191+M191+N191+O191+P191+Q191)</f>
        <v>5300</v>
      </c>
      <c r="U191" s="20">
        <v>5300000</v>
      </c>
      <c r="V191" s="76">
        <f>SUM(U191/S191/1000)</f>
        <v>1</v>
      </c>
    </row>
    <row r="192" spans="7:22" ht="13.5" customHeight="1">
      <c r="G192" s="72"/>
      <c r="H192" s="147"/>
      <c r="I192" s="79"/>
      <c r="K192" s="15"/>
      <c r="R192" s="84"/>
      <c r="V192" s="76"/>
    </row>
    <row r="193" spans="1:22" ht="12.75">
      <c r="A193" s="114">
        <v>4121</v>
      </c>
      <c r="B193" s="8"/>
      <c r="C193" s="8"/>
      <c r="D193" s="8" t="s">
        <v>164</v>
      </c>
      <c r="E193" s="8"/>
      <c r="F193" s="8"/>
      <c r="K193" s="15"/>
      <c r="R193" s="84"/>
      <c r="S193" s="133">
        <f>SUM(S194:S200)</f>
        <v>191.4</v>
      </c>
      <c r="U193" s="145">
        <f>SUM(U194:U200)</f>
        <v>191400</v>
      </c>
      <c r="V193" s="76">
        <f aca="true" t="shared" si="10" ref="V193:V200">SUM(U193/S193/1000)</f>
        <v>1</v>
      </c>
    </row>
    <row r="194" spans="1:22" ht="12.75">
      <c r="A194" s="114"/>
      <c r="B194" s="8"/>
      <c r="C194" s="8"/>
      <c r="D194" s="115" t="s">
        <v>165</v>
      </c>
      <c r="E194" s="115"/>
      <c r="F194" s="8"/>
      <c r="I194" s="77"/>
      <c r="K194" s="15"/>
      <c r="N194" s="14">
        <v>176.8</v>
      </c>
      <c r="R194" s="84"/>
      <c r="S194" s="18">
        <f>SUM(I194+J194+K194+L194+M194+N194+O194+P194+Q194)</f>
        <v>176.8</v>
      </c>
      <c r="U194" s="20">
        <v>176800</v>
      </c>
      <c r="V194" s="76">
        <f t="shared" si="10"/>
        <v>0.9999999999999999</v>
      </c>
    </row>
    <row r="195" spans="1:22" ht="12" customHeight="1">
      <c r="A195" s="114"/>
      <c r="D195" s="115" t="s">
        <v>166</v>
      </c>
      <c r="E195" s="115"/>
      <c r="F195" s="115"/>
      <c r="K195" s="15">
        <v>1.85</v>
      </c>
      <c r="M195" s="12">
        <v>3.7</v>
      </c>
      <c r="N195" s="14">
        <v>5.55</v>
      </c>
      <c r="R195" s="84"/>
      <c r="S195" s="18">
        <f aca="true" t="shared" si="11" ref="S195:S200">SUM(I195+J195+K195+L195+M195+N195+O195+P195+Q195)</f>
        <v>11.100000000000001</v>
      </c>
      <c r="U195" s="20">
        <v>11100</v>
      </c>
      <c r="V195" s="76">
        <f t="shared" si="10"/>
        <v>0.9999999999999999</v>
      </c>
    </row>
    <row r="196" spans="8:22" ht="12.75" hidden="1">
      <c r="H196" s="21"/>
      <c r="K196" s="15"/>
      <c r="R196" s="84"/>
      <c r="S196" s="18">
        <f t="shared" si="11"/>
        <v>0</v>
      </c>
      <c r="U196" s="135"/>
      <c r="V196" s="76" t="e">
        <f t="shared" si="10"/>
        <v>#DIV/0!</v>
      </c>
    </row>
    <row r="197" spans="11:22" ht="12.75" hidden="1">
      <c r="K197" s="15"/>
      <c r="R197" s="84"/>
      <c r="S197" s="18">
        <f t="shared" si="11"/>
        <v>0</v>
      </c>
      <c r="V197" s="76" t="e">
        <f t="shared" si="10"/>
        <v>#DIV/0!</v>
      </c>
    </row>
    <row r="198" spans="1:22" ht="12.75" hidden="1">
      <c r="A198" s="114">
        <v>4213</v>
      </c>
      <c r="D198" s="8"/>
      <c r="K198" s="15"/>
      <c r="R198" s="84"/>
      <c r="S198" s="18">
        <f t="shared" si="11"/>
        <v>0</v>
      </c>
      <c r="V198" s="76" t="e">
        <f t="shared" si="10"/>
        <v>#DIV/0!</v>
      </c>
    </row>
    <row r="199" spans="11:22" ht="12.75" hidden="1">
      <c r="K199" s="15"/>
      <c r="R199" s="84"/>
      <c r="S199" s="18">
        <f t="shared" si="11"/>
        <v>0</v>
      </c>
      <c r="V199" s="76" t="e">
        <f t="shared" si="10"/>
        <v>#DIV/0!</v>
      </c>
    </row>
    <row r="200" spans="4:22" ht="12.75">
      <c r="D200" t="s">
        <v>167</v>
      </c>
      <c r="K200" s="15"/>
      <c r="L200" s="12">
        <v>3.5</v>
      </c>
      <c r="R200" s="84"/>
      <c r="S200" s="18">
        <f t="shared" si="11"/>
        <v>3.5</v>
      </c>
      <c r="U200" s="20">
        <v>3500</v>
      </c>
      <c r="V200" s="76">
        <f t="shared" si="10"/>
        <v>1</v>
      </c>
    </row>
    <row r="201" spans="11:22" ht="12.75">
      <c r="K201" s="15"/>
      <c r="R201" s="84"/>
      <c r="V201" s="67"/>
    </row>
    <row r="202" spans="1:22" ht="12.75">
      <c r="A202" s="114">
        <v>4122</v>
      </c>
      <c r="D202" s="8" t="s">
        <v>168</v>
      </c>
      <c r="K202" s="15"/>
      <c r="R202" s="84"/>
      <c r="S202" s="133">
        <f>SUM(S203:S205)</f>
        <v>336.216</v>
      </c>
      <c r="U202" s="145">
        <f>SUM(U203:U205)</f>
        <v>336216</v>
      </c>
      <c r="V202" s="67">
        <f>SUM(U202/S202/1000)</f>
        <v>1</v>
      </c>
    </row>
    <row r="203" spans="4:22" ht="12.75">
      <c r="D203" t="s">
        <v>169</v>
      </c>
      <c r="G203" s="149" t="s">
        <v>170</v>
      </c>
      <c r="I203" s="77"/>
      <c r="K203" s="15"/>
      <c r="M203" s="12">
        <v>150</v>
      </c>
      <c r="P203" s="15">
        <v>80.7</v>
      </c>
      <c r="R203" s="84"/>
      <c r="S203" s="18">
        <f>SUM(I203+J203+K203+L203+M203+N203+O203+P203+Q203)</f>
        <v>230.7</v>
      </c>
      <c r="U203" s="75">
        <v>230700</v>
      </c>
      <c r="V203" s="76">
        <f>SUM(U203/S203/1000)</f>
        <v>1</v>
      </c>
    </row>
    <row r="204" spans="4:22" ht="12.75">
      <c r="D204" t="s">
        <v>169</v>
      </c>
      <c r="G204" s="149" t="s">
        <v>171</v>
      </c>
      <c r="I204" s="77"/>
      <c r="K204" s="15"/>
      <c r="R204" s="84"/>
      <c r="U204" s="75"/>
      <c r="V204" s="76"/>
    </row>
    <row r="205" spans="4:22" ht="12.75">
      <c r="D205" t="s">
        <v>172</v>
      </c>
      <c r="G205" s="149" t="s">
        <v>173</v>
      </c>
      <c r="I205" s="77"/>
      <c r="J205" s="13">
        <v>37.926</v>
      </c>
      <c r="K205" s="15"/>
      <c r="P205" s="15">
        <v>67.59</v>
      </c>
      <c r="R205" s="84"/>
      <c r="S205" s="18">
        <f>SUM(I205+J205+K205+L205+M205+N205+O205+P205+Q205)</f>
        <v>105.516</v>
      </c>
      <c r="U205" s="75">
        <v>105516</v>
      </c>
      <c r="V205" s="76">
        <f>SUM(U205/S205/1000)</f>
        <v>1</v>
      </c>
    </row>
    <row r="206" spans="7:22" ht="12.75">
      <c r="G206" s="149"/>
      <c r="I206" s="77"/>
      <c r="K206" s="15"/>
      <c r="R206" s="84"/>
      <c r="U206" s="75"/>
      <c r="V206" s="76"/>
    </row>
    <row r="207" spans="1:22" ht="12.75">
      <c r="A207" s="114">
        <v>4129</v>
      </c>
      <c r="B207" s="8"/>
      <c r="C207" s="8"/>
      <c r="D207" s="8" t="s">
        <v>174</v>
      </c>
      <c r="E207" s="8"/>
      <c r="F207" s="8"/>
      <c r="G207" s="150"/>
      <c r="H207" s="8"/>
      <c r="I207" s="77"/>
      <c r="K207" s="15"/>
      <c r="R207" s="84"/>
      <c r="U207" s="75"/>
      <c r="V207" s="76"/>
    </row>
    <row r="208" spans="4:22" ht="12.75">
      <c r="D208" t="s">
        <v>175</v>
      </c>
      <c r="G208" s="149"/>
      <c r="I208" s="77"/>
      <c r="K208" s="15"/>
      <c r="N208" s="14">
        <v>24.39</v>
      </c>
      <c r="R208" s="84"/>
      <c r="S208" s="18">
        <f>SUM(I208+J208+K208+L208+M208+N208+O208+P208+Q208)</f>
        <v>24.39</v>
      </c>
      <c r="U208" s="75">
        <v>24390</v>
      </c>
      <c r="V208" s="76">
        <f>SUM(U208/S208/1000)</f>
        <v>1</v>
      </c>
    </row>
    <row r="209" spans="7:22" ht="12.75">
      <c r="G209" s="149"/>
      <c r="K209" s="15"/>
      <c r="R209" s="84"/>
      <c r="U209" s="75"/>
      <c r="V209" s="67"/>
    </row>
    <row r="210" spans="1:22" ht="12.75">
      <c r="A210" s="114">
        <v>4131</v>
      </c>
      <c r="B210" s="8"/>
      <c r="C210" s="8"/>
      <c r="D210" s="8" t="s">
        <v>176</v>
      </c>
      <c r="E210" s="8"/>
      <c r="F210" s="8"/>
      <c r="G210" s="150"/>
      <c r="H210" s="8"/>
      <c r="I210" s="77"/>
      <c r="K210" s="15"/>
      <c r="Q210" s="39"/>
      <c r="R210" s="84"/>
      <c r="S210" s="151"/>
      <c r="U210" s="75"/>
      <c r="V210" s="76"/>
    </row>
    <row r="211" spans="4:22" ht="12.75">
      <c r="D211" t="s">
        <v>177</v>
      </c>
      <c r="G211" s="149"/>
      <c r="I211" s="77">
        <v>1188</v>
      </c>
      <c r="K211" s="15">
        <v>82.76</v>
      </c>
      <c r="O211" s="15">
        <v>5.007</v>
      </c>
      <c r="P211" s="15">
        <v>108.61</v>
      </c>
      <c r="R211" s="84"/>
      <c r="S211" s="18">
        <f>SUM(I211+J211+K211+L211+M211+N211+O211+P211+Q211)</f>
        <v>1384.377</v>
      </c>
      <c r="U211" s="75">
        <v>1384376.71</v>
      </c>
      <c r="V211" s="76">
        <f>SUM(U211/S211/1000)</f>
        <v>0.9999997905194901</v>
      </c>
    </row>
    <row r="212" spans="7:22" ht="12.75">
      <c r="G212" s="149"/>
      <c r="I212" s="77"/>
      <c r="K212" s="15"/>
      <c r="R212" s="84"/>
      <c r="U212" s="75"/>
      <c r="V212" s="67"/>
    </row>
    <row r="213" spans="1:22" ht="12.75">
      <c r="A213" s="114">
        <v>4134</v>
      </c>
      <c r="B213" s="8"/>
      <c r="C213" s="8"/>
      <c r="D213" s="8" t="s">
        <v>178</v>
      </c>
      <c r="E213" s="8"/>
      <c r="F213" s="8"/>
      <c r="G213" s="149"/>
      <c r="I213" s="77">
        <v>160</v>
      </c>
      <c r="K213" s="15"/>
      <c r="P213" s="15">
        <v>1014.063</v>
      </c>
      <c r="R213" s="84"/>
      <c r="S213" s="18">
        <f>SUM(I213+J213+K213+L213+M213+N213+O213+P213+Q213)</f>
        <v>1174.063</v>
      </c>
      <c r="U213" s="75">
        <v>1174063</v>
      </c>
      <c r="V213" s="76">
        <f>SUM(U213/S213/1000)</f>
        <v>0.9999999999999999</v>
      </c>
    </row>
    <row r="214" spans="7:22" ht="12.75">
      <c r="G214" s="149"/>
      <c r="K214" s="15"/>
      <c r="R214" s="84"/>
      <c r="U214" s="75"/>
      <c r="V214" s="67"/>
    </row>
    <row r="215" spans="1:22" ht="12.75">
      <c r="A215" s="114">
        <v>4211</v>
      </c>
      <c r="B215" s="8"/>
      <c r="C215" s="8"/>
      <c r="D215" s="8" t="s">
        <v>179</v>
      </c>
      <c r="E215" s="8"/>
      <c r="F215" s="8"/>
      <c r="G215" s="150"/>
      <c r="H215" s="8"/>
      <c r="K215" s="15"/>
      <c r="R215" s="84"/>
      <c r="U215" s="75"/>
      <c r="V215" s="67"/>
    </row>
    <row r="216" spans="11:21" ht="12.75">
      <c r="K216" s="15"/>
      <c r="R216" s="84"/>
      <c r="U216" s="75"/>
    </row>
    <row r="217" spans="8:22" ht="12.75">
      <c r="H217" s="21"/>
      <c r="K217" s="15"/>
      <c r="R217" s="84"/>
      <c r="U217" s="75"/>
      <c r="V217" s="67"/>
    </row>
    <row r="218" spans="1:22" ht="12.75">
      <c r="A218" s="114">
        <v>4213</v>
      </c>
      <c r="B218" s="8"/>
      <c r="C218" s="8"/>
      <c r="D218" s="8" t="s">
        <v>180</v>
      </c>
      <c r="E218" s="8"/>
      <c r="F218" s="8"/>
      <c r="G218" s="8"/>
      <c r="H218" s="68"/>
      <c r="K218" s="15"/>
      <c r="R218" s="84"/>
      <c r="S218" s="151">
        <f>SUM(S219)</f>
        <v>31.92</v>
      </c>
      <c r="U218" s="135">
        <f>SUM(U219)</f>
        <v>31920.11</v>
      </c>
      <c r="V218" s="67">
        <f>SUM(U218/S218/1000)</f>
        <v>1.0000034461152882</v>
      </c>
    </row>
    <row r="219" spans="1:22" ht="12.75">
      <c r="A219" s="114"/>
      <c r="D219" t="s">
        <v>181</v>
      </c>
      <c r="H219" s="21" t="s">
        <v>182</v>
      </c>
      <c r="I219" s="77"/>
      <c r="K219" s="15">
        <v>31.92</v>
      </c>
      <c r="R219" s="84"/>
      <c r="S219" s="18">
        <f>SUM(I219+J219+K219+L219+M219+N219+O219+P219+Q219)</f>
        <v>31.92</v>
      </c>
      <c r="T219" s="152"/>
      <c r="U219" s="75">
        <v>31920.11</v>
      </c>
      <c r="V219" s="76">
        <f>SUM(U219/S219/1000)</f>
        <v>1.0000034461152882</v>
      </c>
    </row>
    <row r="220" spans="8:21" ht="12.75">
      <c r="H220" s="21"/>
      <c r="K220" s="15"/>
      <c r="R220" s="84"/>
      <c r="U220" s="75"/>
    </row>
    <row r="221" spans="1:21" ht="12.75">
      <c r="A221" s="114">
        <v>4216</v>
      </c>
      <c r="B221" s="8"/>
      <c r="C221" s="8"/>
      <c r="D221" s="8" t="s">
        <v>183</v>
      </c>
      <c r="E221" s="8"/>
      <c r="F221" s="8"/>
      <c r="G221" s="8"/>
      <c r="H221" s="68"/>
      <c r="K221" s="15"/>
      <c r="R221" s="84"/>
      <c r="U221" s="75"/>
    </row>
    <row r="222" spans="8:22" ht="12.75">
      <c r="H222" s="21"/>
      <c r="K222" s="15"/>
      <c r="R222" s="84"/>
      <c r="U222" s="75"/>
      <c r="V222" s="76"/>
    </row>
    <row r="223" spans="4:22" ht="12.75">
      <c r="D223" t="s">
        <v>181</v>
      </c>
      <c r="H223" s="21" t="s">
        <v>184</v>
      </c>
      <c r="K223" s="15">
        <v>542.643</v>
      </c>
      <c r="R223" s="84"/>
      <c r="S223" s="18">
        <f>SUM(I223+J223+K223+L223+M223+N223+O223+P223+Q223)</f>
        <v>542.643</v>
      </c>
      <c r="U223" s="75">
        <v>542642.53</v>
      </c>
      <c r="V223" s="76">
        <f>SUM(U223/S223/1000)</f>
        <v>0.9999991338688603</v>
      </c>
    </row>
    <row r="224" spans="8:22" ht="12.75">
      <c r="H224" s="21"/>
      <c r="K224" s="15"/>
      <c r="R224" s="84"/>
      <c r="U224" s="75"/>
      <c r="V224" s="76"/>
    </row>
    <row r="225" spans="7:21" ht="12.75">
      <c r="G225" s="21"/>
      <c r="H225" s="21"/>
      <c r="K225" s="15"/>
      <c r="R225" s="84"/>
      <c r="U225" s="75"/>
    </row>
    <row r="226" spans="1:22" ht="12.75">
      <c r="A226" s="114">
        <v>4222</v>
      </c>
      <c r="B226" s="8"/>
      <c r="C226" s="8"/>
      <c r="D226" s="8" t="s">
        <v>185</v>
      </c>
      <c r="E226" s="8"/>
      <c r="F226" s="8"/>
      <c r="G226" s="21"/>
      <c r="H226" s="21"/>
      <c r="K226" s="15"/>
      <c r="R226" s="84"/>
      <c r="S226" s="133"/>
      <c r="U226" s="145"/>
      <c r="V226" s="67"/>
    </row>
    <row r="227" spans="1:22" ht="12.75">
      <c r="A227" s="114"/>
      <c r="B227" s="8"/>
      <c r="C227" s="8"/>
      <c r="D227" s="8"/>
      <c r="E227" s="8"/>
      <c r="F227" s="8"/>
      <c r="G227" s="21"/>
      <c r="H227" s="21"/>
      <c r="K227" s="15"/>
      <c r="R227" s="84"/>
      <c r="S227" s="133"/>
      <c r="U227" s="145"/>
      <c r="V227" s="67"/>
    </row>
    <row r="228" spans="1:22" ht="12.75">
      <c r="A228" s="114">
        <v>4223</v>
      </c>
      <c r="B228" s="8"/>
      <c r="C228" s="8"/>
      <c r="D228" s="8" t="s">
        <v>186</v>
      </c>
      <c r="E228" s="8"/>
      <c r="F228" s="8"/>
      <c r="G228" s="21"/>
      <c r="H228" s="21"/>
      <c r="K228" s="15"/>
      <c r="R228" s="84"/>
      <c r="S228" s="133"/>
      <c r="U228" s="145"/>
      <c r="V228" s="67"/>
    </row>
    <row r="229" spans="1:22" ht="12.75">
      <c r="A229" s="114"/>
      <c r="B229" s="8"/>
      <c r="C229" s="8"/>
      <c r="D229" s="115" t="s">
        <v>187</v>
      </c>
      <c r="E229" s="115"/>
      <c r="F229" s="115"/>
      <c r="G229" s="21"/>
      <c r="H229" s="21"/>
      <c r="I229" s="77">
        <v>22314.945</v>
      </c>
      <c r="K229" s="15"/>
      <c r="P229" s="15">
        <v>-16160.634</v>
      </c>
      <c r="R229" s="84"/>
      <c r="S229" s="18">
        <f>SUM(I229+J229+K229+L229+M229+N229+O229+P229+Q229)</f>
        <v>6154.311</v>
      </c>
      <c r="U229" s="135">
        <v>6154309.4</v>
      </c>
      <c r="V229" s="76">
        <f>SUM(U229/S229/1000)</f>
        <v>0.9999997400196383</v>
      </c>
    </row>
    <row r="230" spans="1:22" ht="12.75">
      <c r="A230" s="114"/>
      <c r="B230" s="8"/>
      <c r="C230" s="8"/>
      <c r="D230" s="115"/>
      <c r="E230" s="115"/>
      <c r="F230" s="115"/>
      <c r="G230" s="21"/>
      <c r="H230" s="21"/>
      <c r="I230" s="77"/>
      <c r="K230" s="15"/>
      <c r="R230" s="84"/>
      <c r="S230" s="133"/>
      <c r="U230" s="145"/>
      <c r="V230" s="67"/>
    </row>
    <row r="231" spans="1:22" ht="12.75">
      <c r="A231" s="114">
        <v>4229</v>
      </c>
      <c r="B231" s="8"/>
      <c r="C231" s="8"/>
      <c r="D231" s="8" t="s">
        <v>188</v>
      </c>
      <c r="E231" s="115"/>
      <c r="F231" s="115"/>
      <c r="G231" s="21"/>
      <c r="H231" s="21"/>
      <c r="I231" s="77"/>
      <c r="K231" s="15"/>
      <c r="R231" s="84"/>
      <c r="S231" s="133"/>
      <c r="U231" s="145"/>
      <c r="V231" s="67"/>
    </row>
    <row r="232" spans="1:22" ht="12.75">
      <c r="A232" s="114"/>
      <c r="B232" s="8"/>
      <c r="C232" s="8"/>
      <c r="D232" s="115" t="s">
        <v>188</v>
      </c>
      <c r="E232" s="115"/>
      <c r="F232" s="115"/>
      <c r="G232" s="21"/>
      <c r="H232" s="21"/>
      <c r="I232" s="77"/>
      <c r="K232" s="15"/>
      <c r="N232" s="14">
        <v>43.154</v>
      </c>
      <c r="R232" s="84"/>
      <c r="S232" s="18">
        <f>SUM(I232+J232+K232+L232+M232+N232+O232+P232+Q232)</f>
        <v>43.154</v>
      </c>
      <c r="U232" s="135">
        <v>43154</v>
      </c>
      <c r="V232" s="76">
        <f>SUM(U232/S232/1000)</f>
        <v>0.9999999999999999</v>
      </c>
    </row>
    <row r="233" spans="1:21" ht="12.75">
      <c r="A233" s="119"/>
      <c r="D233" s="21"/>
      <c r="E233" s="21"/>
      <c r="F233" s="21"/>
      <c r="G233" s="21"/>
      <c r="H233" s="21"/>
      <c r="K233" s="15"/>
      <c r="R233" s="84"/>
      <c r="S233" s="13"/>
      <c r="U233" s="104"/>
    </row>
    <row r="234" spans="1:21" ht="12.75">
      <c r="A234" s="119">
        <v>4112</v>
      </c>
      <c r="D234" s="21" t="s">
        <v>189</v>
      </c>
      <c r="K234" s="15"/>
      <c r="R234" s="84"/>
      <c r="S234" s="153"/>
      <c r="U234" s="104"/>
    </row>
    <row r="235" spans="11:21" ht="12.75">
      <c r="K235" s="15"/>
      <c r="R235" s="84"/>
      <c r="S235" s="13"/>
      <c r="U235" s="104"/>
    </row>
    <row r="236" spans="1:21" ht="12.75">
      <c r="A236" s="119"/>
      <c r="D236" s="21"/>
      <c r="E236" s="21"/>
      <c r="F236" s="21"/>
      <c r="G236" s="21" t="s">
        <v>190</v>
      </c>
      <c r="H236" s="21"/>
      <c r="K236" s="15"/>
      <c r="M236" s="154"/>
      <c r="R236" s="84"/>
      <c r="S236" s="13"/>
      <c r="U236" s="104"/>
    </row>
    <row r="237" spans="11:21" ht="12.75">
      <c r="K237" s="15"/>
      <c r="R237" s="84"/>
      <c r="S237" s="13"/>
      <c r="U237" s="75"/>
    </row>
    <row r="238" spans="11:21" ht="12.75">
      <c r="K238" s="15"/>
      <c r="R238" s="84"/>
      <c r="S238" s="155"/>
      <c r="U238" s="75"/>
    </row>
    <row r="239" spans="1:21" ht="12.75">
      <c r="A239" s="119"/>
      <c r="D239" s="21"/>
      <c r="K239" s="15"/>
      <c r="R239" s="84"/>
      <c r="U239" s="75"/>
    </row>
    <row r="240" spans="11:21" ht="12.75">
      <c r="K240" s="15"/>
      <c r="R240" s="84"/>
      <c r="S240" s="13">
        <f>SUM(S233:S239)</f>
        <v>0</v>
      </c>
      <c r="U240" s="75"/>
    </row>
    <row r="241" spans="1:21" ht="0.75" customHeight="1">
      <c r="A241" s="119"/>
      <c r="D241" s="21"/>
      <c r="E241" s="21"/>
      <c r="F241" s="21"/>
      <c r="G241" s="21"/>
      <c r="H241" s="21"/>
      <c r="K241" s="15"/>
      <c r="R241" s="84"/>
      <c r="S241" s="13"/>
      <c r="U241" s="104"/>
    </row>
    <row r="242" spans="4:21" ht="12.75" hidden="1">
      <c r="D242" s="21"/>
      <c r="E242" s="21"/>
      <c r="F242" s="21"/>
      <c r="G242" s="21"/>
      <c r="H242" s="21"/>
      <c r="K242" s="15"/>
      <c r="R242" s="84"/>
      <c r="S242" s="13"/>
      <c r="U242" s="104"/>
    </row>
    <row r="243" spans="4:21" ht="12.75" hidden="1">
      <c r="D243" s="21"/>
      <c r="E243" s="21"/>
      <c r="F243" s="21"/>
      <c r="G243" s="21"/>
      <c r="H243" s="21"/>
      <c r="K243" s="15"/>
      <c r="R243" s="84"/>
      <c r="S243" s="13"/>
      <c r="U243" s="104"/>
    </row>
    <row r="244" spans="4:21" ht="12.75" hidden="1">
      <c r="D244" s="21"/>
      <c r="E244" s="21"/>
      <c r="F244" s="21"/>
      <c r="G244" s="21"/>
      <c r="H244" s="21"/>
      <c r="K244" s="15"/>
      <c r="R244" s="84"/>
      <c r="S244" s="13"/>
      <c r="U244" s="104"/>
    </row>
    <row r="245" spans="1:24" s="29" customFormat="1" ht="16.5" customHeight="1">
      <c r="A245" s="156" t="s">
        <v>191</v>
      </c>
      <c r="B245" s="157"/>
      <c r="C245" s="157"/>
      <c r="D245" s="157"/>
      <c r="E245" s="158"/>
      <c r="F245" s="158"/>
      <c r="G245" s="159"/>
      <c r="H245" s="160"/>
      <c r="I245" s="161">
        <f aca="true" t="shared" si="12" ref="I245:Q245">SUM(I7,I21,I58,I167,I173)</f>
        <v>64538.861999999994</v>
      </c>
      <c r="J245" s="162">
        <f t="shared" si="12"/>
        <v>5690.925</v>
      </c>
      <c r="K245" s="161">
        <f t="shared" si="12"/>
        <v>1613.3940000000002</v>
      </c>
      <c r="L245" s="161">
        <f t="shared" si="12"/>
        <v>459.273</v>
      </c>
      <c r="M245" s="161">
        <f t="shared" si="12"/>
        <v>-230.59200000000004</v>
      </c>
      <c r="N245" s="163">
        <f t="shared" si="12"/>
        <v>208.049</v>
      </c>
      <c r="O245" s="161">
        <f t="shared" si="12"/>
        <v>47.81699999999999</v>
      </c>
      <c r="P245" s="161">
        <f t="shared" si="12"/>
        <v>-18947.695</v>
      </c>
      <c r="Q245" s="162">
        <f t="shared" si="12"/>
        <v>0</v>
      </c>
      <c r="R245" s="164"/>
      <c r="S245" s="165">
        <f>SUM(S7,S21,S58,S167,S173)</f>
        <v>53380.032999999996</v>
      </c>
      <c r="T245" s="166"/>
      <c r="U245" s="167">
        <f>SUM(U7,U21,U58,U167,U173)</f>
        <v>53328029.09</v>
      </c>
      <c r="V245" s="168">
        <f>SUM(U245/S245/1000)</f>
        <v>0.9990257797330325</v>
      </c>
      <c r="W245" s="21"/>
      <c r="X245" s="21"/>
    </row>
    <row r="246" spans="1:24" s="29" customFormat="1" ht="16.5" customHeight="1">
      <c r="A246" s="169"/>
      <c r="B246" s="44"/>
      <c r="C246" s="44"/>
      <c r="D246" s="44"/>
      <c r="E246" s="170"/>
      <c r="F246" s="170"/>
      <c r="G246" s="171"/>
      <c r="H246" s="172"/>
      <c r="I246" s="173"/>
      <c r="J246" s="174"/>
      <c r="K246" s="173"/>
      <c r="L246" s="173"/>
      <c r="M246" s="173"/>
      <c r="N246" s="175"/>
      <c r="O246" s="173"/>
      <c r="P246" s="173"/>
      <c r="Q246" s="174"/>
      <c r="R246" s="176"/>
      <c r="S246" s="177"/>
      <c r="T246" s="178"/>
      <c r="U246" s="179"/>
      <c r="V246" s="67"/>
      <c r="W246" s="21"/>
      <c r="X246" s="21"/>
    </row>
    <row r="247" spans="1:24" s="29" customFormat="1" ht="16.5" customHeight="1">
      <c r="A247" s="169"/>
      <c r="B247" s="44"/>
      <c r="C247" s="44"/>
      <c r="D247" s="44"/>
      <c r="E247" s="170"/>
      <c r="F247" s="170"/>
      <c r="G247" s="171"/>
      <c r="H247" s="172"/>
      <c r="I247" s="173"/>
      <c r="J247" s="174"/>
      <c r="K247" s="173"/>
      <c r="L247" s="173"/>
      <c r="M247" s="173"/>
      <c r="N247" s="175"/>
      <c r="O247" s="173"/>
      <c r="P247" s="173"/>
      <c r="Q247" s="174"/>
      <c r="R247" s="176"/>
      <c r="S247" s="177"/>
      <c r="T247" s="178"/>
      <c r="U247" s="179"/>
      <c r="V247" s="67"/>
      <c r="W247" s="21"/>
      <c r="X247" s="21"/>
    </row>
    <row r="248" spans="1:24" s="29" customFormat="1" ht="16.5" customHeight="1">
      <c r="A248" s="169"/>
      <c r="B248" s="44"/>
      <c r="C248" s="44"/>
      <c r="D248" s="44"/>
      <c r="E248" s="170"/>
      <c r="F248" s="170"/>
      <c r="G248" s="171"/>
      <c r="H248" s="172"/>
      <c r="I248" s="173"/>
      <c r="J248" s="174"/>
      <c r="K248" s="173"/>
      <c r="L248" s="173"/>
      <c r="M248" s="173"/>
      <c r="N248" s="175"/>
      <c r="O248" s="173"/>
      <c r="P248" s="173"/>
      <c r="Q248" s="174"/>
      <c r="R248" s="176"/>
      <c r="S248" s="177"/>
      <c r="T248" s="178"/>
      <c r="U248" s="179"/>
      <c r="V248" s="67"/>
      <c r="W248" s="21"/>
      <c r="X248" s="21"/>
    </row>
    <row r="249" spans="1:24" s="29" customFormat="1" ht="16.5" customHeight="1">
      <c r="A249" s="169"/>
      <c r="B249" s="44"/>
      <c r="C249" s="44"/>
      <c r="D249" s="44"/>
      <c r="E249" s="170"/>
      <c r="F249" s="170"/>
      <c r="G249" s="171"/>
      <c r="H249" s="172"/>
      <c r="I249" s="173"/>
      <c r="J249" s="174"/>
      <c r="K249" s="173"/>
      <c r="L249" s="173"/>
      <c r="M249" s="173"/>
      <c r="N249" s="175"/>
      <c r="O249" s="173"/>
      <c r="P249" s="173"/>
      <c r="Q249" s="174"/>
      <c r="R249" s="176"/>
      <c r="S249" s="177"/>
      <c r="T249" s="178"/>
      <c r="U249" s="179"/>
      <c r="V249" s="67"/>
      <c r="W249" s="21"/>
      <c r="X249" s="21"/>
    </row>
    <row r="250" spans="11:22" ht="15" customHeight="1">
      <c r="K250" s="15"/>
      <c r="U250" s="75"/>
      <c r="V250" s="67"/>
    </row>
    <row r="251" spans="1:22" ht="12.75">
      <c r="A251" s="35" t="s">
        <v>192</v>
      </c>
      <c r="D251" s="29"/>
      <c r="E251" s="30"/>
      <c r="G251" s="36"/>
      <c r="H251" s="122"/>
      <c r="I251" s="38" t="s">
        <v>193</v>
      </c>
      <c r="J251" s="39" t="s">
        <v>15</v>
      </c>
      <c r="K251" s="40" t="s">
        <v>16</v>
      </c>
      <c r="L251" s="40" t="s">
        <v>17</v>
      </c>
      <c r="M251" s="40" t="s">
        <v>18</v>
      </c>
      <c r="N251" s="41" t="s">
        <v>19</v>
      </c>
      <c r="O251" s="40" t="s">
        <v>20</v>
      </c>
      <c r="P251" s="40" t="s">
        <v>21</v>
      </c>
      <c r="Q251" s="39"/>
      <c r="R251" s="31"/>
      <c r="S251" s="39" t="s">
        <v>194</v>
      </c>
      <c r="U251" s="42" t="s">
        <v>23</v>
      </c>
      <c r="V251" s="180" t="s">
        <v>34</v>
      </c>
    </row>
    <row r="252" spans="1:22" ht="12.75">
      <c r="A252" s="114"/>
      <c r="G252" s="69"/>
      <c r="H252" s="148"/>
      <c r="I252" s="49" t="s">
        <v>24</v>
      </c>
      <c r="J252" s="39" t="s">
        <v>25</v>
      </c>
      <c r="K252" s="40" t="s">
        <v>26</v>
      </c>
      <c r="L252" s="40" t="s">
        <v>195</v>
      </c>
      <c r="M252" s="40" t="s">
        <v>28</v>
      </c>
      <c r="N252" s="41" t="s">
        <v>29</v>
      </c>
      <c r="O252" s="40" t="s">
        <v>30</v>
      </c>
      <c r="P252" s="40" t="s">
        <v>31</v>
      </c>
      <c r="Q252" s="39"/>
      <c r="R252" s="31"/>
      <c r="S252" s="39" t="s">
        <v>32</v>
      </c>
      <c r="U252" s="42" t="s">
        <v>33</v>
      </c>
      <c r="V252" s="76"/>
    </row>
    <row r="253" spans="7:22" ht="12.75">
      <c r="G253" s="21"/>
      <c r="K253" s="15"/>
      <c r="U253" s="75"/>
      <c r="V253" s="76"/>
    </row>
    <row r="254" spans="4:22" ht="12.75">
      <c r="D254" t="s">
        <v>196</v>
      </c>
      <c r="G254" s="72"/>
      <c r="H254" s="118"/>
      <c r="I254" s="77">
        <v>800</v>
      </c>
      <c r="K254" s="15"/>
      <c r="M254" s="12">
        <v>300</v>
      </c>
      <c r="O254" s="15">
        <v>74.36</v>
      </c>
      <c r="P254" s="15">
        <v>222.398</v>
      </c>
      <c r="S254" s="18">
        <f>SUM(I254+J254+K254+L254+M254+N254+O254+P254+Q254)</f>
        <v>1396.7579999999998</v>
      </c>
      <c r="U254" s="75">
        <v>1396758</v>
      </c>
      <c r="V254" s="76">
        <f>SUM(U254/S254/1000)</f>
        <v>1.0000000000000002</v>
      </c>
    </row>
    <row r="255" spans="1:22" ht="12.75">
      <c r="A255" s="114"/>
      <c r="D255" t="s">
        <v>197</v>
      </c>
      <c r="G255" s="72"/>
      <c r="H255" s="118"/>
      <c r="I255" s="77">
        <v>7.8</v>
      </c>
      <c r="K255" s="15"/>
      <c r="N255" s="14">
        <v>1</v>
      </c>
      <c r="S255" s="18">
        <f>SUM(I255+J255+K255+L255+M255+N255+O255+P255+Q255)</f>
        <v>8.8</v>
      </c>
      <c r="U255" s="75">
        <v>8800</v>
      </c>
      <c r="V255" s="76">
        <f>SUM(U255/S255/1000)</f>
        <v>0.9999999999999999</v>
      </c>
    </row>
    <row r="256" spans="1:22" ht="12.75">
      <c r="A256" s="114"/>
      <c r="D256" t="s">
        <v>198</v>
      </c>
      <c r="G256" s="72"/>
      <c r="H256" s="118"/>
      <c r="I256" s="77">
        <v>156.8</v>
      </c>
      <c r="K256" s="15"/>
      <c r="P256" s="15">
        <v>-0.058</v>
      </c>
      <c r="Q256" s="39"/>
      <c r="S256" s="18">
        <f>SUM(I256+J256+K256+L256+M256+N256+O256+P256+Q256)</f>
        <v>156.74200000000002</v>
      </c>
      <c r="T256" s="181"/>
      <c r="U256" s="75">
        <v>156741.39</v>
      </c>
      <c r="V256" s="76">
        <f>SUM(U256/S256/1000)</f>
        <v>0.9999961082543287</v>
      </c>
    </row>
    <row r="257" spans="4:22" ht="12.75">
      <c r="D257" t="s">
        <v>199</v>
      </c>
      <c r="I257" s="77">
        <v>720</v>
      </c>
      <c r="K257" s="15"/>
      <c r="M257" s="12">
        <v>-520</v>
      </c>
      <c r="S257" s="18">
        <f>SUM(I257+J257+K257+L257+M257+N257+O257+P257+Q257)</f>
        <v>200</v>
      </c>
      <c r="U257" s="75">
        <v>200000</v>
      </c>
      <c r="V257" s="76">
        <f>SUM(U257/S257/1000)</f>
        <v>1</v>
      </c>
    </row>
    <row r="258" spans="9:22" ht="12.75">
      <c r="I258" s="77"/>
      <c r="K258" s="15"/>
      <c r="U258" s="75"/>
      <c r="V258" s="76"/>
    </row>
    <row r="259" spans="11:22" ht="12.75">
      <c r="K259" s="15"/>
      <c r="U259" s="75"/>
      <c r="V259" s="76"/>
    </row>
    <row r="260" spans="11:21" ht="12.75" hidden="1">
      <c r="K260" s="15"/>
      <c r="U260" s="75"/>
    </row>
    <row r="261" spans="11:21" ht="12.75" hidden="1">
      <c r="K261" s="15"/>
      <c r="U261" s="75"/>
    </row>
    <row r="262" spans="11:22" ht="12.75" hidden="1">
      <c r="K262" s="15"/>
      <c r="U262" s="75"/>
      <c r="V262" s="76"/>
    </row>
    <row r="263" spans="11:21" ht="12.75" hidden="1">
      <c r="K263" s="15"/>
      <c r="U263" s="75"/>
    </row>
    <row r="264" spans="4:21" ht="12.75" hidden="1">
      <c r="D264" s="51"/>
      <c r="K264" s="15"/>
      <c r="U264" s="75"/>
    </row>
    <row r="265" spans="4:21" ht="12.75" hidden="1">
      <c r="D265" s="21"/>
      <c r="E265" s="21"/>
      <c r="F265" s="21"/>
      <c r="G265" s="21"/>
      <c r="H265" s="21"/>
      <c r="K265" s="15"/>
      <c r="S265" s="13"/>
      <c r="U265" s="104"/>
    </row>
    <row r="266" spans="4:21" ht="12.75" hidden="1">
      <c r="D266" s="21"/>
      <c r="E266" s="21"/>
      <c r="F266" s="21"/>
      <c r="G266" s="21"/>
      <c r="H266" s="21"/>
      <c r="K266" s="15"/>
      <c r="S266" s="13"/>
      <c r="U266" s="104"/>
    </row>
    <row r="267" spans="4:21" ht="12.75" hidden="1">
      <c r="D267" s="21"/>
      <c r="E267" s="21"/>
      <c r="F267" s="21"/>
      <c r="G267" s="21"/>
      <c r="H267" s="21"/>
      <c r="K267" s="15"/>
      <c r="S267" s="13"/>
      <c r="U267" s="104"/>
    </row>
    <row r="268" spans="4:21" ht="12.75" hidden="1">
      <c r="D268" s="21"/>
      <c r="E268" s="21"/>
      <c r="F268" s="21"/>
      <c r="G268" s="21"/>
      <c r="H268" s="21"/>
      <c r="K268" s="15"/>
      <c r="S268" s="13"/>
      <c r="U268" s="104"/>
    </row>
    <row r="269" spans="4:21" ht="12.75" hidden="1">
      <c r="D269" s="21"/>
      <c r="E269" s="21"/>
      <c r="F269" s="21"/>
      <c r="G269" s="21"/>
      <c r="H269" s="21"/>
      <c r="K269" s="15"/>
      <c r="S269" s="13"/>
      <c r="U269" s="104"/>
    </row>
    <row r="270" spans="4:21" ht="12.75" hidden="1">
      <c r="D270" s="21"/>
      <c r="E270" s="21"/>
      <c r="F270" s="21"/>
      <c r="G270" s="21"/>
      <c r="H270" s="21"/>
      <c r="K270" s="15"/>
      <c r="S270" s="13"/>
      <c r="U270" s="104"/>
    </row>
    <row r="271" spans="4:21" ht="12.75" hidden="1">
      <c r="D271" s="21"/>
      <c r="E271" s="21"/>
      <c r="F271" s="21"/>
      <c r="G271" s="21"/>
      <c r="H271" s="21"/>
      <c r="K271" s="15"/>
      <c r="S271" s="13"/>
      <c r="U271" s="104"/>
    </row>
    <row r="272" spans="11:21" ht="12.75" hidden="1">
      <c r="K272" s="15"/>
      <c r="U272" s="75"/>
    </row>
    <row r="273" spans="1:24" s="69" customFormat="1" ht="21.75" customHeight="1">
      <c r="A273" s="182" t="s">
        <v>200</v>
      </c>
      <c r="B273" s="183"/>
      <c r="C273" s="183"/>
      <c r="D273" s="183"/>
      <c r="E273" s="183"/>
      <c r="F273" s="183"/>
      <c r="G273" s="159"/>
      <c r="H273" s="184"/>
      <c r="I273" s="185">
        <f>SUM(I253:I257)</f>
        <v>1684.6</v>
      </c>
      <c r="J273" s="186">
        <f>SUM(J253:J257)</f>
        <v>0</v>
      </c>
      <c r="K273" s="185">
        <f>SUM(K253:K257)</f>
        <v>0</v>
      </c>
      <c r="L273" s="185">
        <f>SUM(L253:L259)</f>
        <v>0</v>
      </c>
      <c r="M273" s="185">
        <f>SUM(M253:M259)</f>
        <v>-220</v>
      </c>
      <c r="N273" s="187">
        <f>SUM(N253:N259)</f>
        <v>1</v>
      </c>
      <c r="O273" s="188">
        <f>SUM(O253:O259)</f>
        <v>74.36</v>
      </c>
      <c r="P273" s="188">
        <f>SUM(P253:P259)</f>
        <v>222.34</v>
      </c>
      <c r="Q273" s="165">
        <f>SUM(Q253:Q259)</f>
        <v>0</v>
      </c>
      <c r="R273" s="189"/>
      <c r="S273" s="190">
        <f>SUM(S253:S262)</f>
        <v>1762.2999999999997</v>
      </c>
      <c r="T273" s="191"/>
      <c r="U273" s="192">
        <f>SUM(U253:U262)</f>
        <v>1762299.3900000001</v>
      </c>
      <c r="V273" s="67">
        <f>SUM(U273/S273/1000)</f>
        <v>0.9999996538614313</v>
      </c>
      <c r="W273" s="68"/>
      <c r="X273" s="68"/>
    </row>
    <row r="274" spans="1:24" s="6" customFormat="1" ht="27" customHeight="1">
      <c r="A274" s="193" t="s">
        <v>201</v>
      </c>
      <c r="B274" s="194"/>
      <c r="C274" s="194"/>
      <c r="D274" s="194"/>
      <c r="E274" s="194"/>
      <c r="F274" s="194"/>
      <c r="G274" s="194"/>
      <c r="H274" s="195"/>
      <c r="I274" s="196">
        <f>SUM(I245,I273)</f>
        <v>66223.462</v>
      </c>
      <c r="J274" s="197">
        <f>SUM(J245,J273)</f>
        <v>5690.925</v>
      </c>
      <c r="K274" s="196">
        <f>SUM(K245,K273)</f>
        <v>1613.3940000000002</v>
      </c>
      <c r="L274" s="196">
        <f aca="true" t="shared" si="13" ref="L274:Q274">SUM(L245+L273)</f>
        <v>459.273</v>
      </c>
      <c r="M274" s="196">
        <f t="shared" si="13"/>
        <v>-450.59200000000004</v>
      </c>
      <c r="N274" s="163">
        <f t="shared" si="13"/>
        <v>209.049</v>
      </c>
      <c r="O274" s="161">
        <f t="shared" si="13"/>
        <v>122.17699999999999</v>
      </c>
      <c r="P274" s="161">
        <f t="shared" si="13"/>
        <v>-18725.355</v>
      </c>
      <c r="Q274" s="162">
        <f t="shared" si="13"/>
        <v>0</v>
      </c>
      <c r="R274" s="198"/>
      <c r="S274" s="190">
        <f>SUM(S245,S273)</f>
        <v>55142.333</v>
      </c>
      <c r="T274" s="199"/>
      <c r="U274" s="200">
        <f>SUM(U245,U273)</f>
        <v>55090328.480000004</v>
      </c>
      <c r="V274" s="67">
        <f>SUM(U274/S274/1000)</f>
        <v>0.9990569038854414</v>
      </c>
      <c r="W274" s="68"/>
      <c r="X274" s="68"/>
    </row>
    <row r="275" spans="1:24" s="6" customFormat="1" ht="12.75">
      <c r="A275" s="201"/>
      <c r="B275" s="202"/>
      <c r="C275" s="202"/>
      <c r="D275" s="202"/>
      <c r="E275" s="202"/>
      <c r="F275" s="202"/>
      <c r="G275" s="202"/>
      <c r="H275" s="203"/>
      <c r="I275" s="204"/>
      <c r="J275" s="205"/>
      <c r="K275" s="204"/>
      <c r="L275" s="204"/>
      <c r="M275" s="204"/>
      <c r="N275" s="175"/>
      <c r="O275" s="173"/>
      <c r="P275" s="173"/>
      <c r="Q275" s="174"/>
      <c r="R275" s="206"/>
      <c r="S275" s="207"/>
      <c r="T275" s="208"/>
      <c r="U275" s="209"/>
      <c r="V275" s="210"/>
      <c r="W275" s="211"/>
      <c r="X275" s="68"/>
    </row>
    <row r="276" spans="1:24" s="6" customFormat="1" ht="12.75">
      <c r="A276" s="201"/>
      <c r="B276" s="202"/>
      <c r="C276" s="202"/>
      <c r="D276" s="202"/>
      <c r="E276" s="202"/>
      <c r="F276" s="202"/>
      <c r="G276" s="202"/>
      <c r="H276" s="203"/>
      <c r="I276" s="204"/>
      <c r="J276" s="205"/>
      <c r="K276" s="204"/>
      <c r="L276" s="204"/>
      <c r="M276" s="204"/>
      <c r="N276" s="175"/>
      <c r="O276" s="173"/>
      <c r="P276" s="173"/>
      <c r="Q276" s="174"/>
      <c r="R276" s="206"/>
      <c r="S276" s="207"/>
      <c r="T276" s="208"/>
      <c r="U276" s="209"/>
      <c r="V276" s="210"/>
      <c r="W276" s="211"/>
      <c r="X276" s="68"/>
    </row>
    <row r="277" spans="1:24" s="6" customFormat="1" ht="12.75">
      <c r="A277" s="201"/>
      <c r="B277" s="202"/>
      <c r="C277" s="202"/>
      <c r="D277" s="202"/>
      <c r="E277" s="202"/>
      <c r="F277" s="202"/>
      <c r="G277" s="202"/>
      <c r="H277" s="203"/>
      <c r="I277" s="204"/>
      <c r="J277" s="205"/>
      <c r="K277" s="204"/>
      <c r="L277" s="204"/>
      <c r="M277" s="204"/>
      <c r="N277" s="175"/>
      <c r="O277" s="173"/>
      <c r="P277" s="173"/>
      <c r="Q277" s="174"/>
      <c r="R277" s="206"/>
      <c r="S277" s="207"/>
      <c r="T277" s="208"/>
      <c r="U277" s="209"/>
      <c r="V277" s="210"/>
      <c r="W277" s="211"/>
      <c r="X277" s="68"/>
    </row>
    <row r="278" spans="1:23" ht="18" customHeight="1">
      <c r="A278" s="212"/>
      <c r="B278" s="46"/>
      <c r="C278" s="46"/>
      <c r="D278" s="46"/>
      <c r="E278" s="46"/>
      <c r="F278" s="46"/>
      <c r="G278" s="171"/>
      <c r="H278" s="213"/>
      <c r="I278" s="154"/>
      <c r="J278" s="214"/>
      <c r="K278" s="215"/>
      <c r="L278" s="154"/>
      <c r="M278" s="154"/>
      <c r="N278" s="216"/>
      <c r="O278" s="215"/>
      <c r="P278" s="215"/>
      <c r="Q278" s="177"/>
      <c r="R278" s="217"/>
      <c r="S278" s="218"/>
      <c r="T278" s="219"/>
      <c r="U278" s="220"/>
      <c r="V278" s="221"/>
      <c r="W278" s="222"/>
    </row>
    <row r="279" spans="7:22" ht="18" customHeight="1">
      <c r="G279" s="146"/>
      <c r="H279" s="118"/>
      <c r="K279" s="15"/>
      <c r="Q279" s="39"/>
      <c r="U279" s="75"/>
      <c r="V279" s="76"/>
    </row>
    <row r="280" spans="7:22" ht="12.75">
      <c r="G280" s="146"/>
      <c r="H280" s="118"/>
      <c r="K280" s="15"/>
      <c r="Q280" s="39"/>
      <c r="U280" s="75"/>
      <c r="V280" s="76"/>
    </row>
    <row r="281" spans="1:22" ht="12.75">
      <c r="A281" s="35" t="s">
        <v>202</v>
      </c>
      <c r="D281" s="29"/>
      <c r="E281" s="30"/>
      <c r="G281" s="36"/>
      <c r="H281" s="37"/>
      <c r="I281" s="38" t="s">
        <v>22</v>
      </c>
      <c r="J281" s="39" t="s">
        <v>15</v>
      </c>
      <c r="K281" s="40" t="s">
        <v>16</v>
      </c>
      <c r="L281" s="40" t="s">
        <v>17</v>
      </c>
      <c r="M281" s="40" t="s">
        <v>18</v>
      </c>
      <c r="N281" s="41" t="s">
        <v>19</v>
      </c>
      <c r="O281" s="40" t="s">
        <v>20</v>
      </c>
      <c r="P281" s="40" t="s">
        <v>21</v>
      </c>
      <c r="Q281" s="39"/>
      <c r="R281" s="31"/>
      <c r="S281" s="39" t="s">
        <v>22</v>
      </c>
      <c r="U281" s="42" t="s">
        <v>23</v>
      </c>
      <c r="V281" s="180" t="s">
        <v>34</v>
      </c>
    </row>
    <row r="282" spans="1:22" ht="12.75">
      <c r="A282" s="114"/>
      <c r="G282" s="69"/>
      <c r="H282" s="78"/>
      <c r="I282" s="49" t="s">
        <v>24</v>
      </c>
      <c r="J282" s="39" t="s">
        <v>25</v>
      </c>
      <c r="K282" s="40" t="s">
        <v>26</v>
      </c>
      <c r="L282" s="40" t="s">
        <v>27</v>
      </c>
      <c r="M282" s="40" t="s">
        <v>28</v>
      </c>
      <c r="N282" s="41" t="s">
        <v>29</v>
      </c>
      <c r="O282" s="40" t="s">
        <v>30</v>
      </c>
      <c r="P282" s="40" t="s">
        <v>31</v>
      </c>
      <c r="Q282" s="39"/>
      <c r="R282" s="31"/>
      <c r="S282" s="39" t="s">
        <v>32</v>
      </c>
      <c r="U282" s="42" t="s">
        <v>33</v>
      </c>
      <c r="V282" s="67"/>
    </row>
    <row r="283" spans="8:22" ht="12.75">
      <c r="H283" s="71"/>
      <c r="I283" s="15"/>
      <c r="K283" s="15"/>
      <c r="U283" s="75"/>
      <c r="V283" s="67"/>
    </row>
    <row r="284" spans="7:22" ht="12.75">
      <c r="G284" s="136"/>
      <c r="H284" s="118"/>
      <c r="K284" s="15"/>
      <c r="U284" s="75"/>
      <c r="V284" s="67"/>
    </row>
    <row r="285" spans="1:21" ht="12.75" hidden="1">
      <c r="A285" s="119"/>
      <c r="K285" s="15"/>
      <c r="U285" s="104"/>
    </row>
    <row r="286" spans="1:22" ht="12.75">
      <c r="A286" s="119"/>
      <c r="D286" t="s">
        <v>203</v>
      </c>
      <c r="I286" s="12">
        <v>8300</v>
      </c>
      <c r="J286" s="13">
        <v>-167.831</v>
      </c>
      <c r="K286" s="15">
        <v>-11.35</v>
      </c>
      <c r="L286" s="12">
        <v>622.126</v>
      </c>
      <c r="M286" s="12">
        <v>1989.688</v>
      </c>
      <c r="O286" s="15">
        <v>-245.194</v>
      </c>
      <c r="P286" s="15">
        <v>-2481.687</v>
      </c>
      <c r="S286" s="18">
        <f aca="true" t="shared" si="14" ref="S286:S291">SUM(I286+J286+K286+L286+M286+N286+O286+P286+Q286)</f>
        <v>8005.752</v>
      </c>
      <c r="U286" s="75">
        <v>0</v>
      </c>
      <c r="V286" s="76">
        <f aca="true" t="shared" si="15" ref="V286:V291">SUM(U286/S286/1000)</f>
        <v>0</v>
      </c>
    </row>
    <row r="287" spans="1:22" ht="12.75">
      <c r="A287" s="119"/>
      <c r="D287" t="s">
        <v>204</v>
      </c>
      <c r="H287" s="223"/>
      <c r="I287" s="12">
        <v>-475</v>
      </c>
      <c r="K287" s="15"/>
      <c r="S287" s="18">
        <f t="shared" si="14"/>
        <v>-475</v>
      </c>
      <c r="U287" s="75">
        <v>-480878.6</v>
      </c>
      <c r="V287" s="76">
        <f t="shared" si="15"/>
        <v>1.012376</v>
      </c>
    </row>
    <row r="288" spans="1:22" ht="12.75">
      <c r="A288" s="119"/>
      <c r="D288" t="s">
        <v>205</v>
      </c>
      <c r="H288" s="223"/>
      <c r="I288" s="12">
        <v>-280</v>
      </c>
      <c r="K288" s="15"/>
      <c r="S288" s="18">
        <f t="shared" si="14"/>
        <v>-280</v>
      </c>
      <c r="U288" s="75">
        <v>-280000</v>
      </c>
      <c r="V288" s="76">
        <f t="shared" si="15"/>
        <v>1</v>
      </c>
    </row>
    <row r="289" spans="1:22" ht="12.75">
      <c r="A289" s="119"/>
      <c r="D289" t="s">
        <v>206</v>
      </c>
      <c r="I289" s="12">
        <v>-80</v>
      </c>
      <c r="K289" s="15"/>
      <c r="S289" s="18">
        <f t="shared" si="14"/>
        <v>-80</v>
      </c>
      <c r="U289" s="75">
        <v>-80000</v>
      </c>
      <c r="V289" s="76">
        <f t="shared" si="15"/>
        <v>1</v>
      </c>
    </row>
    <row r="290" spans="1:22" ht="12.75">
      <c r="A290" s="119"/>
      <c r="D290" t="s">
        <v>207</v>
      </c>
      <c r="K290" s="15"/>
      <c r="P290" s="15">
        <v>5143</v>
      </c>
      <c r="S290" s="18">
        <f t="shared" si="14"/>
        <v>5143</v>
      </c>
      <c r="U290" s="75">
        <v>5151190.32</v>
      </c>
      <c r="V290" s="76">
        <f t="shared" si="15"/>
        <v>1.0015925179856116</v>
      </c>
    </row>
    <row r="291" spans="1:22" ht="12.75">
      <c r="A291" s="119"/>
      <c r="D291" t="s">
        <v>208</v>
      </c>
      <c r="K291" s="15"/>
      <c r="P291" s="15">
        <v>-786.5</v>
      </c>
      <c r="S291" s="18">
        <f t="shared" si="14"/>
        <v>-786.5</v>
      </c>
      <c r="U291" s="75">
        <v>-787662.32</v>
      </c>
      <c r="V291" s="76">
        <f t="shared" si="15"/>
        <v>1.0014778385251113</v>
      </c>
    </row>
    <row r="292" spans="1:21" ht="12.75">
      <c r="A292" s="119"/>
      <c r="K292" s="15"/>
      <c r="U292" s="104"/>
    </row>
    <row r="293" spans="1:24" s="6" customFormat="1" ht="12.75">
      <c r="A293" s="224" t="s">
        <v>209</v>
      </c>
      <c r="B293" s="225"/>
      <c r="C293" s="225"/>
      <c r="D293" s="225"/>
      <c r="E293" s="226"/>
      <c r="F293" s="225"/>
      <c r="G293" s="159"/>
      <c r="H293" s="184"/>
      <c r="I293" s="185">
        <f>SUM(I278:I292)</f>
        <v>7465</v>
      </c>
      <c r="J293" s="186">
        <f>SUM(J278:J292)</f>
        <v>-167.831</v>
      </c>
      <c r="K293" s="185">
        <f>SUM(K278:K292)</f>
        <v>-11.35</v>
      </c>
      <c r="L293" s="185">
        <f aca="true" t="shared" si="16" ref="L293:Q293">SUM(L278:L290)</f>
        <v>622.126</v>
      </c>
      <c r="M293" s="185">
        <f t="shared" si="16"/>
        <v>1989.688</v>
      </c>
      <c r="N293" s="187">
        <f t="shared" si="16"/>
        <v>0</v>
      </c>
      <c r="O293" s="188">
        <f t="shared" si="16"/>
        <v>-245.194</v>
      </c>
      <c r="P293" s="188">
        <f>SUM(P278:P291)</f>
        <v>1874.813</v>
      </c>
      <c r="Q293" s="165">
        <f t="shared" si="16"/>
        <v>0</v>
      </c>
      <c r="R293" s="189"/>
      <c r="S293" s="190">
        <f>SUM(S278:S291)</f>
        <v>11527.252</v>
      </c>
      <c r="T293" s="191"/>
      <c r="U293" s="192">
        <f>SUM(U278:U292)</f>
        <v>3522649.4000000004</v>
      </c>
      <c r="V293" s="68"/>
      <c r="W293" s="68"/>
      <c r="X293" s="68"/>
    </row>
    <row r="294" spans="4:21" ht="12.75">
      <c r="D294" s="29"/>
      <c r="E294" s="30"/>
      <c r="G294" s="72"/>
      <c r="H294" s="118"/>
      <c r="K294" s="15"/>
      <c r="U294" s="75"/>
    </row>
    <row r="295" spans="1:21" ht="12.75">
      <c r="A295" s="227" t="s">
        <v>210</v>
      </c>
      <c r="B295" s="228"/>
      <c r="C295" s="228"/>
      <c r="D295" s="229"/>
      <c r="E295" s="230"/>
      <c r="F295" s="228"/>
      <c r="G295" s="194"/>
      <c r="H295" s="231"/>
      <c r="I295" s="185">
        <f aca="true" t="shared" si="17" ref="I295:Q295">SUM(I274,I293)</f>
        <v>73688.462</v>
      </c>
      <c r="J295" s="186">
        <f t="shared" si="17"/>
        <v>5523.094</v>
      </c>
      <c r="K295" s="185">
        <f t="shared" si="17"/>
        <v>1602.0440000000003</v>
      </c>
      <c r="L295" s="185">
        <f t="shared" si="17"/>
        <v>1081.399</v>
      </c>
      <c r="M295" s="185">
        <f t="shared" si="17"/>
        <v>1539.096</v>
      </c>
      <c r="N295" s="187">
        <f t="shared" si="17"/>
        <v>209.049</v>
      </c>
      <c r="O295" s="188">
        <f t="shared" si="17"/>
        <v>-123.017</v>
      </c>
      <c r="P295" s="188">
        <f t="shared" si="17"/>
        <v>-16850.542</v>
      </c>
      <c r="Q295" s="165">
        <f t="shared" si="17"/>
        <v>0</v>
      </c>
      <c r="R295" s="189"/>
      <c r="S295" s="190">
        <f>SUM(S274,S293)</f>
        <v>66669.58499999999</v>
      </c>
      <c r="T295" s="232"/>
      <c r="U295" s="192">
        <f>SUM(U274,U293)</f>
        <v>58612977.88</v>
      </c>
    </row>
    <row r="296" spans="1:21" ht="12.75">
      <c r="A296" s="233"/>
      <c r="B296" s="234"/>
      <c r="C296" s="234"/>
      <c r="D296" s="235"/>
      <c r="E296" s="236"/>
      <c r="F296" s="234"/>
      <c r="G296" s="202"/>
      <c r="H296" s="237"/>
      <c r="I296" s="238"/>
      <c r="J296" s="110"/>
      <c r="K296" s="238"/>
      <c r="L296" s="238"/>
      <c r="M296" s="238"/>
      <c r="N296" s="239"/>
      <c r="O296" s="240"/>
      <c r="P296" s="240"/>
      <c r="Q296" s="177"/>
      <c r="R296" s="241"/>
      <c r="S296" s="207"/>
      <c r="T296" s="242"/>
      <c r="U296" s="243"/>
    </row>
    <row r="297" spans="1:21" ht="12.75">
      <c r="A297" s="233"/>
      <c r="B297" s="234"/>
      <c r="C297" s="234"/>
      <c r="D297" s="235"/>
      <c r="E297" s="236"/>
      <c r="F297" s="234"/>
      <c r="G297" s="202"/>
      <c r="H297" s="237"/>
      <c r="I297" s="238"/>
      <c r="J297" s="110"/>
      <c r="K297" s="238"/>
      <c r="L297" s="238"/>
      <c r="M297" s="238"/>
      <c r="N297" s="239"/>
      <c r="O297" s="240"/>
      <c r="P297" s="240"/>
      <c r="Q297" s="177"/>
      <c r="R297" s="241"/>
      <c r="S297" s="207"/>
      <c r="T297" s="242"/>
      <c r="U297" s="243"/>
    </row>
    <row r="298" spans="1:21" ht="12.75">
      <c r="A298" s="233"/>
      <c r="B298" s="234"/>
      <c r="C298" s="234"/>
      <c r="D298" s="235"/>
      <c r="E298" s="236"/>
      <c r="F298" s="234"/>
      <c r="G298" s="202"/>
      <c r="H298" s="237"/>
      <c r="I298" s="238"/>
      <c r="J298" s="110"/>
      <c r="K298" s="238"/>
      <c r="L298" s="238"/>
      <c r="M298" s="238"/>
      <c r="N298" s="239"/>
      <c r="O298" s="240"/>
      <c r="P298" s="240"/>
      <c r="Q298" s="177"/>
      <c r="R298" s="241"/>
      <c r="S298" s="207"/>
      <c r="T298" s="242"/>
      <c r="U298" s="243"/>
    </row>
    <row r="299" spans="1:21" ht="12.75">
      <c r="A299" s="233"/>
      <c r="B299" s="234"/>
      <c r="C299" s="234"/>
      <c r="D299" s="235"/>
      <c r="E299" s="236"/>
      <c r="F299" s="234"/>
      <c r="G299" s="202"/>
      <c r="H299" s="237"/>
      <c r="I299" s="238"/>
      <c r="J299" s="110"/>
      <c r="K299" s="238"/>
      <c r="L299" s="238"/>
      <c r="M299" s="238"/>
      <c r="N299" s="239"/>
      <c r="O299" s="240"/>
      <c r="P299" s="240"/>
      <c r="Q299" s="177"/>
      <c r="R299" s="241"/>
      <c r="S299" s="207"/>
      <c r="T299" s="242"/>
      <c r="U299" s="243"/>
    </row>
    <row r="300" spans="1:21" ht="12.75">
      <c r="A300" s="233"/>
      <c r="B300" s="234"/>
      <c r="C300" s="234"/>
      <c r="D300" s="235"/>
      <c r="E300" s="236"/>
      <c r="F300" s="234"/>
      <c r="G300" s="202"/>
      <c r="H300" s="237"/>
      <c r="I300" s="238"/>
      <c r="J300" s="110"/>
      <c r="K300" s="238"/>
      <c r="L300" s="238"/>
      <c r="M300" s="238"/>
      <c r="N300" s="239"/>
      <c r="O300" s="240"/>
      <c r="P300" s="240"/>
      <c r="Q300" s="177"/>
      <c r="R300" s="241"/>
      <c r="S300" s="207"/>
      <c r="T300" s="242"/>
      <c r="U300" s="243"/>
    </row>
    <row r="301" spans="1:21" ht="12.75">
      <c r="A301" s="233"/>
      <c r="B301" s="234"/>
      <c r="C301" s="234"/>
      <c r="D301" s="235"/>
      <c r="E301" s="236"/>
      <c r="F301" s="234"/>
      <c r="G301" s="202"/>
      <c r="H301" s="237"/>
      <c r="I301" s="238"/>
      <c r="J301" s="110"/>
      <c r="K301" s="238"/>
      <c r="L301" s="238"/>
      <c r="M301" s="238"/>
      <c r="N301" s="239"/>
      <c r="O301" s="240"/>
      <c r="P301" s="240"/>
      <c r="Q301" s="177"/>
      <c r="R301" s="241"/>
      <c r="S301" s="207"/>
      <c r="T301" s="242"/>
      <c r="U301" s="243"/>
    </row>
    <row r="302" spans="1:21" ht="12.75">
      <c r="A302" s="233"/>
      <c r="B302" s="234"/>
      <c r="C302" s="234"/>
      <c r="D302" s="235"/>
      <c r="E302" s="236"/>
      <c r="F302" s="234"/>
      <c r="G302" s="202"/>
      <c r="H302" s="237"/>
      <c r="I302" s="238"/>
      <c r="J302" s="110"/>
      <c r="K302" s="238"/>
      <c r="L302" s="238"/>
      <c r="M302" s="238"/>
      <c r="N302" s="239"/>
      <c r="O302" s="240"/>
      <c r="P302" s="240"/>
      <c r="Q302" s="177"/>
      <c r="R302" s="241"/>
      <c r="S302" s="207"/>
      <c r="T302" s="242"/>
      <c r="U302" s="243"/>
    </row>
    <row r="303" spans="1:21" ht="12.75">
      <c r="A303" s="233"/>
      <c r="B303" s="234"/>
      <c r="C303" s="234"/>
      <c r="D303" s="235"/>
      <c r="E303" s="236"/>
      <c r="F303" s="234"/>
      <c r="G303" s="202"/>
      <c r="H303" s="237"/>
      <c r="I303" s="238"/>
      <c r="J303" s="110"/>
      <c r="K303" s="238"/>
      <c r="L303" s="238"/>
      <c r="M303" s="238"/>
      <c r="N303" s="239"/>
      <c r="O303" s="240"/>
      <c r="P303" s="240"/>
      <c r="Q303" s="177"/>
      <c r="R303" s="241"/>
      <c r="S303" s="207"/>
      <c r="T303" s="242"/>
      <c r="U303" s="243"/>
    </row>
    <row r="304" spans="1:21" ht="12.75">
      <c r="A304" s="233"/>
      <c r="B304" s="234"/>
      <c r="C304" s="234"/>
      <c r="D304" s="235"/>
      <c r="E304" s="236"/>
      <c r="F304" s="234"/>
      <c r="G304" s="202"/>
      <c r="H304" s="237"/>
      <c r="I304" s="238"/>
      <c r="J304" s="110"/>
      <c r="K304" s="238"/>
      <c r="L304" s="238"/>
      <c r="M304" s="238"/>
      <c r="N304" s="239"/>
      <c r="O304" s="240"/>
      <c r="P304" s="240"/>
      <c r="Q304" s="177"/>
      <c r="R304" s="241"/>
      <c r="S304" s="207"/>
      <c r="T304" s="242"/>
      <c r="U304" s="243"/>
    </row>
    <row r="305" spans="1:21" ht="12.75">
      <c r="A305" s="233"/>
      <c r="B305" s="234"/>
      <c r="C305" s="234"/>
      <c r="D305" s="235"/>
      <c r="E305" s="236"/>
      <c r="F305" s="234"/>
      <c r="G305" s="202"/>
      <c r="H305" s="237"/>
      <c r="I305" s="238"/>
      <c r="J305" s="110"/>
      <c r="K305" s="238"/>
      <c r="L305" s="238"/>
      <c r="M305" s="238"/>
      <c r="N305" s="239"/>
      <c r="O305" s="240"/>
      <c r="P305" s="240"/>
      <c r="Q305" s="177"/>
      <c r="R305" s="241"/>
      <c r="S305" s="207"/>
      <c r="T305" s="242"/>
      <c r="U305" s="243"/>
    </row>
    <row r="306" spans="1:21" ht="12.75">
      <c r="A306" s="233"/>
      <c r="B306" s="234"/>
      <c r="C306" s="234"/>
      <c r="D306" s="235"/>
      <c r="E306" s="236"/>
      <c r="F306" s="234"/>
      <c r="G306" s="202"/>
      <c r="H306" s="237"/>
      <c r="I306" s="238"/>
      <c r="J306" s="110"/>
      <c r="K306" s="238"/>
      <c r="L306" s="238"/>
      <c r="M306" s="238"/>
      <c r="N306" s="239"/>
      <c r="O306" s="240"/>
      <c r="P306" s="240"/>
      <c r="Q306" s="177"/>
      <c r="R306" s="241"/>
      <c r="S306" s="207"/>
      <c r="T306" s="242"/>
      <c r="U306" s="243"/>
    </row>
    <row r="307" spans="1:21" ht="12.75">
      <c r="A307" s="233"/>
      <c r="B307" s="234"/>
      <c r="C307" s="234"/>
      <c r="D307" s="235"/>
      <c r="E307" s="236"/>
      <c r="F307" s="234"/>
      <c r="G307" s="202"/>
      <c r="H307" s="237"/>
      <c r="I307" s="238"/>
      <c r="J307" s="110"/>
      <c r="K307" s="238"/>
      <c r="L307" s="238"/>
      <c r="M307" s="238"/>
      <c r="N307" s="239"/>
      <c r="O307" s="240"/>
      <c r="P307" s="240"/>
      <c r="Q307" s="177"/>
      <c r="R307" s="241"/>
      <c r="S307" s="207"/>
      <c r="T307" s="242"/>
      <c r="U307" s="243"/>
    </row>
    <row r="308" spans="1:21" ht="12.75">
      <c r="A308" s="233"/>
      <c r="B308" s="234"/>
      <c r="C308" s="234"/>
      <c r="D308" s="235"/>
      <c r="E308" s="236"/>
      <c r="F308" s="234"/>
      <c r="G308" s="202"/>
      <c r="H308" s="237"/>
      <c r="I308" s="238"/>
      <c r="J308" s="110"/>
      <c r="K308" s="238"/>
      <c r="L308" s="238"/>
      <c r="M308" s="238"/>
      <c r="N308" s="239"/>
      <c r="O308" s="240"/>
      <c r="P308" s="240"/>
      <c r="Q308" s="177"/>
      <c r="R308" s="241"/>
      <c r="S308" s="207"/>
      <c r="T308" s="242"/>
      <c r="U308" s="243"/>
    </row>
    <row r="309" spans="1:21" ht="12.75">
      <c r="A309" s="233"/>
      <c r="B309" s="234"/>
      <c r="C309" s="234"/>
      <c r="D309" s="235"/>
      <c r="E309" s="236"/>
      <c r="F309" s="234"/>
      <c r="G309" s="202"/>
      <c r="H309" s="237"/>
      <c r="I309" s="238"/>
      <c r="J309" s="110"/>
      <c r="K309" s="238"/>
      <c r="L309" s="238"/>
      <c r="M309" s="238"/>
      <c r="N309" s="239"/>
      <c r="O309" s="240"/>
      <c r="P309" s="240"/>
      <c r="Q309" s="177"/>
      <c r="R309" s="241"/>
      <c r="S309" s="207"/>
      <c r="T309" s="242"/>
      <c r="U309" s="243"/>
    </row>
    <row r="310" spans="1:21" ht="12.75">
      <c r="A310" s="233"/>
      <c r="B310" s="234"/>
      <c r="C310" s="234"/>
      <c r="D310" s="235"/>
      <c r="E310" s="236"/>
      <c r="F310" s="234"/>
      <c r="G310" s="202"/>
      <c r="H310" s="237"/>
      <c r="I310" s="238"/>
      <c r="J310" s="110"/>
      <c r="K310" s="238"/>
      <c r="L310" s="238"/>
      <c r="M310" s="238"/>
      <c r="N310" s="239"/>
      <c r="O310" s="240"/>
      <c r="P310" s="240"/>
      <c r="Q310" s="177"/>
      <c r="R310" s="241"/>
      <c r="S310" s="207"/>
      <c r="T310" s="242"/>
      <c r="U310" s="243"/>
    </row>
    <row r="311" spans="1:21" ht="12.75">
      <c r="A311" s="233"/>
      <c r="B311" s="234"/>
      <c r="C311" s="234"/>
      <c r="D311" s="235"/>
      <c r="E311" s="236"/>
      <c r="F311" s="234"/>
      <c r="G311" s="202"/>
      <c r="H311" s="237"/>
      <c r="I311" s="238"/>
      <c r="J311" s="110"/>
      <c r="K311" s="238"/>
      <c r="L311" s="238"/>
      <c r="M311" s="238"/>
      <c r="N311" s="239"/>
      <c r="O311" s="240"/>
      <c r="P311" s="240"/>
      <c r="Q311" s="177"/>
      <c r="R311" s="241"/>
      <c r="S311" s="207"/>
      <c r="T311" s="242"/>
      <c r="U311" s="243"/>
    </row>
    <row r="312" spans="1:21" ht="12.75">
      <c r="A312" s="233"/>
      <c r="B312" s="234"/>
      <c r="C312" s="234"/>
      <c r="D312" s="235"/>
      <c r="E312" s="236"/>
      <c r="F312" s="234"/>
      <c r="G312" s="202"/>
      <c r="H312" s="237"/>
      <c r="I312" s="238"/>
      <c r="J312" s="110"/>
      <c r="K312" s="238"/>
      <c r="L312" s="238"/>
      <c r="M312" s="238"/>
      <c r="N312" s="239"/>
      <c r="O312" s="240"/>
      <c r="P312" s="240"/>
      <c r="Q312" s="177"/>
      <c r="R312" s="241"/>
      <c r="S312" s="207"/>
      <c r="T312" s="242"/>
      <c r="U312" s="243"/>
    </row>
    <row r="313" spans="1:21" ht="12.75">
      <c r="A313" s="233"/>
      <c r="B313" s="234"/>
      <c r="C313" s="234"/>
      <c r="D313" s="235"/>
      <c r="E313" s="236"/>
      <c r="F313" s="234"/>
      <c r="G313" s="202"/>
      <c r="H313" s="237"/>
      <c r="I313" s="238"/>
      <c r="J313" s="110"/>
      <c r="K313" s="238"/>
      <c r="L313" s="238"/>
      <c r="M313" s="238"/>
      <c r="N313" s="239"/>
      <c r="O313" s="240"/>
      <c r="P313" s="240"/>
      <c r="Q313" s="177"/>
      <c r="R313" s="241"/>
      <c r="S313" s="207"/>
      <c r="T313" s="242"/>
      <c r="U313" s="243"/>
    </row>
    <row r="314" spans="1:21" ht="12.75">
      <c r="A314" s="233"/>
      <c r="B314" s="234"/>
      <c r="C314" s="234"/>
      <c r="D314" s="235"/>
      <c r="E314" s="236"/>
      <c r="F314" s="234"/>
      <c r="G314" s="202"/>
      <c r="H314" s="237"/>
      <c r="I314" s="238"/>
      <c r="J314" s="110"/>
      <c r="K314" s="238"/>
      <c r="L314" s="238"/>
      <c r="M314" s="238"/>
      <c r="N314" s="239"/>
      <c r="O314" s="240"/>
      <c r="P314" s="240"/>
      <c r="Q314" s="177"/>
      <c r="R314" s="241"/>
      <c r="S314" s="207"/>
      <c r="T314" s="242"/>
      <c r="U314" s="243"/>
    </row>
    <row r="315" spans="1:24" ht="12.75" hidden="1">
      <c r="A315" s="244"/>
      <c r="B315" s="245"/>
      <c r="C315" s="245"/>
      <c r="D315" s="245"/>
      <c r="E315" s="245"/>
      <c r="F315" s="245"/>
      <c r="G315" s="245"/>
      <c r="H315" s="245"/>
      <c r="K315" s="15"/>
      <c r="S315" s="13"/>
      <c r="U315" s="104"/>
      <c r="W315" s="84"/>
      <c r="X315" s="126"/>
    </row>
    <row r="316" spans="1:24" ht="12.75" customHeight="1" hidden="1">
      <c r="A316" s="246"/>
      <c r="B316" s="46"/>
      <c r="C316" s="46"/>
      <c r="D316" s="46"/>
      <c r="E316" s="46"/>
      <c r="F316" s="46"/>
      <c r="G316" s="46"/>
      <c r="H316" s="46"/>
      <c r="I316" s="238"/>
      <c r="K316" s="15"/>
      <c r="S316" s="214"/>
      <c r="T316" s="219"/>
      <c r="U316" s="247"/>
      <c r="V316" s="248"/>
      <c r="W316" s="249"/>
      <c r="X316" s="126"/>
    </row>
    <row r="317" spans="11:24" ht="12.75" hidden="1">
      <c r="K317" s="15"/>
      <c r="S317" s="214"/>
      <c r="T317" s="219"/>
      <c r="U317" s="247"/>
      <c r="V317" s="250"/>
      <c r="W317" s="251"/>
      <c r="X317" s="252"/>
    </row>
    <row r="318" spans="11:24" ht="12.75" hidden="1">
      <c r="K318" s="15"/>
      <c r="S318" s="13"/>
      <c r="U318" s="145"/>
      <c r="V318" s="250"/>
      <c r="W318" s="253"/>
      <c r="X318" s="254"/>
    </row>
    <row r="319" spans="1:24" ht="12.75" hidden="1">
      <c r="A319" s="255"/>
      <c r="K319" s="15"/>
      <c r="S319" s="214"/>
      <c r="T319" s="219"/>
      <c r="U319" s="220"/>
      <c r="V319" s="248"/>
      <c r="W319" s="84"/>
      <c r="X319" s="126"/>
    </row>
    <row r="320" spans="9:24" ht="12.75" hidden="1">
      <c r="I320" s="77"/>
      <c r="K320" s="15"/>
      <c r="S320" s="214"/>
      <c r="T320" s="219"/>
      <c r="U320" s="256"/>
      <c r="V320" s="248"/>
      <c r="W320" s="249"/>
      <c r="X320" s="126"/>
    </row>
    <row r="321" spans="1:24" ht="12.75" hidden="1">
      <c r="A321" s="244"/>
      <c r="B321" s="245"/>
      <c r="C321" s="245"/>
      <c r="D321" s="245"/>
      <c r="E321" s="245"/>
      <c r="F321" s="245"/>
      <c r="G321" s="245"/>
      <c r="H321" s="245"/>
      <c r="K321" s="15"/>
      <c r="S321" s="214"/>
      <c r="T321" s="219"/>
      <c r="U321" s="220"/>
      <c r="V321" s="248"/>
      <c r="W321" s="249"/>
      <c r="X321" s="126"/>
    </row>
    <row r="322" spans="11:24" ht="12.75" hidden="1">
      <c r="K322" s="15"/>
      <c r="S322" s="214"/>
      <c r="T322" s="219"/>
      <c r="U322" s="256"/>
      <c r="V322" s="248"/>
      <c r="W322" s="84"/>
      <c r="X322" s="126"/>
    </row>
    <row r="323" spans="1:22" ht="12.75" hidden="1">
      <c r="A323" s="244"/>
      <c r="B323" s="245"/>
      <c r="C323" s="245"/>
      <c r="D323" s="245"/>
      <c r="E323" s="245"/>
      <c r="F323" s="245"/>
      <c r="G323" s="245"/>
      <c r="H323" s="245"/>
      <c r="K323" s="15"/>
      <c r="S323" s="214"/>
      <c r="T323" s="219"/>
      <c r="U323" s="256"/>
      <c r="V323" s="248"/>
    </row>
    <row r="324" spans="1:22" ht="12.75" hidden="1">
      <c r="A324" s="246"/>
      <c r="B324" s="46"/>
      <c r="C324" s="46"/>
      <c r="D324" s="234"/>
      <c r="E324" s="234"/>
      <c r="F324" s="234"/>
      <c r="G324" s="234"/>
      <c r="H324" s="234"/>
      <c r="I324" s="154"/>
      <c r="J324" s="214"/>
      <c r="K324" s="15"/>
      <c r="S324" s="214"/>
      <c r="T324" s="219"/>
      <c r="U324" s="256"/>
      <c r="V324" s="248"/>
    </row>
    <row r="325" spans="1:24" ht="12.75" hidden="1">
      <c r="A325" s="246"/>
      <c r="B325" s="257"/>
      <c r="C325" s="257"/>
      <c r="D325" s="257"/>
      <c r="E325" s="257"/>
      <c r="F325" s="257"/>
      <c r="G325" s="257"/>
      <c r="H325" s="257"/>
      <c r="I325" s="238"/>
      <c r="J325" s="214"/>
      <c r="K325" s="15"/>
      <c r="S325" s="214"/>
      <c r="T325" s="219"/>
      <c r="U325" s="247"/>
      <c r="V325" s="248"/>
      <c r="W325" s="249"/>
      <c r="X325" s="126"/>
    </row>
    <row r="326" spans="1:24" ht="12.75" hidden="1">
      <c r="A326" s="212"/>
      <c r="B326" s="46"/>
      <c r="C326" s="46"/>
      <c r="D326" s="46"/>
      <c r="E326" s="46"/>
      <c r="F326" s="46"/>
      <c r="G326" s="46"/>
      <c r="H326" s="46"/>
      <c r="I326" s="154"/>
      <c r="J326" s="214"/>
      <c r="K326" s="15"/>
      <c r="S326" s="214"/>
      <c r="T326" s="219"/>
      <c r="U326" s="220"/>
      <c r="V326" s="222"/>
      <c r="W326" s="249"/>
      <c r="X326" s="126"/>
    </row>
    <row r="327" spans="1:24" ht="12.75" hidden="1">
      <c r="A327" s="212"/>
      <c r="B327" s="46"/>
      <c r="C327" s="46"/>
      <c r="D327" s="46"/>
      <c r="E327" s="46"/>
      <c r="F327" s="46"/>
      <c r="G327" s="46"/>
      <c r="H327" s="46"/>
      <c r="I327" s="154"/>
      <c r="J327" s="214"/>
      <c r="K327" s="15"/>
      <c r="S327" s="214"/>
      <c r="T327" s="219"/>
      <c r="U327" s="220"/>
      <c r="V327" s="222"/>
      <c r="W327" s="249"/>
      <c r="X327" s="126"/>
    </row>
    <row r="328" spans="1:24" ht="12.75" hidden="1">
      <c r="A328" s="212"/>
      <c r="B328" s="46"/>
      <c r="C328" s="46"/>
      <c r="D328" s="46"/>
      <c r="E328" s="46"/>
      <c r="F328" s="46"/>
      <c r="G328" s="46"/>
      <c r="H328" s="46"/>
      <c r="I328" s="154"/>
      <c r="J328" s="214"/>
      <c r="K328" s="15"/>
      <c r="S328" s="214"/>
      <c r="T328" s="219"/>
      <c r="U328" s="256"/>
      <c r="V328" s="222"/>
      <c r="W328" s="84"/>
      <c r="X328" s="126"/>
    </row>
    <row r="329" spans="1:24" ht="12.75" hidden="1">
      <c r="A329" s="233"/>
      <c r="B329" s="234"/>
      <c r="C329" s="234"/>
      <c r="D329" s="234"/>
      <c r="E329" s="234"/>
      <c r="F329" s="234"/>
      <c r="G329" s="234"/>
      <c r="H329" s="234"/>
      <c r="I329" s="238"/>
      <c r="J329" s="214"/>
      <c r="K329" s="15"/>
      <c r="S329" s="214"/>
      <c r="T329" s="219"/>
      <c r="U329" s="247"/>
      <c r="V329" s="258"/>
      <c r="W329" s="251"/>
      <c r="X329" s="252"/>
    </row>
    <row r="330" spans="1:24" ht="12.75" hidden="1">
      <c r="A330" s="212"/>
      <c r="B330" s="46"/>
      <c r="C330" s="46"/>
      <c r="D330" s="46"/>
      <c r="E330" s="46"/>
      <c r="F330" s="46"/>
      <c r="G330" s="46"/>
      <c r="H330" s="46"/>
      <c r="I330" s="154"/>
      <c r="J330" s="214"/>
      <c r="K330" s="15"/>
      <c r="U330" s="259"/>
      <c r="W330" s="249"/>
      <c r="X330" s="126"/>
    </row>
    <row r="331" spans="4:24" ht="12.75">
      <c r="D331" s="29"/>
      <c r="E331" s="35" t="s">
        <v>211</v>
      </c>
      <c r="F331" s="144"/>
      <c r="G331" s="29"/>
      <c r="H331" s="31"/>
      <c r="I331" s="15"/>
      <c r="K331" s="15"/>
      <c r="U331" s="259"/>
      <c r="W331" s="249"/>
      <c r="X331" s="126"/>
    </row>
    <row r="332" spans="1:24" ht="12.75">
      <c r="A332" s="114" t="s">
        <v>212</v>
      </c>
      <c r="D332" s="29"/>
      <c r="E332" s="30"/>
      <c r="G332" s="36"/>
      <c r="H332" s="37"/>
      <c r="I332" s="38" t="s">
        <v>213</v>
      </c>
      <c r="J332" s="39" t="s">
        <v>15</v>
      </c>
      <c r="K332" s="40" t="s">
        <v>16</v>
      </c>
      <c r="L332" s="40" t="s">
        <v>17</v>
      </c>
      <c r="M332" s="40" t="s">
        <v>18</v>
      </c>
      <c r="N332" s="41" t="s">
        <v>19</v>
      </c>
      <c r="O332" s="40" t="s">
        <v>20</v>
      </c>
      <c r="P332" s="40" t="s">
        <v>21</v>
      </c>
      <c r="Q332" s="39"/>
      <c r="R332" s="31"/>
      <c r="S332" s="39" t="s">
        <v>22</v>
      </c>
      <c r="T332" s="126"/>
      <c r="U332" s="42" t="s">
        <v>23</v>
      </c>
      <c r="V332" s="51" t="s">
        <v>34</v>
      </c>
      <c r="W332" s="249"/>
      <c r="X332" s="126"/>
    </row>
    <row r="333" spans="4:24" ht="12.75">
      <c r="D333" s="29"/>
      <c r="E333" s="30"/>
      <c r="G333" s="29"/>
      <c r="H333" s="31"/>
      <c r="I333" s="49" t="s">
        <v>24</v>
      </c>
      <c r="J333" s="39" t="s">
        <v>25</v>
      </c>
      <c r="K333" s="40" t="s">
        <v>26</v>
      </c>
      <c r="L333" s="40" t="s">
        <v>27</v>
      </c>
      <c r="M333" s="40" t="s">
        <v>28</v>
      </c>
      <c r="N333" s="41" t="s">
        <v>29</v>
      </c>
      <c r="O333" s="40" t="s">
        <v>30</v>
      </c>
      <c r="P333" s="40" t="s">
        <v>31</v>
      </c>
      <c r="Q333" s="39"/>
      <c r="R333" s="31"/>
      <c r="S333" s="39" t="s">
        <v>32</v>
      </c>
      <c r="U333" s="42" t="s">
        <v>33</v>
      </c>
      <c r="W333" s="84"/>
      <c r="X333" s="126"/>
    </row>
    <row r="334" spans="11:24" ht="12.75">
      <c r="K334" s="40"/>
      <c r="U334" s="260"/>
      <c r="V334" s="261"/>
      <c r="W334" s="251"/>
      <c r="X334" s="252"/>
    </row>
    <row r="335" spans="1:24" s="120" customFormat="1" ht="12.75">
      <c r="A335" s="52">
        <v>10</v>
      </c>
      <c r="B335" s="262"/>
      <c r="C335" s="262"/>
      <c r="D335" s="52" t="s">
        <v>214</v>
      </c>
      <c r="E335" s="262"/>
      <c r="F335" s="262"/>
      <c r="G335" s="263"/>
      <c r="H335" s="80"/>
      <c r="I335" s="61">
        <f>SUM(I336:I346)</f>
        <v>20.5</v>
      </c>
      <c r="J335" s="62">
        <f>SUM(J336:J344)</f>
        <v>0</v>
      </c>
      <c r="K335" s="61">
        <f>SUM(K336:K344)</f>
        <v>0</v>
      </c>
      <c r="L335" s="61">
        <f>SUM(L336:L346)</f>
        <v>305.805</v>
      </c>
      <c r="M335" s="61">
        <f>SUM(M336:M345)</f>
        <v>0</v>
      </c>
      <c r="N335" s="60">
        <f>SUM(N336:N345)</f>
        <v>5</v>
      </c>
      <c r="O335" s="61">
        <f>SUM(O336:O345)</f>
        <v>0</v>
      </c>
      <c r="P335" s="61">
        <f>SUM(P336:P345)</f>
        <v>53.088</v>
      </c>
      <c r="Q335" s="62">
        <f>SUM(Q336:Q345)</f>
        <v>0</v>
      </c>
      <c r="R335" s="54"/>
      <c r="S335" s="264">
        <f>SUM(S336:S346)</f>
        <v>384.393</v>
      </c>
      <c r="T335" s="65"/>
      <c r="U335" s="265">
        <f>SUM(U336:U345)</f>
        <v>384392.41</v>
      </c>
      <c r="V335" s="250">
        <f>SUM(U335/S335/1000)</f>
        <v>0.999998465112528</v>
      </c>
      <c r="W335" s="249"/>
      <c r="X335" s="126"/>
    </row>
    <row r="336" spans="9:24" s="120" customFormat="1" ht="13.5" customHeight="1">
      <c r="I336" s="40"/>
      <c r="J336" s="16"/>
      <c r="K336" s="15"/>
      <c r="L336" s="15"/>
      <c r="M336" s="14"/>
      <c r="N336" s="14"/>
      <c r="O336" s="15"/>
      <c r="P336" s="15"/>
      <c r="Q336" s="16"/>
      <c r="R336" s="266"/>
      <c r="S336" s="267"/>
      <c r="T336" s="126"/>
      <c r="U336" s="259"/>
      <c r="V336" s="250"/>
      <c r="W336" s="249"/>
      <c r="X336" s="126"/>
    </row>
    <row r="337" spans="1:22" ht="12.75">
      <c r="A337" s="114" t="s">
        <v>70</v>
      </c>
      <c r="F337" s="21"/>
      <c r="I337" s="77"/>
      <c r="K337" s="15"/>
      <c r="M337" s="14"/>
      <c r="S337" s="267"/>
      <c r="T337" s="78"/>
      <c r="U337" s="75"/>
      <c r="V337" s="250"/>
    </row>
    <row r="338" spans="4:22" ht="12.75">
      <c r="D338" t="s">
        <v>215</v>
      </c>
      <c r="F338" s="21"/>
      <c r="I338" s="77">
        <v>2</v>
      </c>
      <c r="K338" s="15"/>
      <c r="M338" s="14"/>
      <c r="P338" s="15">
        <v>-1.332</v>
      </c>
      <c r="S338" s="267">
        <f>SUM(I338:Q338)</f>
        <v>0.6679999999999999</v>
      </c>
      <c r="T338" s="78"/>
      <c r="U338" s="75">
        <v>668</v>
      </c>
      <c r="V338" s="250">
        <f>SUM(U338/S338/1000)</f>
        <v>1.0000000000000002</v>
      </c>
    </row>
    <row r="339" spans="4:22" ht="12.75">
      <c r="D339" t="s">
        <v>216</v>
      </c>
      <c r="F339" s="21"/>
      <c r="I339" s="77">
        <v>3.5</v>
      </c>
      <c r="K339" s="15"/>
      <c r="M339" s="14"/>
      <c r="P339" s="15">
        <v>-1.109</v>
      </c>
      <c r="S339" s="267">
        <f>SUM(I339:Q339)</f>
        <v>2.391</v>
      </c>
      <c r="T339" s="78"/>
      <c r="U339" s="75">
        <v>2390.62</v>
      </c>
      <c r="V339" s="250">
        <f>SUM(U339/S339/1000)</f>
        <v>0.9998410706817231</v>
      </c>
    </row>
    <row r="340" spans="4:22" ht="12.75">
      <c r="D340" t="s">
        <v>217</v>
      </c>
      <c r="F340" s="21"/>
      <c r="I340" s="77">
        <v>15</v>
      </c>
      <c r="K340" s="15"/>
      <c r="M340" s="14"/>
      <c r="N340" s="14">
        <v>-5</v>
      </c>
      <c r="P340" s="15">
        <v>-5.45</v>
      </c>
      <c r="S340" s="267">
        <f>SUM(I340:Q340)</f>
        <v>4.550000000000001</v>
      </c>
      <c r="T340" s="78"/>
      <c r="U340" s="75">
        <v>4550</v>
      </c>
      <c r="V340" s="250">
        <f>SUM(U340/S340/1000)</f>
        <v>0.9999999999999999</v>
      </c>
    </row>
    <row r="341" spans="4:22" ht="12.75">
      <c r="D341" t="s">
        <v>218</v>
      </c>
      <c r="F341" s="21"/>
      <c r="I341" s="77"/>
      <c r="K341" s="15"/>
      <c r="M341" s="14"/>
      <c r="N341" s="14">
        <v>10</v>
      </c>
      <c r="P341" s="15">
        <v>-6.611</v>
      </c>
      <c r="S341" s="267">
        <f>SUM(I341:Q341)</f>
        <v>3.3890000000000002</v>
      </c>
      <c r="T341" s="78"/>
      <c r="U341" s="75">
        <v>3389</v>
      </c>
      <c r="V341" s="250">
        <f>SUM(U341/S341/1000)</f>
        <v>0.9999999999999999</v>
      </c>
    </row>
    <row r="342" spans="4:22" ht="12.75">
      <c r="D342" t="s">
        <v>219</v>
      </c>
      <c r="F342" s="21"/>
      <c r="I342" s="77"/>
      <c r="K342" s="15"/>
      <c r="M342" s="14"/>
      <c r="S342" s="267"/>
      <c r="T342" s="78"/>
      <c r="U342" s="75"/>
      <c r="V342" s="250"/>
    </row>
    <row r="343" spans="6:22" ht="12.75">
      <c r="F343" s="21"/>
      <c r="I343" s="77"/>
      <c r="K343" s="15"/>
      <c r="M343" s="14"/>
      <c r="S343" s="267"/>
      <c r="T343" s="78"/>
      <c r="U343" s="75"/>
      <c r="V343" s="250"/>
    </row>
    <row r="344" spans="1:22" ht="12.75">
      <c r="A344" s="114" t="s">
        <v>220</v>
      </c>
      <c r="B344" s="8"/>
      <c r="C344" s="8"/>
      <c r="F344" s="21"/>
      <c r="K344" s="15"/>
      <c r="M344" s="14"/>
      <c r="S344" s="267"/>
      <c r="T344" s="78"/>
      <c r="U344" s="75"/>
      <c r="V344" s="250"/>
    </row>
    <row r="345" spans="4:22" ht="13.5" customHeight="1">
      <c r="D345" t="s">
        <v>221</v>
      </c>
      <c r="F345" s="21"/>
      <c r="I345" s="77">
        <v>0</v>
      </c>
      <c r="K345" s="15"/>
      <c r="L345" s="12">
        <v>305.805</v>
      </c>
      <c r="M345" s="14"/>
      <c r="P345" s="15">
        <v>67.59</v>
      </c>
      <c r="S345" s="267">
        <f>SUM(I345:Q345)</f>
        <v>373.395</v>
      </c>
      <c r="T345" s="78"/>
      <c r="U345" s="75">
        <v>373394.79</v>
      </c>
      <c r="V345" s="250">
        <f>SUM(U345/S345/1000)</f>
        <v>0.9999994375928976</v>
      </c>
    </row>
    <row r="346" spans="7:24" ht="12.75">
      <c r="G346" s="72"/>
      <c r="H346" s="71"/>
      <c r="I346" s="15"/>
      <c r="K346" s="15"/>
      <c r="M346" s="14"/>
      <c r="U346" s="259"/>
      <c r="V346" s="250"/>
      <c r="W346" s="249"/>
      <c r="X346" s="126"/>
    </row>
    <row r="347" spans="1:24" s="8" customFormat="1" ht="13.5" customHeight="1">
      <c r="A347" s="52">
        <v>21</v>
      </c>
      <c r="B347" s="268"/>
      <c r="C347" s="268"/>
      <c r="D347" s="53" t="s">
        <v>222</v>
      </c>
      <c r="E347" s="269"/>
      <c r="F347" s="268"/>
      <c r="G347" s="55"/>
      <c r="H347" s="80"/>
      <c r="I347" s="61">
        <f>SUM(I348:I352)</f>
        <v>0</v>
      </c>
      <c r="J347" s="62">
        <f aca="true" t="shared" si="18" ref="J347:O347">SUM(J348:J351)</f>
        <v>0</v>
      </c>
      <c r="K347" s="61">
        <f t="shared" si="18"/>
        <v>0</v>
      </c>
      <c r="L347" s="61">
        <f t="shared" si="18"/>
        <v>0</v>
      </c>
      <c r="M347" s="60">
        <f t="shared" si="18"/>
        <v>0</v>
      </c>
      <c r="N347" s="60">
        <f>SUM(N348:N351)</f>
        <v>0</v>
      </c>
      <c r="O347" s="61">
        <f t="shared" si="18"/>
        <v>0</v>
      </c>
      <c r="P347" s="61">
        <f>SUM(P348:P351)</f>
        <v>0</v>
      </c>
      <c r="Q347" s="62">
        <f>SUM(Q348:Q352)</f>
        <v>0</v>
      </c>
      <c r="R347" s="81"/>
      <c r="S347" s="264">
        <f>SUM(S348:S352)</f>
        <v>0</v>
      </c>
      <c r="T347" s="113"/>
      <c r="U347" s="265">
        <f>SUM(U348:U352)</f>
        <v>0</v>
      </c>
      <c r="V347" s="250"/>
      <c r="W347" s="249"/>
      <c r="X347" s="126"/>
    </row>
    <row r="348" spans="1:24" ht="13.5" customHeight="1">
      <c r="A348" s="114" t="s">
        <v>223</v>
      </c>
      <c r="B348" s="8"/>
      <c r="C348" s="8"/>
      <c r="D348" s="8"/>
      <c r="G348" s="72"/>
      <c r="H348" s="71"/>
      <c r="I348" s="15"/>
      <c r="K348" s="15"/>
      <c r="R348" s="84"/>
      <c r="U348" s="259"/>
      <c r="W348" s="249"/>
      <c r="X348" s="126"/>
    </row>
    <row r="349" spans="1:22" ht="12.75">
      <c r="A349" s="119"/>
      <c r="D349" t="s">
        <v>215</v>
      </c>
      <c r="I349" s="77">
        <v>0</v>
      </c>
      <c r="K349" s="15"/>
      <c r="R349" s="84"/>
      <c r="S349" s="267"/>
      <c r="U349" s="75"/>
      <c r="V349" s="250"/>
    </row>
    <row r="350" spans="1:22" ht="12.75">
      <c r="A350" s="119"/>
      <c r="D350" t="s">
        <v>224</v>
      </c>
      <c r="I350" s="77">
        <v>0</v>
      </c>
      <c r="K350" s="15"/>
      <c r="R350" s="84"/>
      <c r="S350" s="267"/>
      <c r="U350" s="75"/>
      <c r="V350" s="250"/>
    </row>
    <row r="351" spans="1:22" ht="12.75">
      <c r="A351" s="270" t="s">
        <v>225</v>
      </c>
      <c r="I351" s="77"/>
      <c r="K351" s="15"/>
      <c r="R351" s="84"/>
      <c r="S351" s="267"/>
      <c r="U351" s="75"/>
      <c r="V351" s="250"/>
    </row>
    <row r="352" spans="1:22" ht="12.75">
      <c r="A352" s="270"/>
      <c r="D352" t="s">
        <v>226</v>
      </c>
      <c r="I352" s="77">
        <v>0</v>
      </c>
      <c r="K352" s="15"/>
      <c r="R352" s="84"/>
      <c r="S352" s="267"/>
      <c r="U352" s="75"/>
      <c r="V352" s="250"/>
    </row>
    <row r="353" spans="1:24" s="8" customFormat="1" ht="21.75" customHeight="1">
      <c r="A353" s="52">
        <v>22</v>
      </c>
      <c r="B353" s="268"/>
      <c r="C353" s="268"/>
      <c r="D353" s="53" t="s">
        <v>227</v>
      </c>
      <c r="E353" s="268"/>
      <c r="F353" s="268"/>
      <c r="G353" s="55"/>
      <c r="H353" s="80"/>
      <c r="I353" s="61">
        <f>SUM(I354:I376)</f>
        <v>1210.3600000000001</v>
      </c>
      <c r="J353" s="62">
        <f>SUM(J354:J375)</f>
        <v>1</v>
      </c>
      <c r="K353" s="61">
        <f>SUM(K354:K375)</f>
        <v>3075.479</v>
      </c>
      <c r="L353" s="61">
        <f>SUM(L354:L375)</f>
        <v>180</v>
      </c>
      <c r="M353" s="61">
        <f>SUM(M354:M376)</f>
        <v>523.23</v>
      </c>
      <c r="N353" s="60">
        <f>SUM(N354:N376)</f>
        <v>0</v>
      </c>
      <c r="O353" s="61">
        <f>SUM(O354:O376)</f>
        <v>0</v>
      </c>
      <c r="P353" s="61">
        <f>SUM(P354:P377)</f>
        <v>-3406.5060000000003</v>
      </c>
      <c r="Q353" s="62">
        <f>SUM(Q354:Q376)</f>
        <v>0</v>
      </c>
      <c r="R353" s="81"/>
      <c r="S353" s="264">
        <f>SUM(S354:S377)</f>
        <v>1583.5629999999999</v>
      </c>
      <c r="T353" s="113"/>
      <c r="U353" s="265">
        <f>SUM(U354:U377)</f>
        <v>1535583.52</v>
      </c>
      <c r="V353" s="250">
        <f aca="true" t="shared" si="19" ref="V353:V377">SUM(U353/S353/1000)</f>
        <v>0.9697015653939882</v>
      </c>
      <c r="W353" s="68"/>
      <c r="X353" s="68"/>
    </row>
    <row r="354" spans="1:22" ht="13.5" customHeight="1">
      <c r="A354" s="114" t="s">
        <v>228</v>
      </c>
      <c r="B354" s="115"/>
      <c r="C354" s="115"/>
      <c r="D354" s="115"/>
      <c r="F354" s="21"/>
      <c r="G354" s="136"/>
      <c r="H354" s="31"/>
      <c r="I354" s="15"/>
      <c r="R354" s="84"/>
      <c r="V354" s="250"/>
    </row>
    <row r="355" spans="4:22" ht="13.5" customHeight="1">
      <c r="D355" t="s">
        <v>229</v>
      </c>
      <c r="G355" s="72"/>
      <c r="H355" s="71"/>
      <c r="I355" s="40">
        <v>20</v>
      </c>
      <c r="P355" s="15">
        <v>-20</v>
      </c>
      <c r="R355" s="84"/>
      <c r="S355" s="267">
        <f aca="true" t="shared" si="20" ref="S355:S364">SUM(I355:Q355)</f>
        <v>0</v>
      </c>
      <c r="U355" s="20">
        <v>0</v>
      </c>
      <c r="V355" s="250"/>
    </row>
    <row r="356" spans="4:22" ht="13.5" customHeight="1">
      <c r="D356" t="s">
        <v>230</v>
      </c>
      <c r="G356" s="72"/>
      <c r="H356" s="71"/>
      <c r="I356" s="40">
        <v>500</v>
      </c>
      <c r="P356" s="15">
        <v>-90</v>
      </c>
      <c r="R356" s="84"/>
      <c r="S356" s="267">
        <f t="shared" si="20"/>
        <v>410</v>
      </c>
      <c r="U356" s="20">
        <v>362038</v>
      </c>
      <c r="V356" s="250">
        <f t="shared" si="19"/>
        <v>0.883019512195122</v>
      </c>
    </row>
    <row r="357" spans="4:22" ht="13.5" customHeight="1">
      <c r="D357" t="s">
        <v>231</v>
      </c>
      <c r="G357" s="72"/>
      <c r="H357" s="71"/>
      <c r="I357" s="40">
        <v>30</v>
      </c>
      <c r="P357" s="15">
        <v>-25.413</v>
      </c>
      <c r="R357" s="84"/>
      <c r="S357" s="267">
        <f t="shared" si="20"/>
        <v>4.587</v>
      </c>
      <c r="U357" s="20">
        <v>4587</v>
      </c>
      <c r="V357" s="250">
        <f t="shared" si="19"/>
        <v>1</v>
      </c>
    </row>
    <row r="358" spans="1:22" ht="12.75">
      <c r="A358" s="119"/>
      <c r="D358" t="s">
        <v>218</v>
      </c>
      <c r="H358" s="71"/>
      <c r="I358" s="40">
        <v>300</v>
      </c>
      <c r="K358" s="12">
        <v>3000</v>
      </c>
      <c r="M358" s="12">
        <v>496.555</v>
      </c>
      <c r="P358" s="15">
        <v>-3103.393</v>
      </c>
      <c r="R358" s="84"/>
      <c r="S358" s="267">
        <f t="shared" si="20"/>
        <v>693.1619999999998</v>
      </c>
      <c r="U358" s="20">
        <v>693160.4</v>
      </c>
      <c r="V358" s="250">
        <f t="shared" si="19"/>
        <v>0.9999976917372855</v>
      </c>
    </row>
    <row r="359" spans="1:22" ht="12.75">
      <c r="A359" s="119"/>
      <c r="D359" t="s">
        <v>232</v>
      </c>
      <c r="F359" s="21"/>
      <c r="I359" s="77">
        <v>18.16</v>
      </c>
      <c r="P359" s="15">
        <v>-0.13</v>
      </c>
      <c r="R359" s="84"/>
      <c r="S359" s="267">
        <f t="shared" si="20"/>
        <v>18.03</v>
      </c>
      <c r="U359" s="20">
        <v>18030</v>
      </c>
      <c r="V359" s="250">
        <f t="shared" si="19"/>
        <v>0.9999999999999999</v>
      </c>
    </row>
    <row r="360" spans="4:22" ht="12.75">
      <c r="D360" t="s">
        <v>233</v>
      </c>
      <c r="I360" s="77">
        <v>50</v>
      </c>
      <c r="L360" s="12">
        <v>180</v>
      </c>
      <c r="P360" s="15">
        <v>21.191</v>
      </c>
      <c r="R360" s="84"/>
      <c r="S360" s="267">
        <f t="shared" si="20"/>
        <v>251.191</v>
      </c>
      <c r="U360" s="20">
        <v>251190.9</v>
      </c>
      <c r="V360" s="250">
        <f t="shared" si="19"/>
        <v>0.9999996018965648</v>
      </c>
    </row>
    <row r="361" spans="4:22" ht="12.75">
      <c r="D361" t="s">
        <v>234</v>
      </c>
      <c r="I361" s="77"/>
      <c r="P361" s="15">
        <v>35.7</v>
      </c>
      <c r="R361" s="84"/>
      <c r="S361" s="267">
        <f t="shared" si="20"/>
        <v>35.7</v>
      </c>
      <c r="U361" s="20">
        <v>35700</v>
      </c>
      <c r="V361" s="250">
        <f t="shared" si="19"/>
        <v>0.9999999999999999</v>
      </c>
    </row>
    <row r="362" spans="4:22" ht="12.75">
      <c r="D362" t="s">
        <v>235</v>
      </c>
      <c r="I362" s="77"/>
      <c r="R362" s="84"/>
      <c r="S362" s="267"/>
      <c r="V362" s="250"/>
    </row>
    <row r="363" spans="4:22" ht="12.75">
      <c r="D363" t="s">
        <v>236</v>
      </c>
      <c r="I363" s="77"/>
      <c r="J363" s="13">
        <v>1</v>
      </c>
      <c r="R363" s="84"/>
      <c r="S363" s="267">
        <f t="shared" si="20"/>
        <v>1</v>
      </c>
      <c r="U363" s="20">
        <v>1000</v>
      </c>
      <c r="V363" s="250">
        <f t="shared" si="19"/>
        <v>1</v>
      </c>
    </row>
    <row r="364" spans="4:22" ht="12.75">
      <c r="D364" t="s">
        <v>237</v>
      </c>
      <c r="I364" s="77"/>
      <c r="K364" s="12">
        <v>55</v>
      </c>
      <c r="P364" s="15">
        <v>-55</v>
      </c>
      <c r="R364" s="84"/>
      <c r="S364" s="267">
        <f t="shared" si="20"/>
        <v>0</v>
      </c>
      <c r="U364" s="20">
        <v>0</v>
      </c>
      <c r="V364" s="250"/>
    </row>
    <row r="365" spans="9:22" ht="12.75">
      <c r="I365" s="77"/>
      <c r="R365" s="84"/>
      <c r="S365" s="267"/>
      <c r="V365" s="250"/>
    </row>
    <row r="366" spans="7:22" ht="12.75">
      <c r="G366" s="21"/>
      <c r="I366" s="77"/>
      <c r="R366" s="84"/>
      <c r="S366" s="267"/>
      <c r="V366" s="250"/>
    </row>
    <row r="367" spans="1:22" ht="19.5" customHeight="1">
      <c r="A367" s="255"/>
      <c r="R367" s="84"/>
      <c r="S367" s="267"/>
      <c r="V367" s="250"/>
    </row>
    <row r="368" spans="1:22" ht="12.75">
      <c r="A368" s="114" t="s">
        <v>238</v>
      </c>
      <c r="B368" s="8"/>
      <c r="C368" s="8"/>
      <c r="D368" s="8"/>
      <c r="E368" s="8"/>
      <c r="H368" s="21"/>
      <c r="R368" s="84"/>
      <c r="S368" s="267"/>
      <c r="V368" s="250"/>
    </row>
    <row r="369" spans="1:22" ht="12.75">
      <c r="A369" s="119"/>
      <c r="D369" t="s">
        <v>239</v>
      </c>
      <c r="I369" s="77"/>
      <c r="K369" s="12">
        <v>5.086</v>
      </c>
      <c r="R369" s="84"/>
      <c r="S369" s="267">
        <f aca="true" t="shared" si="21" ref="S369:S377">SUM(I369:Q369)</f>
        <v>5.086</v>
      </c>
      <c r="U369" s="20">
        <v>5086</v>
      </c>
      <c r="V369" s="250">
        <f t="shared" si="19"/>
        <v>0.9999999999999999</v>
      </c>
    </row>
    <row r="370" spans="4:22" ht="12.75">
      <c r="D370" t="s">
        <v>240</v>
      </c>
      <c r="I370" s="77"/>
      <c r="K370" s="12">
        <v>15.393</v>
      </c>
      <c r="R370" s="271"/>
      <c r="S370" s="267">
        <f t="shared" si="21"/>
        <v>15.393</v>
      </c>
      <c r="U370" s="20">
        <v>15392.7</v>
      </c>
      <c r="V370" s="250">
        <f t="shared" si="19"/>
        <v>0.9999805106217111</v>
      </c>
    </row>
    <row r="371" spans="1:22" ht="12.75">
      <c r="A371" s="272"/>
      <c r="D371" t="s">
        <v>218</v>
      </c>
      <c r="I371" s="77"/>
      <c r="M371" s="12">
        <v>19.175</v>
      </c>
      <c r="R371" s="84"/>
      <c r="S371" s="267">
        <f t="shared" si="21"/>
        <v>19.175</v>
      </c>
      <c r="U371" s="20">
        <v>19173.5</v>
      </c>
      <c r="V371" s="250">
        <f t="shared" si="19"/>
        <v>0.9999217731421121</v>
      </c>
    </row>
    <row r="372" spans="4:25" ht="12.75">
      <c r="D372" s="115" t="s">
        <v>241</v>
      </c>
      <c r="E372" s="115"/>
      <c r="F372" s="115"/>
      <c r="G372" s="115"/>
      <c r="H372" s="78"/>
      <c r="I372" s="77">
        <v>0.2</v>
      </c>
      <c r="P372" s="15">
        <v>-0.2</v>
      </c>
      <c r="R372" s="84"/>
      <c r="S372" s="267">
        <f t="shared" si="21"/>
        <v>0</v>
      </c>
      <c r="T372" s="21"/>
      <c r="U372" s="75">
        <v>0</v>
      </c>
      <c r="V372" s="250"/>
      <c r="Y372" s="21"/>
    </row>
    <row r="373" spans="4:25" ht="12.75">
      <c r="D373" s="115" t="s">
        <v>242</v>
      </c>
      <c r="E373" s="115"/>
      <c r="F373" s="115"/>
      <c r="G373" s="115"/>
      <c r="H373" s="78"/>
      <c r="I373" s="77">
        <v>200</v>
      </c>
      <c r="N373" s="14">
        <v>-10.5</v>
      </c>
      <c r="P373" s="15">
        <v>-180.374</v>
      </c>
      <c r="R373" s="84"/>
      <c r="S373" s="267">
        <f t="shared" si="21"/>
        <v>9.126000000000005</v>
      </c>
      <c r="T373" s="21"/>
      <c r="U373" s="75">
        <v>9126</v>
      </c>
      <c r="V373" s="250">
        <f t="shared" si="19"/>
        <v>0.9999999999999994</v>
      </c>
      <c r="Y373" s="21"/>
    </row>
    <row r="374" spans="4:25" ht="12.75">
      <c r="D374" s="115" t="s">
        <v>243</v>
      </c>
      <c r="E374" s="115"/>
      <c r="F374" s="115"/>
      <c r="G374" s="115"/>
      <c r="H374" s="78"/>
      <c r="I374" s="77"/>
      <c r="M374" s="12">
        <v>7.5</v>
      </c>
      <c r="N374" s="14">
        <v>10.5</v>
      </c>
      <c r="P374" s="15">
        <v>-2.112</v>
      </c>
      <c r="R374" s="84"/>
      <c r="S374" s="267">
        <f t="shared" si="21"/>
        <v>15.888</v>
      </c>
      <c r="T374" s="21"/>
      <c r="U374" s="75">
        <v>15887.1</v>
      </c>
      <c r="V374" s="250">
        <f t="shared" si="19"/>
        <v>0.9999433534743203</v>
      </c>
      <c r="Y374" s="21"/>
    </row>
    <row r="375" spans="4:22" ht="12.75">
      <c r="D375" s="115" t="s">
        <v>244</v>
      </c>
      <c r="E375" s="115"/>
      <c r="F375" s="115"/>
      <c r="H375" s="273"/>
      <c r="I375" s="40">
        <v>90</v>
      </c>
      <c r="J375" s="16"/>
      <c r="L375" s="274"/>
      <c r="M375" s="15"/>
      <c r="N375" s="275"/>
      <c r="O375" s="276"/>
      <c r="P375" s="15">
        <v>-1.341</v>
      </c>
      <c r="R375" s="277"/>
      <c r="S375" s="267">
        <f t="shared" si="21"/>
        <v>88.659</v>
      </c>
      <c r="T375" s="278"/>
      <c r="U375" s="75">
        <v>88659</v>
      </c>
      <c r="V375" s="250">
        <f t="shared" si="19"/>
        <v>0.9999999999999999</v>
      </c>
    </row>
    <row r="376" spans="4:22" ht="12.75">
      <c r="D376" s="115" t="s">
        <v>245</v>
      </c>
      <c r="H376" s="21"/>
      <c r="I376" s="40">
        <v>2</v>
      </c>
      <c r="J376" s="18"/>
      <c r="K376" s="274"/>
      <c r="L376" s="274"/>
      <c r="O376" s="279"/>
      <c r="P376" s="279"/>
      <c r="Q376" s="267"/>
      <c r="R376" s="249"/>
      <c r="S376" s="267">
        <f t="shared" si="21"/>
        <v>2</v>
      </c>
      <c r="T376" s="278"/>
      <c r="U376" s="75">
        <v>1986.92</v>
      </c>
      <c r="V376" s="250">
        <f t="shared" si="19"/>
        <v>0.99346</v>
      </c>
    </row>
    <row r="377" spans="4:22" ht="12.75">
      <c r="D377" s="115" t="s">
        <v>246</v>
      </c>
      <c r="H377" s="21"/>
      <c r="I377" s="40"/>
      <c r="J377" s="18"/>
      <c r="K377" s="274"/>
      <c r="L377" s="274"/>
      <c r="O377" s="279"/>
      <c r="P377" s="15">
        <v>14.566</v>
      </c>
      <c r="Q377" s="267"/>
      <c r="R377" s="249"/>
      <c r="S377" s="267">
        <f t="shared" si="21"/>
        <v>14.566</v>
      </c>
      <c r="T377" s="278"/>
      <c r="U377" s="75">
        <v>14566</v>
      </c>
      <c r="V377" s="250">
        <f t="shared" si="19"/>
        <v>1</v>
      </c>
    </row>
    <row r="378" spans="8:22" ht="12.75">
      <c r="H378" s="21"/>
      <c r="I378" s="280"/>
      <c r="J378" s="18"/>
      <c r="K378" s="274"/>
      <c r="L378" s="274"/>
      <c r="M378" s="274"/>
      <c r="N378" s="281"/>
      <c r="O378" s="279"/>
      <c r="P378" s="279"/>
      <c r="Q378" s="267"/>
      <c r="R378" s="249"/>
      <c r="S378" s="267"/>
      <c r="T378" s="278"/>
      <c r="U378" s="75"/>
      <c r="V378" s="115"/>
    </row>
    <row r="379" spans="8:22" ht="12.75">
      <c r="H379" s="21"/>
      <c r="I379" s="280"/>
      <c r="J379" s="18"/>
      <c r="K379" s="274"/>
      <c r="L379" s="274"/>
      <c r="M379" s="274"/>
      <c r="N379" s="281"/>
      <c r="O379" s="279"/>
      <c r="P379" s="279"/>
      <c r="Q379" s="267"/>
      <c r="R379" s="249"/>
      <c r="T379" s="278"/>
      <c r="U379" s="75"/>
      <c r="V379" s="115"/>
    </row>
    <row r="380" spans="8:22" ht="12.75" hidden="1">
      <c r="H380" s="21"/>
      <c r="I380" s="280"/>
      <c r="J380" s="18"/>
      <c r="K380" s="274"/>
      <c r="L380" s="274"/>
      <c r="M380" s="274"/>
      <c r="N380" s="281"/>
      <c r="O380" s="279"/>
      <c r="P380" s="279"/>
      <c r="Q380" s="267"/>
      <c r="R380" s="249"/>
      <c r="T380" s="278"/>
      <c r="U380" s="75"/>
      <c r="V380" s="115"/>
    </row>
    <row r="381" spans="8:22" ht="12.75" hidden="1">
      <c r="H381" s="282"/>
      <c r="I381" s="280"/>
      <c r="J381" s="283"/>
      <c r="K381" s="274"/>
      <c r="L381" s="274"/>
      <c r="M381" s="274"/>
      <c r="N381" s="281"/>
      <c r="O381" s="279"/>
      <c r="P381" s="279"/>
      <c r="Q381" s="267"/>
      <c r="R381" s="249"/>
      <c r="T381" s="278"/>
      <c r="U381" s="75"/>
      <c r="V381" s="115"/>
    </row>
    <row r="382" ht="12.75" hidden="1">
      <c r="R382" s="84"/>
    </row>
    <row r="383" spans="4:18" ht="12.75" hidden="1">
      <c r="D383" s="68"/>
      <c r="H383" s="273"/>
      <c r="I383" s="40"/>
      <c r="J383" s="39"/>
      <c r="M383" s="40"/>
      <c r="N383" s="41"/>
      <c r="O383" s="40"/>
      <c r="P383" s="40"/>
      <c r="R383" s="84"/>
    </row>
    <row r="384" spans="4:18" ht="12.75" hidden="1">
      <c r="D384" s="119"/>
      <c r="H384" s="17"/>
      <c r="R384" s="84"/>
    </row>
    <row r="385" spans="8:18" ht="12.75" hidden="1">
      <c r="H385" s="17"/>
      <c r="R385" s="84"/>
    </row>
    <row r="386" spans="8:18" ht="12.75" hidden="1">
      <c r="H386" s="284"/>
      <c r="I386" s="285"/>
      <c r="J386" s="109"/>
      <c r="R386" s="84"/>
    </row>
    <row r="387" ht="12.75" hidden="1">
      <c r="R387" s="84"/>
    </row>
    <row r="388" ht="12.75" hidden="1">
      <c r="R388" s="84"/>
    </row>
    <row r="389" spans="1:24" s="8" customFormat="1" ht="18" customHeight="1">
      <c r="A389" s="52">
        <v>23</v>
      </c>
      <c r="B389" s="268"/>
      <c r="C389" s="268"/>
      <c r="D389" s="53" t="s">
        <v>247</v>
      </c>
      <c r="E389" s="269"/>
      <c r="F389" s="268"/>
      <c r="G389" s="55"/>
      <c r="H389" s="269"/>
      <c r="I389" s="61">
        <f>SUM(I391:I400)</f>
        <v>1082.6</v>
      </c>
      <c r="J389" s="62">
        <f aca="true" t="shared" si="22" ref="J389:Q389">SUM(J391:J400)</f>
        <v>0</v>
      </c>
      <c r="K389" s="61">
        <f t="shared" si="22"/>
        <v>0</v>
      </c>
      <c r="L389" s="61">
        <f t="shared" si="22"/>
        <v>0</v>
      </c>
      <c r="M389" s="61">
        <f t="shared" si="22"/>
        <v>0</v>
      </c>
      <c r="N389" s="60">
        <f t="shared" si="22"/>
        <v>0</v>
      </c>
      <c r="O389" s="61">
        <f t="shared" si="22"/>
        <v>0</v>
      </c>
      <c r="P389" s="61">
        <f>SUM(P391:P400)</f>
        <v>-1075.529</v>
      </c>
      <c r="Q389" s="62">
        <f t="shared" si="22"/>
        <v>0</v>
      </c>
      <c r="R389" s="81"/>
      <c r="S389" s="62">
        <f>SUM(S391:S400)</f>
        <v>7.070999999999997</v>
      </c>
      <c r="T389" s="65"/>
      <c r="U389" s="286">
        <f>SUM(U391:U400)</f>
        <v>7071</v>
      </c>
      <c r="V389" s="250">
        <f>SUM(U389/S389/1000)</f>
        <v>1.0000000000000004</v>
      </c>
      <c r="W389" s="68"/>
      <c r="X389" s="68"/>
    </row>
    <row r="390" spans="1:18" ht="13.5" customHeight="1">
      <c r="A390" s="114" t="s">
        <v>248</v>
      </c>
      <c r="G390" s="136"/>
      <c r="H390" s="31"/>
      <c r="I390" s="15"/>
      <c r="R390" s="84"/>
    </row>
    <row r="391" spans="1:23" ht="12.75">
      <c r="A391" s="119"/>
      <c r="D391" t="s">
        <v>249</v>
      </c>
      <c r="H391" s="71"/>
      <c r="I391" s="40">
        <v>2</v>
      </c>
      <c r="P391" s="15">
        <v>-0.104</v>
      </c>
      <c r="R391" s="84"/>
      <c r="S391" s="267">
        <f>SUM(I391:Q391)</f>
        <v>1.896</v>
      </c>
      <c r="U391" s="20">
        <v>1896</v>
      </c>
      <c r="V391" s="250">
        <f>SUM(U391/S391/1000)</f>
        <v>1</v>
      </c>
      <c r="W391" s="149"/>
    </row>
    <row r="392" spans="1:23" ht="12.75">
      <c r="A392" s="119"/>
      <c r="D392" t="s">
        <v>250</v>
      </c>
      <c r="H392" s="71"/>
      <c r="I392" s="40">
        <v>1000</v>
      </c>
      <c r="P392" s="15">
        <v>-1000</v>
      </c>
      <c r="R392" s="84"/>
      <c r="S392" s="267">
        <f>SUM(I392:Q392)</f>
        <v>0</v>
      </c>
      <c r="U392" s="20">
        <v>0</v>
      </c>
      <c r="V392" s="250"/>
      <c r="W392" s="149"/>
    </row>
    <row r="393" spans="8:22" ht="12.75">
      <c r="H393" s="21"/>
      <c r="R393" s="84"/>
      <c r="S393" s="267"/>
      <c r="V393" s="250"/>
    </row>
    <row r="394" spans="1:22" ht="12.75">
      <c r="A394" s="114" t="s">
        <v>251</v>
      </c>
      <c r="B394" s="8"/>
      <c r="C394" s="8"/>
      <c r="D394" s="8"/>
      <c r="H394" s="21"/>
      <c r="R394" s="84"/>
      <c r="S394" s="267"/>
      <c r="V394" s="250"/>
    </row>
    <row r="395" spans="4:22" ht="12.75">
      <c r="D395" t="s">
        <v>217</v>
      </c>
      <c r="H395" s="21"/>
      <c r="I395" s="77">
        <v>40</v>
      </c>
      <c r="P395" s="15">
        <v>-40</v>
      </c>
      <c r="R395" s="249"/>
      <c r="S395" s="267">
        <f>SUM(I395:Q395)</f>
        <v>0</v>
      </c>
      <c r="U395" s="20">
        <v>0</v>
      </c>
      <c r="V395" s="250"/>
    </row>
    <row r="396" spans="4:22" ht="12.75">
      <c r="D396" t="s">
        <v>252</v>
      </c>
      <c r="H396" s="21"/>
      <c r="I396" s="77"/>
      <c r="R396" s="249"/>
      <c r="S396" s="267"/>
      <c r="V396" s="250"/>
    </row>
    <row r="397" spans="4:22" ht="12.75">
      <c r="D397" t="s">
        <v>218</v>
      </c>
      <c r="H397" s="21"/>
      <c r="I397" s="77">
        <v>40</v>
      </c>
      <c r="P397" s="15">
        <v>-34.825</v>
      </c>
      <c r="R397" s="249"/>
      <c r="S397" s="267">
        <f>SUM(I397:Q397)</f>
        <v>5.174999999999997</v>
      </c>
      <c r="U397" s="20">
        <v>5175</v>
      </c>
      <c r="V397" s="250">
        <f>SUM(U397/S397/1000)</f>
        <v>1.0000000000000007</v>
      </c>
    </row>
    <row r="398" spans="4:22" ht="12.75">
      <c r="D398" t="s">
        <v>235</v>
      </c>
      <c r="H398" s="21"/>
      <c r="I398" s="77">
        <v>0.6</v>
      </c>
      <c r="P398" s="15">
        <v>-0.6</v>
      </c>
      <c r="R398" s="249"/>
      <c r="S398" s="267">
        <f>SUM(I398:Q398)</f>
        <v>0</v>
      </c>
      <c r="U398" s="20">
        <v>0</v>
      </c>
      <c r="V398" s="250"/>
    </row>
    <row r="399" spans="8:22" ht="12.75">
      <c r="H399" s="21"/>
      <c r="I399" s="77"/>
      <c r="R399" s="249"/>
      <c r="S399" s="267"/>
      <c r="V399" s="250"/>
    </row>
    <row r="400" spans="1:22" ht="12.75">
      <c r="A400" s="114" t="s">
        <v>253</v>
      </c>
      <c r="H400" s="21"/>
      <c r="R400" s="249"/>
      <c r="V400" s="250"/>
    </row>
    <row r="401" spans="1:24" ht="12.75">
      <c r="A401"/>
      <c r="I401" s="154"/>
      <c r="J401" s="214"/>
      <c r="R401" s="249"/>
      <c r="T401"/>
      <c r="V401" s="250"/>
      <c r="W401"/>
      <c r="X401"/>
    </row>
    <row r="402" spans="1:24" s="8" customFormat="1" ht="13.5" customHeight="1">
      <c r="A402" s="52">
        <v>31.32</v>
      </c>
      <c r="B402" s="268"/>
      <c r="C402" s="268"/>
      <c r="D402" s="53" t="s">
        <v>78</v>
      </c>
      <c r="E402" s="268"/>
      <c r="F402" s="268"/>
      <c r="G402" s="55"/>
      <c r="H402" s="80"/>
      <c r="I402" s="61">
        <f>SUM(I406:I429)</f>
        <v>6109.2</v>
      </c>
      <c r="J402" s="62">
        <f aca="true" t="shared" si="23" ref="J402:R402">SUM(J406:J429)</f>
        <v>10</v>
      </c>
      <c r="K402" s="61">
        <f t="shared" si="23"/>
        <v>8.512</v>
      </c>
      <c r="L402" s="61">
        <f t="shared" si="23"/>
        <v>11.235</v>
      </c>
      <c r="M402" s="61">
        <f t="shared" si="23"/>
        <v>2506.751</v>
      </c>
      <c r="N402" s="60">
        <f t="shared" si="23"/>
        <v>0</v>
      </c>
      <c r="O402" s="61">
        <f t="shared" si="23"/>
        <v>1</v>
      </c>
      <c r="P402" s="61">
        <f>SUM(P406:P429)</f>
        <v>-2.7779999999999996</v>
      </c>
      <c r="Q402" s="62">
        <f t="shared" si="23"/>
        <v>0</v>
      </c>
      <c r="R402" s="287">
        <f t="shared" si="23"/>
        <v>0</v>
      </c>
      <c r="S402" s="62">
        <f>SUM(S406:S429)</f>
        <v>8643.919999999998</v>
      </c>
      <c r="T402" s="113"/>
      <c r="U402" s="286">
        <f>SUM(U406:U429)</f>
        <v>8643915.6</v>
      </c>
      <c r="V402" s="250">
        <f>SUM(U402/S402/1000)</f>
        <v>0.9999994909716889</v>
      </c>
      <c r="W402" s="68"/>
      <c r="X402" s="68"/>
    </row>
    <row r="403" spans="1:18" ht="13.5" customHeight="1">
      <c r="A403" s="114" t="s">
        <v>254</v>
      </c>
      <c r="B403" s="8"/>
      <c r="C403" s="8"/>
      <c r="D403" s="8"/>
      <c r="E403" s="117"/>
      <c r="G403" s="72"/>
      <c r="H403" s="71"/>
      <c r="I403" s="15"/>
      <c r="R403" s="84"/>
    </row>
    <row r="404" spans="5:22" ht="13.5" customHeight="1">
      <c r="E404" s="117"/>
      <c r="G404" s="72"/>
      <c r="H404" s="71"/>
      <c r="I404" s="15"/>
      <c r="U404" s="75"/>
      <c r="V404" s="250"/>
    </row>
    <row r="405" spans="6:22" ht="12.75">
      <c r="F405" s="21"/>
      <c r="G405" s="21"/>
      <c r="I405" s="77"/>
      <c r="U405" s="75"/>
      <c r="V405" s="250"/>
    </row>
    <row r="406" spans="4:22" ht="12.75">
      <c r="D406" t="s">
        <v>255</v>
      </c>
      <c r="H406" s="21"/>
      <c r="I406" s="77">
        <v>3.4</v>
      </c>
      <c r="P406" s="15">
        <v>-0.058</v>
      </c>
      <c r="S406" s="267">
        <f>SUM(I406:Q406)</f>
        <v>3.342</v>
      </c>
      <c r="U406" s="75">
        <v>3341.6</v>
      </c>
      <c r="V406" s="250">
        <f>SUM(U406/S406/1000)</f>
        <v>0.9998803111909036</v>
      </c>
    </row>
    <row r="407" spans="4:22" ht="12.75">
      <c r="D407" t="s">
        <v>256</v>
      </c>
      <c r="I407" s="77">
        <v>0.2</v>
      </c>
      <c r="P407" s="15">
        <v>-0.2</v>
      </c>
      <c r="S407" s="267">
        <f>SUM(I407:Q407)</f>
        <v>0</v>
      </c>
      <c r="U407" s="75">
        <v>0</v>
      </c>
      <c r="V407" s="250"/>
    </row>
    <row r="408" spans="4:22" ht="12.75">
      <c r="D408" t="s">
        <v>257</v>
      </c>
      <c r="E408" s="19"/>
      <c r="I408" s="77">
        <v>1785</v>
      </c>
      <c r="S408" s="267">
        <f>SUM(I408:Q408)</f>
        <v>1785</v>
      </c>
      <c r="U408" s="75">
        <v>1785000</v>
      </c>
      <c r="V408" s="250">
        <f>SUM(U408/S408/1000)</f>
        <v>1</v>
      </c>
    </row>
    <row r="409" spans="4:22" ht="12.75">
      <c r="D409" t="s">
        <v>219</v>
      </c>
      <c r="E409" s="19"/>
      <c r="I409" s="77">
        <v>0.8</v>
      </c>
      <c r="P409" s="15">
        <v>-0.2</v>
      </c>
      <c r="S409" s="267">
        <f>SUM(I409:Q409)</f>
        <v>0.6000000000000001</v>
      </c>
      <c r="U409" s="20">
        <v>600</v>
      </c>
      <c r="V409" s="250">
        <f>SUM(U409/S409/1000)</f>
        <v>0.9999999999999999</v>
      </c>
    </row>
    <row r="410" spans="4:22" ht="12.75">
      <c r="D410" t="s">
        <v>252</v>
      </c>
      <c r="E410" s="19"/>
      <c r="I410" s="77"/>
      <c r="O410" s="15">
        <v>1</v>
      </c>
      <c r="P410" s="15">
        <v>-1</v>
      </c>
      <c r="S410" s="267">
        <f>SUM(I410:Q410)</f>
        <v>0</v>
      </c>
      <c r="U410" s="20">
        <v>0</v>
      </c>
      <c r="V410" s="250"/>
    </row>
    <row r="411" spans="5:22" ht="12.75">
      <c r="E411" s="19"/>
      <c r="S411" s="267"/>
      <c r="V411" s="250"/>
    </row>
    <row r="412" spans="1:22" ht="12.75">
      <c r="A412" s="114" t="s">
        <v>258</v>
      </c>
      <c r="B412" s="8"/>
      <c r="C412" s="8"/>
      <c r="D412" s="8"/>
      <c r="E412" s="19"/>
      <c r="S412" s="267"/>
      <c r="V412" s="250"/>
    </row>
    <row r="413" spans="1:22" ht="12.75">
      <c r="A413" s="114"/>
      <c r="B413" s="8"/>
      <c r="C413" s="8"/>
      <c r="D413" s="115"/>
      <c r="E413" s="19"/>
      <c r="S413" s="267"/>
      <c r="V413" s="250"/>
    </row>
    <row r="414" spans="1:22" ht="12.75">
      <c r="A414" s="255"/>
      <c r="D414" t="s">
        <v>259</v>
      </c>
      <c r="I414" s="77">
        <v>18.5</v>
      </c>
      <c r="P414" s="15">
        <v>-1.32</v>
      </c>
      <c r="S414" s="267">
        <f aca="true" t="shared" si="24" ref="S414:S421">SUM(I414:Q414)</f>
        <v>17.18</v>
      </c>
      <c r="U414" s="20">
        <v>17179.08</v>
      </c>
      <c r="V414" s="250">
        <f aca="true" t="shared" si="25" ref="V414:V421">SUM(U414/S414/1000)</f>
        <v>0.9999464493597208</v>
      </c>
    </row>
    <row r="415" spans="1:22" ht="12.75">
      <c r="A415" s="119"/>
      <c r="D415" t="s">
        <v>260</v>
      </c>
      <c r="I415" s="77">
        <v>4300</v>
      </c>
      <c r="J415" s="13">
        <v>10</v>
      </c>
      <c r="R415" s="271"/>
      <c r="S415" s="267">
        <f t="shared" si="24"/>
        <v>4310</v>
      </c>
      <c r="U415" s="20">
        <v>4310000</v>
      </c>
      <c r="V415" s="250">
        <f t="shared" si="25"/>
        <v>1</v>
      </c>
    </row>
    <row r="416" spans="1:22" ht="12.75">
      <c r="A416" s="119"/>
      <c r="D416" t="s">
        <v>219</v>
      </c>
      <c r="I416" s="77">
        <v>1.3</v>
      </c>
      <c r="L416" s="12">
        <v>1.235</v>
      </c>
      <c r="R416" s="271"/>
      <c r="S416" s="267">
        <f t="shared" si="24"/>
        <v>2.535</v>
      </c>
      <c r="U416" s="20">
        <v>2535</v>
      </c>
      <c r="V416" s="250">
        <f t="shared" si="25"/>
        <v>1</v>
      </c>
    </row>
    <row r="417" spans="1:22" ht="12.75">
      <c r="A417" s="119"/>
      <c r="D417" t="s">
        <v>217</v>
      </c>
      <c r="I417" s="77"/>
      <c r="K417" s="12">
        <v>8.512</v>
      </c>
      <c r="R417" s="271"/>
      <c r="S417" s="267">
        <f t="shared" si="24"/>
        <v>8.512</v>
      </c>
      <c r="U417" s="20">
        <v>8512</v>
      </c>
      <c r="V417" s="250">
        <f t="shared" si="25"/>
        <v>1</v>
      </c>
    </row>
    <row r="418" spans="1:22" ht="12.75">
      <c r="A418" s="119"/>
      <c r="D418" t="s">
        <v>261</v>
      </c>
      <c r="I418" s="77"/>
      <c r="L418" s="12">
        <v>10</v>
      </c>
      <c r="R418" s="271"/>
      <c r="S418" s="267">
        <f t="shared" si="24"/>
        <v>10</v>
      </c>
      <c r="U418" s="20">
        <v>10000</v>
      </c>
      <c r="V418" s="250">
        <f t="shared" si="25"/>
        <v>1</v>
      </c>
    </row>
    <row r="419" spans="1:22" ht="12.75">
      <c r="A419" s="119"/>
      <c r="D419" t="s">
        <v>262</v>
      </c>
      <c r="I419" s="77"/>
      <c r="M419" s="12">
        <v>2413.453</v>
      </c>
      <c r="R419" s="271"/>
      <c r="S419" s="267">
        <f t="shared" si="24"/>
        <v>2413.453</v>
      </c>
      <c r="U419" s="20">
        <v>2413451.92</v>
      </c>
      <c r="V419" s="250">
        <f t="shared" si="25"/>
        <v>0.9999995525083769</v>
      </c>
    </row>
    <row r="420" spans="1:22" ht="12.75">
      <c r="A420" s="119"/>
      <c r="D420" t="s">
        <v>263</v>
      </c>
      <c r="I420" s="77"/>
      <c r="M420" s="12">
        <v>43.317</v>
      </c>
      <c r="R420" s="271"/>
      <c r="S420" s="267">
        <f t="shared" si="24"/>
        <v>43.317</v>
      </c>
      <c r="U420" s="20">
        <v>43316</v>
      </c>
      <c r="V420" s="250">
        <f t="shared" si="25"/>
        <v>0.9999769143754185</v>
      </c>
    </row>
    <row r="421" spans="1:22" ht="12.75">
      <c r="A421" s="119"/>
      <c r="D421" t="s">
        <v>264</v>
      </c>
      <c r="I421" s="77"/>
      <c r="M421" s="12">
        <v>49.981</v>
      </c>
      <c r="R421" s="271"/>
      <c r="S421" s="267">
        <f t="shared" si="24"/>
        <v>49.981</v>
      </c>
      <c r="U421" s="20">
        <v>49980</v>
      </c>
      <c r="V421" s="250">
        <f t="shared" si="25"/>
        <v>0.9999799923971109</v>
      </c>
    </row>
    <row r="422" spans="1:22" ht="12.75">
      <c r="A422" s="119"/>
      <c r="I422" s="77"/>
      <c r="R422" s="271"/>
      <c r="S422" s="267"/>
      <c r="V422" s="250"/>
    </row>
    <row r="423" spans="1:22" ht="12.75">
      <c r="A423" s="119"/>
      <c r="R423" s="84"/>
      <c r="S423" s="267"/>
      <c r="V423" s="250"/>
    </row>
    <row r="424" spans="1:22" ht="12.75">
      <c r="A424" s="114" t="s">
        <v>265</v>
      </c>
      <c r="B424" s="8"/>
      <c r="C424" s="8"/>
      <c r="D424" s="8"/>
      <c r="E424" s="8"/>
      <c r="R424" s="84"/>
      <c r="S424" s="267"/>
      <c r="V424" s="250"/>
    </row>
    <row r="425" spans="1:22" ht="12.75">
      <c r="A425" s="119"/>
      <c r="D425" t="s">
        <v>266</v>
      </c>
      <c r="I425" s="77"/>
      <c r="R425" s="84"/>
      <c r="S425" s="267"/>
      <c r="V425" s="250"/>
    </row>
    <row r="426" spans="1:22" ht="12.75">
      <c r="A426" s="119"/>
      <c r="D426" t="s">
        <v>219</v>
      </c>
      <c r="I426" s="77"/>
      <c r="R426" s="84"/>
      <c r="S426" s="267"/>
      <c r="V426" s="250"/>
    </row>
    <row r="427" spans="1:22" ht="12.75">
      <c r="A427" s="119"/>
      <c r="I427" s="77"/>
      <c r="R427" s="84"/>
      <c r="S427" s="267"/>
      <c r="V427" s="250"/>
    </row>
    <row r="428" spans="1:22" ht="12.75">
      <c r="A428" s="270" t="s">
        <v>267</v>
      </c>
      <c r="B428" s="8"/>
      <c r="C428" s="8"/>
      <c r="D428" s="8"/>
      <c r="I428" s="77"/>
      <c r="R428" s="84"/>
      <c r="V428" s="250"/>
    </row>
    <row r="429" spans="1:22" ht="12.75">
      <c r="A429" s="119"/>
      <c r="R429" s="84"/>
      <c r="S429" s="267"/>
      <c r="V429" s="250"/>
    </row>
    <row r="430" spans="1:24" s="8" customFormat="1" ht="19.5" customHeight="1">
      <c r="A430" s="52">
        <v>33</v>
      </c>
      <c r="B430" s="268"/>
      <c r="C430" s="268"/>
      <c r="D430" s="53" t="s">
        <v>268</v>
      </c>
      <c r="E430" s="268"/>
      <c r="F430" s="268"/>
      <c r="G430" s="55"/>
      <c r="H430" s="80"/>
      <c r="I430" s="61">
        <f>SUM(I432:I539)</f>
        <v>1915.4399999999998</v>
      </c>
      <c r="J430" s="62">
        <f aca="true" t="shared" si="26" ref="J430:R430">SUM(J432:J539)</f>
        <v>39</v>
      </c>
      <c r="K430" s="61">
        <f t="shared" si="26"/>
        <v>21.424999999999997</v>
      </c>
      <c r="L430" s="61">
        <f t="shared" si="26"/>
        <v>129.5</v>
      </c>
      <c r="M430" s="61">
        <f t="shared" si="26"/>
        <v>69.41199999999998</v>
      </c>
      <c r="N430" s="60">
        <f t="shared" si="26"/>
        <v>50.94</v>
      </c>
      <c r="O430" s="61">
        <f t="shared" si="26"/>
        <v>117.281</v>
      </c>
      <c r="P430" s="61">
        <f>SUM(P432:P539)</f>
        <v>-243.11099999999996</v>
      </c>
      <c r="Q430" s="62">
        <f t="shared" si="26"/>
        <v>0</v>
      </c>
      <c r="R430" s="287">
        <f t="shared" si="26"/>
        <v>0</v>
      </c>
      <c r="S430" s="62">
        <f>SUM(S432:S539)</f>
        <v>2099.887</v>
      </c>
      <c r="T430" s="113"/>
      <c r="U430" s="286">
        <f>SUM(U432:U539)</f>
        <v>2099862.9299999997</v>
      </c>
      <c r="V430" s="250">
        <f>SUM(U430/S430/1000)</f>
        <v>0.9999885374784451</v>
      </c>
      <c r="W430" s="68"/>
      <c r="X430" s="68"/>
    </row>
    <row r="431" spans="1:24" s="115" customFormat="1" ht="15.75" customHeight="1">
      <c r="A431" s="114"/>
      <c r="B431" s="8"/>
      <c r="C431" s="8"/>
      <c r="D431" s="8"/>
      <c r="E431"/>
      <c r="G431" s="72"/>
      <c r="H431" s="71"/>
      <c r="I431" s="15"/>
      <c r="J431" s="13"/>
      <c r="K431" s="12"/>
      <c r="L431" s="12"/>
      <c r="M431" s="12"/>
      <c r="N431" s="14"/>
      <c r="O431" s="15"/>
      <c r="P431" s="15"/>
      <c r="Q431" s="16"/>
      <c r="R431" s="17"/>
      <c r="S431" s="18"/>
      <c r="T431" s="19"/>
      <c r="U431" s="75"/>
      <c r="V431" s="149"/>
      <c r="W431" s="21"/>
      <c r="X431" s="21"/>
    </row>
    <row r="432" spans="1:22" ht="12.75">
      <c r="A432" s="114" t="s">
        <v>269</v>
      </c>
      <c r="M432" s="15"/>
      <c r="R432" s="84"/>
      <c r="S432" s="267"/>
      <c r="V432" s="84"/>
    </row>
    <row r="433" spans="1:22" ht="12.75">
      <c r="A433" s="119"/>
      <c r="D433" t="s">
        <v>270</v>
      </c>
      <c r="G433" s="21"/>
      <c r="H433" s="21"/>
      <c r="I433" s="77">
        <v>236.6</v>
      </c>
      <c r="P433" s="15">
        <v>-0.396</v>
      </c>
      <c r="R433" s="84"/>
      <c r="S433" s="267">
        <f aca="true" t="shared" si="27" ref="S433:S453">SUM(I433:Q433)</f>
        <v>236.204</v>
      </c>
      <c r="U433" s="20">
        <v>236204</v>
      </c>
      <c r="V433" s="288">
        <f aca="true" t="shared" si="28" ref="V433:V453">SUM(U433/S433/1000)</f>
        <v>1</v>
      </c>
    </row>
    <row r="434" spans="1:22" ht="12.75">
      <c r="A434" s="119"/>
      <c r="D434" t="s">
        <v>271</v>
      </c>
      <c r="I434" s="77">
        <v>59.4</v>
      </c>
      <c r="P434" s="15">
        <v>-3.347</v>
      </c>
      <c r="R434" s="84"/>
      <c r="S434" s="267">
        <f t="shared" si="27"/>
        <v>56.053</v>
      </c>
      <c r="U434" s="20">
        <v>56053</v>
      </c>
      <c r="V434" s="288">
        <f t="shared" si="28"/>
        <v>1</v>
      </c>
    </row>
    <row r="435" spans="1:22" ht="12.75">
      <c r="A435" s="119"/>
      <c r="D435" t="s">
        <v>272</v>
      </c>
      <c r="I435" s="77">
        <v>21.25</v>
      </c>
      <c r="P435" s="15">
        <v>0.012</v>
      </c>
      <c r="R435" s="84"/>
      <c r="S435" s="267">
        <f t="shared" si="27"/>
        <v>21.262</v>
      </c>
      <c r="U435" s="20">
        <v>21262</v>
      </c>
      <c r="V435" s="288">
        <f t="shared" si="28"/>
        <v>1</v>
      </c>
    </row>
    <row r="436" spans="4:22" ht="12.75">
      <c r="D436" t="s">
        <v>273</v>
      </c>
      <c r="I436" s="77">
        <v>8</v>
      </c>
      <c r="P436" s="15">
        <v>-0.333</v>
      </c>
      <c r="R436" s="84"/>
      <c r="S436" s="267">
        <f t="shared" si="27"/>
        <v>7.667</v>
      </c>
      <c r="U436" s="20">
        <v>7667</v>
      </c>
      <c r="V436" s="288">
        <f t="shared" si="28"/>
        <v>1</v>
      </c>
    </row>
    <row r="437" spans="1:22" ht="12.75">
      <c r="A437" s="119"/>
      <c r="D437" t="s">
        <v>274</v>
      </c>
      <c r="H437" s="21"/>
      <c r="I437" s="77">
        <v>25</v>
      </c>
      <c r="P437" s="15">
        <v>-16.953</v>
      </c>
      <c r="R437" s="84"/>
      <c r="S437" s="267">
        <f t="shared" si="27"/>
        <v>8.047</v>
      </c>
      <c r="U437" s="20">
        <v>8047</v>
      </c>
      <c r="V437" s="288">
        <f t="shared" si="28"/>
        <v>0.9999999999999999</v>
      </c>
    </row>
    <row r="438" spans="1:22" ht="12.75">
      <c r="A438" s="119"/>
      <c r="D438" t="s">
        <v>275</v>
      </c>
      <c r="H438" s="21"/>
      <c r="I438" s="77"/>
      <c r="L438" s="12">
        <v>25</v>
      </c>
      <c r="M438" s="12">
        <v>-7.507</v>
      </c>
      <c r="R438" s="84"/>
      <c r="S438" s="267">
        <f t="shared" si="27"/>
        <v>17.493000000000002</v>
      </c>
      <c r="U438" s="20">
        <v>17493</v>
      </c>
      <c r="V438" s="288">
        <f t="shared" si="28"/>
        <v>0.9999999999999999</v>
      </c>
    </row>
    <row r="439" spans="4:22" ht="12.75">
      <c r="D439" t="s">
        <v>276</v>
      </c>
      <c r="I439" s="77">
        <v>11</v>
      </c>
      <c r="P439" s="15">
        <v>-7.867</v>
      </c>
      <c r="R439" s="84"/>
      <c r="S439" s="267">
        <f t="shared" si="27"/>
        <v>3.133</v>
      </c>
      <c r="U439" s="20">
        <v>3132.19</v>
      </c>
      <c r="V439" s="288">
        <f t="shared" si="28"/>
        <v>0.9997414618576445</v>
      </c>
    </row>
    <row r="440" spans="1:22" ht="12.75">
      <c r="A440" s="119"/>
      <c r="D440" t="s">
        <v>277</v>
      </c>
      <c r="F440" s="21"/>
      <c r="G440" s="21"/>
      <c r="I440" s="77">
        <v>2</v>
      </c>
      <c r="P440" s="15">
        <v>-1.248</v>
      </c>
      <c r="R440" s="84"/>
      <c r="S440" s="267">
        <f t="shared" si="27"/>
        <v>0.752</v>
      </c>
      <c r="U440" s="20">
        <v>751.57</v>
      </c>
      <c r="V440" s="288">
        <f t="shared" si="28"/>
        <v>0.9994281914893618</v>
      </c>
    </row>
    <row r="441" spans="1:22" ht="12.75">
      <c r="A441" s="119"/>
      <c r="D441" t="s">
        <v>278</v>
      </c>
      <c r="F441" s="21"/>
      <c r="G441" s="21"/>
      <c r="I441" s="77">
        <v>7.5</v>
      </c>
      <c r="P441" s="15">
        <v>-1.261</v>
      </c>
      <c r="R441" s="84"/>
      <c r="S441" s="267">
        <f t="shared" si="27"/>
        <v>6.239</v>
      </c>
      <c r="U441" s="20">
        <v>6238.42</v>
      </c>
      <c r="V441" s="288">
        <f t="shared" si="28"/>
        <v>0.9999070363840359</v>
      </c>
    </row>
    <row r="442" spans="1:22" ht="12.75">
      <c r="A442" s="119"/>
      <c r="D442" t="s">
        <v>279</v>
      </c>
      <c r="G442" s="21"/>
      <c r="I442" s="77">
        <v>30</v>
      </c>
      <c r="M442" s="12">
        <v>-1.038</v>
      </c>
      <c r="P442" s="15">
        <v>-1.538</v>
      </c>
      <c r="R442" s="84"/>
      <c r="S442" s="267">
        <f t="shared" si="27"/>
        <v>27.424</v>
      </c>
      <c r="U442" s="20">
        <v>27423.51</v>
      </c>
      <c r="V442" s="288">
        <f t="shared" si="28"/>
        <v>0.9999821324387398</v>
      </c>
    </row>
    <row r="443" spans="4:22" ht="12.75">
      <c r="D443" t="s">
        <v>280</v>
      </c>
      <c r="I443" s="77">
        <v>18</v>
      </c>
      <c r="M443" s="12">
        <v>1.038</v>
      </c>
      <c r="R443" s="84"/>
      <c r="S443" s="267">
        <f t="shared" si="27"/>
        <v>19.038</v>
      </c>
      <c r="U443" s="20">
        <v>19037.5</v>
      </c>
      <c r="V443" s="288">
        <f t="shared" si="28"/>
        <v>0.9999737367370521</v>
      </c>
    </row>
    <row r="444" spans="1:22" ht="12.75">
      <c r="A444" s="255"/>
      <c r="D444" t="s">
        <v>281</v>
      </c>
      <c r="I444" s="77">
        <v>0.6</v>
      </c>
      <c r="P444" s="15">
        <v>-0.4</v>
      </c>
      <c r="R444" s="84"/>
      <c r="S444" s="267">
        <f t="shared" si="27"/>
        <v>0.19999999999999996</v>
      </c>
      <c r="U444" s="20">
        <v>200</v>
      </c>
      <c r="V444" s="288">
        <f t="shared" si="28"/>
        <v>1.0000000000000002</v>
      </c>
    </row>
    <row r="445" spans="1:22" ht="12.75">
      <c r="A445" s="119"/>
      <c r="D445" t="s">
        <v>282</v>
      </c>
      <c r="I445" s="77">
        <v>12</v>
      </c>
      <c r="P445" s="15">
        <v>-1.954</v>
      </c>
      <c r="R445" s="84"/>
      <c r="S445" s="267">
        <f t="shared" si="27"/>
        <v>10.046</v>
      </c>
      <c r="U445" s="20">
        <v>10045.88</v>
      </c>
      <c r="V445" s="288">
        <f t="shared" si="28"/>
        <v>0.9999880549472426</v>
      </c>
    </row>
    <row r="446" spans="1:22" ht="12.75">
      <c r="A446" s="119"/>
      <c r="D446" t="s">
        <v>259</v>
      </c>
      <c r="I446" s="77">
        <v>2.2</v>
      </c>
      <c r="P446" s="15">
        <v>-0.305</v>
      </c>
      <c r="R446" s="84"/>
      <c r="S446" s="267">
        <f t="shared" si="27"/>
        <v>1.8950000000000002</v>
      </c>
      <c r="U446" s="20">
        <v>1895</v>
      </c>
      <c r="V446" s="288">
        <f t="shared" si="28"/>
        <v>0.9999999999999999</v>
      </c>
    </row>
    <row r="447" spans="4:22" ht="12.75">
      <c r="D447" t="s">
        <v>217</v>
      </c>
      <c r="I447" s="77">
        <v>10</v>
      </c>
      <c r="M447" s="12">
        <v>5</v>
      </c>
      <c r="P447" s="15">
        <v>-1.129</v>
      </c>
      <c r="R447" s="84"/>
      <c r="S447" s="267">
        <f t="shared" si="27"/>
        <v>13.871</v>
      </c>
      <c r="U447" s="20">
        <v>13870.9</v>
      </c>
      <c r="V447" s="288">
        <f t="shared" si="28"/>
        <v>0.9999927907144401</v>
      </c>
    </row>
    <row r="448" spans="4:22" ht="12.75">
      <c r="D448" t="s">
        <v>283</v>
      </c>
      <c r="I448" s="77"/>
      <c r="L448" s="12">
        <v>31.493</v>
      </c>
      <c r="P448" s="15">
        <v>-0.284</v>
      </c>
      <c r="R448" s="84"/>
      <c r="S448" s="267">
        <f t="shared" si="27"/>
        <v>31.209</v>
      </c>
      <c r="U448" s="20">
        <v>31209</v>
      </c>
      <c r="V448" s="288">
        <f t="shared" si="28"/>
        <v>1</v>
      </c>
    </row>
    <row r="449" spans="4:22" ht="12.75">
      <c r="D449" t="s">
        <v>284</v>
      </c>
      <c r="I449" s="77"/>
      <c r="L449" s="12">
        <v>53.507</v>
      </c>
      <c r="R449" s="84"/>
      <c r="S449" s="267">
        <f t="shared" si="27"/>
        <v>53.507</v>
      </c>
      <c r="U449" s="20">
        <v>53507</v>
      </c>
      <c r="V449" s="288">
        <f t="shared" si="28"/>
        <v>1</v>
      </c>
    </row>
    <row r="450" spans="1:22" ht="12.75">
      <c r="A450" s="272"/>
      <c r="D450" t="s">
        <v>285</v>
      </c>
      <c r="I450" s="77">
        <v>0.3</v>
      </c>
      <c r="P450" s="15">
        <v>-0.3</v>
      </c>
      <c r="R450" s="84"/>
      <c r="S450" s="267">
        <f t="shared" si="27"/>
        <v>0</v>
      </c>
      <c r="U450" s="20">
        <v>0</v>
      </c>
      <c r="V450" s="288"/>
    </row>
    <row r="451" spans="1:22" ht="12.75">
      <c r="A451" s="272"/>
      <c r="D451" t="s">
        <v>286</v>
      </c>
      <c r="I451" s="77">
        <v>6.78</v>
      </c>
      <c r="P451" s="15">
        <v>-0.37</v>
      </c>
      <c r="R451" s="84"/>
      <c r="S451" s="267">
        <f t="shared" si="27"/>
        <v>6.41</v>
      </c>
      <c r="U451" s="20">
        <v>6410</v>
      </c>
      <c r="V451" s="288">
        <f t="shared" si="28"/>
        <v>1</v>
      </c>
    </row>
    <row r="452" spans="4:22" ht="12.75">
      <c r="D452" s="115" t="s">
        <v>287</v>
      </c>
      <c r="E452" s="115"/>
      <c r="F452" s="115"/>
      <c r="G452" s="115"/>
      <c r="H452" s="289"/>
      <c r="I452" s="40">
        <v>70</v>
      </c>
      <c r="J452" s="16"/>
      <c r="M452" s="40"/>
      <c r="N452" s="41"/>
      <c r="O452" s="40"/>
      <c r="P452" s="40"/>
      <c r="R452" s="152"/>
      <c r="S452" s="267">
        <f t="shared" si="27"/>
        <v>70</v>
      </c>
      <c r="U452" s="75">
        <v>70000</v>
      </c>
      <c r="V452" s="288">
        <f t="shared" si="28"/>
        <v>1</v>
      </c>
    </row>
    <row r="453" spans="4:22" ht="12.75">
      <c r="D453" s="290" t="s">
        <v>218</v>
      </c>
      <c r="E453" s="115"/>
      <c r="F453" s="291"/>
      <c r="H453" s="78"/>
      <c r="I453" s="77">
        <v>1</v>
      </c>
      <c r="J453" s="214"/>
      <c r="K453" s="154">
        <v>9</v>
      </c>
      <c r="L453" s="154"/>
      <c r="M453" s="154"/>
      <c r="N453" s="216"/>
      <c r="O453" s="215"/>
      <c r="P453" s="215">
        <v>-0.881</v>
      </c>
      <c r="Q453" s="292"/>
      <c r="R453" s="84"/>
      <c r="S453" s="267">
        <f t="shared" si="27"/>
        <v>9.119</v>
      </c>
      <c r="T453" s="21"/>
      <c r="U453" s="75">
        <v>9119</v>
      </c>
      <c r="V453" s="288">
        <f t="shared" si="28"/>
        <v>1</v>
      </c>
    </row>
    <row r="454" spans="4:22" ht="12.75">
      <c r="D454" s="290"/>
      <c r="E454" s="115"/>
      <c r="F454" s="291"/>
      <c r="H454" s="78"/>
      <c r="I454" s="77"/>
      <c r="J454" s="214"/>
      <c r="K454" s="154"/>
      <c r="L454" s="154"/>
      <c r="M454" s="154"/>
      <c r="N454" s="216"/>
      <c r="O454" s="215"/>
      <c r="P454" s="215"/>
      <c r="Q454" s="292"/>
      <c r="R454" s="84"/>
      <c r="S454" s="267"/>
      <c r="T454" s="21"/>
      <c r="U454" s="75"/>
      <c r="V454" s="288"/>
    </row>
    <row r="455" spans="4:21" ht="12.75">
      <c r="D455" s="290"/>
      <c r="E455" s="115"/>
      <c r="F455" s="291"/>
      <c r="H455" s="78"/>
      <c r="I455" s="77"/>
      <c r="J455" s="214"/>
      <c r="K455" s="154"/>
      <c r="L455" s="154"/>
      <c r="M455" s="154"/>
      <c r="N455" s="216"/>
      <c r="O455" s="215"/>
      <c r="P455" s="215"/>
      <c r="Q455" s="292"/>
      <c r="R455" s="84"/>
      <c r="S455" s="267"/>
      <c r="T455" s="21"/>
      <c r="U455" s="75"/>
    </row>
    <row r="456" spans="1:25" ht="12.75">
      <c r="A456" s="114" t="s">
        <v>288</v>
      </c>
      <c r="B456" s="8"/>
      <c r="C456" s="8"/>
      <c r="D456" s="8"/>
      <c r="E456" s="8"/>
      <c r="H456" s="78"/>
      <c r="J456" s="214"/>
      <c r="K456" s="154"/>
      <c r="L456" s="154"/>
      <c r="M456" s="154"/>
      <c r="N456" s="216"/>
      <c r="O456" s="215"/>
      <c r="P456" s="215"/>
      <c r="Q456" s="292"/>
      <c r="R456" s="84"/>
      <c r="S456" s="267"/>
      <c r="T456" s="21"/>
      <c r="U456" s="104"/>
      <c r="Y456" s="115"/>
    </row>
    <row r="457" spans="4:22" ht="12.75">
      <c r="D457" t="s">
        <v>289</v>
      </c>
      <c r="H457" s="78"/>
      <c r="I457" s="40"/>
      <c r="J457" s="214"/>
      <c r="K457" s="154"/>
      <c r="L457" s="154">
        <v>2</v>
      </c>
      <c r="M457" s="154"/>
      <c r="N457" s="216"/>
      <c r="O457" s="215"/>
      <c r="P457" s="215">
        <v>15</v>
      </c>
      <c r="Q457" s="292"/>
      <c r="R457" s="84"/>
      <c r="S457" s="267">
        <f aca="true" t="shared" si="29" ref="S457:S470">SUM(I457:Q457)</f>
        <v>17</v>
      </c>
      <c r="U457" s="75">
        <v>17000</v>
      </c>
      <c r="V457" s="288">
        <f aca="true" t="shared" si="30" ref="V457:V470">SUM(U457/S457/1000)</f>
        <v>1</v>
      </c>
    </row>
    <row r="458" spans="4:22" ht="12.75">
      <c r="D458" t="s">
        <v>290</v>
      </c>
      <c r="H458" s="78"/>
      <c r="I458" s="40"/>
      <c r="J458" s="214"/>
      <c r="K458" s="154"/>
      <c r="L458" s="154"/>
      <c r="M458" s="154">
        <v>11</v>
      </c>
      <c r="N458" s="216"/>
      <c r="O458" s="215">
        <v>35</v>
      </c>
      <c r="P458" s="215">
        <v>-33.6</v>
      </c>
      <c r="Q458" s="292"/>
      <c r="R458" s="84"/>
      <c r="S458" s="267">
        <f t="shared" si="29"/>
        <v>12.399999999999999</v>
      </c>
      <c r="U458" s="75">
        <v>12396.86</v>
      </c>
      <c r="V458" s="288">
        <f t="shared" si="30"/>
        <v>0.9997467741935485</v>
      </c>
    </row>
    <row r="459" spans="4:22" ht="12.75">
      <c r="D459" t="s">
        <v>291</v>
      </c>
      <c r="I459" s="40">
        <v>13</v>
      </c>
      <c r="J459" s="214">
        <v>8</v>
      </c>
      <c r="K459" s="154"/>
      <c r="L459" s="154"/>
      <c r="M459" s="154">
        <v>-2.84</v>
      </c>
      <c r="N459" s="216"/>
      <c r="O459" s="215"/>
      <c r="P459" s="215"/>
      <c r="Q459" s="292"/>
      <c r="R459" s="271"/>
      <c r="S459" s="267">
        <f t="shared" si="29"/>
        <v>18.16</v>
      </c>
      <c r="U459" s="75">
        <v>18160</v>
      </c>
      <c r="V459" s="288">
        <f t="shared" si="30"/>
        <v>1</v>
      </c>
    </row>
    <row r="460" spans="4:22" ht="12.75">
      <c r="D460" t="s">
        <v>292</v>
      </c>
      <c r="H460" s="45"/>
      <c r="I460" s="40">
        <v>6.1</v>
      </c>
      <c r="J460" s="110"/>
      <c r="O460" s="15">
        <v>-1.229</v>
      </c>
      <c r="R460" s="84"/>
      <c r="S460" s="267">
        <f t="shared" si="29"/>
        <v>4.8709999999999996</v>
      </c>
      <c r="U460" s="75">
        <v>4871</v>
      </c>
      <c r="V460" s="288">
        <f t="shared" si="30"/>
        <v>1.0000000000000002</v>
      </c>
    </row>
    <row r="461" spans="4:22" ht="12.75">
      <c r="D461" t="s">
        <v>293</v>
      </c>
      <c r="H461" s="45"/>
      <c r="I461" s="40">
        <v>2</v>
      </c>
      <c r="J461" s="214">
        <v>1</v>
      </c>
      <c r="R461" s="84"/>
      <c r="S461" s="267">
        <f t="shared" si="29"/>
        <v>3</v>
      </c>
      <c r="U461" s="75">
        <v>2991</v>
      </c>
      <c r="V461" s="288">
        <f t="shared" si="30"/>
        <v>0.997</v>
      </c>
    </row>
    <row r="462" spans="4:22" ht="12.75">
      <c r="D462" t="s">
        <v>294</v>
      </c>
      <c r="H462" s="45"/>
      <c r="I462" s="40"/>
      <c r="J462" s="110"/>
      <c r="O462" s="15">
        <v>70.01</v>
      </c>
      <c r="P462" s="15">
        <v>-17.769</v>
      </c>
      <c r="R462" s="84"/>
      <c r="S462" s="267">
        <f t="shared" si="29"/>
        <v>52.24100000000001</v>
      </c>
      <c r="U462" s="75">
        <v>52241</v>
      </c>
      <c r="V462" s="288">
        <f t="shared" si="30"/>
        <v>0.9999999999999999</v>
      </c>
    </row>
    <row r="463" spans="4:22" ht="12.75">
      <c r="D463" t="s">
        <v>295</v>
      </c>
      <c r="H463" s="45"/>
      <c r="I463" s="40"/>
      <c r="J463" s="110"/>
      <c r="O463" s="15">
        <v>6</v>
      </c>
      <c r="P463" s="15">
        <v>-3.823</v>
      </c>
      <c r="R463" s="84"/>
      <c r="S463" s="267">
        <f t="shared" si="29"/>
        <v>2.177</v>
      </c>
      <c r="U463" s="75">
        <v>2177</v>
      </c>
      <c r="V463" s="288">
        <f t="shared" si="30"/>
        <v>1</v>
      </c>
    </row>
    <row r="464" spans="4:22" ht="12.75">
      <c r="D464" t="s">
        <v>296</v>
      </c>
      <c r="H464" s="45"/>
      <c r="I464" s="40"/>
      <c r="J464" s="110"/>
      <c r="O464" s="15">
        <v>5</v>
      </c>
      <c r="P464" s="15">
        <v>-5</v>
      </c>
      <c r="R464" s="84"/>
      <c r="S464" s="267">
        <f t="shared" si="29"/>
        <v>0</v>
      </c>
      <c r="U464" s="75">
        <v>0</v>
      </c>
      <c r="V464" s="288"/>
    </row>
    <row r="465" spans="4:22" ht="12.75">
      <c r="D465" t="s">
        <v>297</v>
      </c>
      <c r="H465" s="45"/>
      <c r="I465" s="40"/>
      <c r="J465" s="110"/>
      <c r="O465" s="15">
        <v>2.5</v>
      </c>
      <c r="P465" s="15">
        <v>-0.47</v>
      </c>
      <c r="R465" s="84"/>
      <c r="S465" s="267">
        <f t="shared" si="29"/>
        <v>2.0300000000000002</v>
      </c>
      <c r="U465" s="75">
        <v>2030</v>
      </c>
      <c r="V465" s="288">
        <f t="shared" si="30"/>
        <v>0.9999999999999999</v>
      </c>
    </row>
    <row r="466" spans="4:22" ht="12.75">
      <c r="D466" t="s">
        <v>298</v>
      </c>
      <c r="H466" s="45"/>
      <c r="I466" s="40"/>
      <c r="J466" s="110"/>
      <c r="L466" s="12">
        <v>3</v>
      </c>
      <c r="M466" s="12">
        <v>-0.5</v>
      </c>
      <c r="R466" s="84"/>
      <c r="S466" s="267">
        <f t="shared" si="29"/>
        <v>2.5</v>
      </c>
      <c r="U466" s="75">
        <v>2500</v>
      </c>
      <c r="V466" s="288">
        <f t="shared" si="30"/>
        <v>1</v>
      </c>
    </row>
    <row r="467" spans="4:22" ht="12.75">
      <c r="D467" t="s">
        <v>299</v>
      </c>
      <c r="H467" s="45"/>
      <c r="I467" s="40">
        <v>40</v>
      </c>
      <c r="J467" s="110"/>
      <c r="K467" s="12">
        <v>10</v>
      </c>
      <c r="L467" s="12">
        <v>20</v>
      </c>
      <c r="M467" s="12">
        <v>6.667</v>
      </c>
      <c r="R467" s="84"/>
      <c r="S467" s="267">
        <f t="shared" si="29"/>
        <v>76.667</v>
      </c>
      <c r="U467" s="75">
        <v>76666.5</v>
      </c>
      <c r="V467" s="288">
        <f t="shared" si="30"/>
        <v>0.9999934782892248</v>
      </c>
    </row>
    <row r="468" spans="4:22" ht="12.75">
      <c r="D468" t="s">
        <v>300</v>
      </c>
      <c r="H468" s="45"/>
      <c r="I468" s="40">
        <v>20</v>
      </c>
      <c r="J468" s="110"/>
      <c r="L468" s="12">
        <v>-18</v>
      </c>
      <c r="M468" s="12">
        <v>-1.433</v>
      </c>
      <c r="R468" s="84"/>
      <c r="S468" s="267">
        <f t="shared" si="29"/>
        <v>0.5670000000000002</v>
      </c>
      <c r="U468" s="75">
        <v>567</v>
      </c>
      <c r="V468" s="288">
        <f t="shared" si="30"/>
        <v>0.9999999999999997</v>
      </c>
    </row>
    <row r="469" spans="4:22" ht="12.75">
      <c r="D469" t="s">
        <v>301</v>
      </c>
      <c r="H469" s="45"/>
      <c r="I469" s="40"/>
      <c r="J469" s="110"/>
      <c r="L469" s="12">
        <v>7.5</v>
      </c>
      <c r="M469" s="12">
        <v>-0.71</v>
      </c>
      <c r="R469" s="84"/>
      <c r="S469" s="267">
        <f t="shared" si="29"/>
        <v>6.79</v>
      </c>
      <c r="U469" s="75">
        <v>6790</v>
      </c>
      <c r="V469" s="288">
        <f t="shared" si="30"/>
        <v>1</v>
      </c>
    </row>
    <row r="470" spans="4:22" ht="12.75">
      <c r="D470" t="s">
        <v>302</v>
      </c>
      <c r="H470" s="45"/>
      <c r="I470" s="40"/>
      <c r="J470" s="110"/>
      <c r="L470" s="12">
        <v>5</v>
      </c>
      <c r="M470" s="12">
        <v>-1.787</v>
      </c>
      <c r="R470" s="84"/>
      <c r="S470" s="267">
        <f t="shared" si="29"/>
        <v>3.213</v>
      </c>
      <c r="U470" s="75">
        <v>3213</v>
      </c>
      <c r="V470" s="288">
        <f t="shared" si="30"/>
        <v>1</v>
      </c>
    </row>
    <row r="471" spans="8:21" ht="12.75">
      <c r="H471" s="45"/>
      <c r="I471" s="40"/>
      <c r="J471" s="110"/>
      <c r="R471" s="84"/>
      <c r="S471" s="267"/>
      <c r="U471" s="104"/>
    </row>
    <row r="472" spans="1:21" ht="12.75">
      <c r="A472" s="114" t="s">
        <v>303</v>
      </c>
      <c r="B472" s="8"/>
      <c r="C472" s="8"/>
      <c r="D472" s="8"/>
      <c r="H472" s="45"/>
      <c r="I472" s="40"/>
      <c r="J472" s="110"/>
      <c r="R472" s="84"/>
      <c r="S472" s="267"/>
      <c r="U472" s="104"/>
    </row>
    <row r="473" spans="1:22" ht="12.75">
      <c r="A473" s="114"/>
      <c r="B473" s="8"/>
      <c r="C473" s="8"/>
      <c r="D473" s="115" t="s">
        <v>304</v>
      </c>
      <c r="H473" s="45"/>
      <c r="I473" s="40"/>
      <c r="J473" s="214"/>
      <c r="R473" s="84"/>
      <c r="S473" s="267"/>
      <c r="U473" s="75"/>
      <c r="V473" s="288"/>
    </row>
    <row r="474" spans="1:22" ht="12.75">
      <c r="A474" s="114"/>
      <c r="B474" s="8"/>
      <c r="C474" s="8"/>
      <c r="D474" s="115" t="s">
        <v>271</v>
      </c>
      <c r="H474" s="45"/>
      <c r="I474" s="40"/>
      <c r="J474" s="214"/>
      <c r="R474" s="84"/>
      <c r="S474" s="267"/>
      <c r="U474" s="75"/>
      <c r="V474" s="288"/>
    </row>
    <row r="475" spans="1:22" ht="12.75">
      <c r="A475" s="114"/>
      <c r="B475" s="8"/>
      <c r="C475" s="8"/>
      <c r="D475" s="115" t="s">
        <v>272</v>
      </c>
      <c r="H475" s="45"/>
      <c r="I475" s="40"/>
      <c r="J475" s="214"/>
      <c r="R475" s="84"/>
      <c r="S475" s="267"/>
      <c r="U475" s="75"/>
      <c r="V475" s="288"/>
    </row>
    <row r="476" spans="4:22" ht="12.75">
      <c r="D476" t="s">
        <v>216</v>
      </c>
      <c r="H476" s="45"/>
      <c r="I476" s="40">
        <v>80</v>
      </c>
      <c r="J476" s="214"/>
      <c r="M476" s="12">
        <v>41.482</v>
      </c>
      <c r="P476" s="15">
        <v>-0.032</v>
      </c>
      <c r="R476" s="84"/>
      <c r="S476" s="267">
        <f aca="true" t="shared" si="31" ref="S476:S483">SUM(I476:Q476)</f>
        <v>121.45</v>
      </c>
      <c r="U476" s="75">
        <v>121482</v>
      </c>
      <c r="V476" s="288">
        <f>SUM(U476/S476/1000)</f>
        <v>1.0002634829147796</v>
      </c>
    </row>
    <row r="477" spans="4:22" ht="12.75">
      <c r="D477" t="s">
        <v>231</v>
      </c>
      <c r="H477" s="45"/>
      <c r="I477" s="40">
        <v>5</v>
      </c>
      <c r="J477" s="214"/>
      <c r="N477" s="14">
        <v>-3.5</v>
      </c>
      <c r="O477" s="15">
        <v>-0.753</v>
      </c>
      <c r="P477" s="15">
        <v>-0.705</v>
      </c>
      <c r="R477" s="84"/>
      <c r="S477" s="267">
        <f t="shared" si="31"/>
        <v>0.041999999999999815</v>
      </c>
      <c r="U477" s="75">
        <v>41.65</v>
      </c>
      <c r="V477" s="288">
        <f>SUM(U477/S477/1000)</f>
        <v>0.9916666666666709</v>
      </c>
    </row>
    <row r="478" spans="4:22" ht="12.75">
      <c r="D478" t="s">
        <v>259</v>
      </c>
      <c r="H478" s="45"/>
      <c r="I478" s="77">
        <v>17.6</v>
      </c>
      <c r="J478" s="214"/>
      <c r="R478" s="84"/>
      <c r="S478" s="267">
        <f t="shared" si="31"/>
        <v>17.6</v>
      </c>
      <c r="U478" s="75">
        <v>17567.52</v>
      </c>
      <c r="V478" s="288">
        <f>SUM(U478/S478/1000)</f>
        <v>0.9981545454545454</v>
      </c>
    </row>
    <row r="479" spans="4:22" ht="12.75">
      <c r="D479" t="s">
        <v>305</v>
      </c>
      <c r="H479" s="45"/>
      <c r="I479" s="40"/>
      <c r="J479" s="214"/>
      <c r="N479" s="14">
        <v>3.5</v>
      </c>
      <c r="P479" s="15">
        <v>-3.5</v>
      </c>
      <c r="R479" s="84"/>
      <c r="S479" s="267">
        <f t="shared" si="31"/>
        <v>0</v>
      </c>
      <c r="U479" s="75">
        <v>0</v>
      </c>
      <c r="V479" s="288">
        <v>0</v>
      </c>
    </row>
    <row r="480" spans="4:22" ht="12.75">
      <c r="D480" t="s">
        <v>217</v>
      </c>
      <c r="H480" s="45"/>
      <c r="I480" s="40">
        <v>20</v>
      </c>
      <c r="J480" s="214"/>
      <c r="P480" s="15">
        <v>-2.204</v>
      </c>
      <c r="R480" s="84"/>
      <c r="S480" s="267">
        <f t="shared" si="31"/>
        <v>17.796</v>
      </c>
      <c r="T480" s="293"/>
      <c r="U480" s="75">
        <v>17795.41</v>
      </c>
      <c r="V480" s="288">
        <f>SUM(U480/S480/1000)</f>
        <v>0.9999668464823557</v>
      </c>
    </row>
    <row r="481" spans="4:22" ht="12.75">
      <c r="D481" t="s">
        <v>306</v>
      </c>
      <c r="H481" s="45"/>
      <c r="I481" s="40"/>
      <c r="J481" s="110"/>
      <c r="R481" s="84"/>
      <c r="S481" s="267"/>
      <c r="U481" s="75"/>
      <c r="V481" s="288"/>
    </row>
    <row r="482" spans="4:22" ht="12.75">
      <c r="D482" t="s">
        <v>307</v>
      </c>
      <c r="H482" s="45"/>
      <c r="I482" s="40">
        <v>1.5</v>
      </c>
      <c r="J482" s="214"/>
      <c r="M482" s="12">
        <v>0.5</v>
      </c>
      <c r="P482" s="15">
        <v>0.009</v>
      </c>
      <c r="R482" s="84"/>
      <c r="S482" s="267">
        <f t="shared" si="31"/>
        <v>2.009</v>
      </c>
      <c r="U482" s="75">
        <v>2008.1</v>
      </c>
      <c r="V482" s="288">
        <f>SUM(U482/S482/1000)</f>
        <v>0.9995520159283225</v>
      </c>
    </row>
    <row r="483" spans="4:22" ht="12.75" customHeight="1">
      <c r="D483" t="s">
        <v>308</v>
      </c>
      <c r="H483" s="45"/>
      <c r="I483" s="40">
        <v>20</v>
      </c>
      <c r="J483" s="214"/>
      <c r="M483" s="12">
        <v>10</v>
      </c>
      <c r="O483" s="15">
        <v>0.753</v>
      </c>
      <c r="R483" s="84"/>
      <c r="S483" s="267">
        <f t="shared" si="31"/>
        <v>30.753</v>
      </c>
      <c r="U483" s="75">
        <v>30753</v>
      </c>
      <c r="V483" s="288">
        <f>SUM(U483/S483/1000)</f>
        <v>1</v>
      </c>
    </row>
    <row r="484" spans="10:22" ht="12.75">
      <c r="J484" s="110"/>
      <c r="R484" s="84"/>
      <c r="S484" s="267"/>
      <c r="U484" s="75"/>
      <c r="V484" s="288"/>
    </row>
    <row r="485" spans="1:22" ht="12.75">
      <c r="A485" s="114" t="s">
        <v>309</v>
      </c>
      <c r="B485" s="8"/>
      <c r="C485" s="8"/>
      <c r="D485" s="8"/>
      <c r="J485" s="110"/>
      <c r="R485" s="84"/>
      <c r="S485" s="267"/>
      <c r="U485" s="75"/>
      <c r="V485" s="288"/>
    </row>
    <row r="486" spans="1:22" ht="12.75">
      <c r="A486" s="114"/>
      <c r="B486" s="8"/>
      <c r="C486" s="8"/>
      <c r="D486" s="115" t="s">
        <v>217</v>
      </c>
      <c r="E486" s="115"/>
      <c r="I486" s="77">
        <v>79.8</v>
      </c>
      <c r="J486" s="214"/>
      <c r="M486" s="12">
        <v>-23.295</v>
      </c>
      <c r="P486" s="15">
        <v>5.676</v>
      </c>
      <c r="R486" s="84"/>
      <c r="S486" s="267">
        <f aca="true" t="shared" si="32" ref="S486:S494">SUM(I486:Q486)</f>
        <v>62.181</v>
      </c>
      <c r="U486" s="75">
        <v>62181</v>
      </c>
      <c r="V486" s="288">
        <f aca="true" t="shared" si="33" ref="V486:V494">SUM(U486/S486/1000)</f>
        <v>1</v>
      </c>
    </row>
    <row r="487" spans="1:22" ht="12.75">
      <c r="A487" s="114"/>
      <c r="B487" s="8"/>
      <c r="C487" s="8"/>
      <c r="D487" s="115" t="s">
        <v>310</v>
      </c>
      <c r="E487" s="115"/>
      <c r="I487" s="77">
        <v>295.2</v>
      </c>
      <c r="J487" s="214"/>
      <c r="R487" s="84"/>
      <c r="S487" s="267">
        <f t="shared" si="32"/>
        <v>295.2</v>
      </c>
      <c r="U487" s="75">
        <v>295200</v>
      </c>
      <c r="V487" s="288">
        <f t="shared" si="33"/>
        <v>1</v>
      </c>
    </row>
    <row r="488" spans="1:22" ht="12.75">
      <c r="A488" s="114"/>
      <c r="B488" s="8"/>
      <c r="C488" s="8"/>
      <c r="D488" s="115" t="s">
        <v>311</v>
      </c>
      <c r="E488" s="115"/>
      <c r="I488" s="77">
        <v>2</v>
      </c>
      <c r="J488" s="214"/>
      <c r="P488" s="15">
        <v>-2</v>
      </c>
      <c r="R488" s="84"/>
      <c r="S488" s="267">
        <f t="shared" si="32"/>
        <v>0</v>
      </c>
      <c r="U488" s="75">
        <v>0</v>
      </c>
      <c r="V488" s="288"/>
    </row>
    <row r="489" spans="4:22" ht="12.75">
      <c r="D489" t="s">
        <v>312</v>
      </c>
      <c r="I489" s="77">
        <v>140</v>
      </c>
      <c r="J489" s="214"/>
      <c r="M489" s="12">
        <v>23.295</v>
      </c>
      <c r="P489" s="15">
        <v>1.77</v>
      </c>
      <c r="R489" s="84"/>
      <c r="S489" s="267">
        <f t="shared" si="32"/>
        <v>165.065</v>
      </c>
      <c r="U489" s="75">
        <v>165065</v>
      </c>
      <c r="V489" s="288">
        <f t="shared" si="33"/>
        <v>1</v>
      </c>
    </row>
    <row r="490" spans="4:22" ht="12.75">
      <c r="D490" t="s">
        <v>313</v>
      </c>
      <c r="I490" s="77">
        <v>6</v>
      </c>
      <c r="J490" s="110"/>
      <c r="M490" s="12">
        <v>-6</v>
      </c>
      <c r="R490" s="84"/>
      <c r="S490" s="267">
        <f t="shared" si="32"/>
        <v>0</v>
      </c>
      <c r="U490" s="75">
        <v>0</v>
      </c>
      <c r="V490" s="288"/>
    </row>
    <row r="491" spans="4:22" ht="12.75">
      <c r="D491" t="s">
        <v>231</v>
      </c>
      <c r="I491" s="77">
        <v>25</v>
      </c>
      <c r="J491" s="110"/>
      <c r="M491" s="12">
        <v>6</v>
      </c>
      <c r="P491" s="15">
        <v>3.333</v>
      </c>
      <c r="R491" s="84"/>
      <c r="S491" s="267">
        <f t="shared" si="32"/>
        <v>34.333</v>
      </c>
      <c r="U491" s="75">
        <v>34332.9</v>
      </c>
      <c r="V491" s="288">
        <f t="shared" si="33"/>
        <v>0.9999970873503626</v>
      </c>
    </row>
    <row r="492" spans="4:22" ht="12.75">
      <c r="D492" t="s">
        <v>261</v>
      </c>
      <c r="I492" s="77">
        <v>2</v>
      </c>
      <c r="J492" s="110"/>
      <c r="P492" s="15">
        <v>-0.064</v>
      </c>
      <c r="R492" s="84"/>
      <c r="S492" s="267">
        <f t="shared" si="32"/>
        <v>1.936</v>
      </c>
      <c r="U492" s="75">
        <v>1936</v>
      </c>
      <c r="V492" s="288">
        <f t="shared" si="33"/>
        <v>1</v>
      </c>
    </row>
    <row r="493" spans="4:22" ht="12.75">
      <c r="D493" t="s">
        <v>259</v>
      </c>
      <c r="I493" s="77"/>
      <c r="J493" s="110"/>
      <c r="K493" s="12">
        <v>7.955</v>
      </c>
      <c r="R493" s="84"/>
      <c r="S493" s="267">
        <f t="shared" si="32"/>
        <v>7.955</v>
      </c>
      <c r="U493" s="75">
        <v>7955</v>
      </c>
      <c r="V493" s="288">
        <f t="shared" si="33"/>
        <v>1</v>
      </c>
    </row>
    <row r="494" spans="4:22" ht="12.75">
      <c r="D494" t="s">
        <v>219</v>
      </c>
      <c r="I494" s="77">
        <v>1.5</v>
      </c>
      <c r="J494" s="110"/>
      <c r="P494" s="15">
        <v>-0.256</v>
      </c>
      <c r="R494" s="84"/>
      <c r="S494" s="267">
        <f t="shared" si="32"/>
        <v>1.244</v>
      </c>
      <c r="U494" s="75">
        <v>1244</v>
      </c>
      <c r="V494" s="288">
        <f t="shared" si="33"/>
        <v>1</v>
      </c>
    </row>
    <row r="495" spans="4:22" ht="12.75">
      <c r="D495" t="s">
        <v>285</v>
      </c>
      <c r="I495" s="77"/>
      <c r="J495" s="110"/>
      <c r="R495" s="84"/>
      <c r="S495" s="267"/>
      <c r="U495" s="75"/>
      <c r="V495" s="288"/>
    </row>
    <row r="496" spans="8:22" ht="12.75">
      <c r="H496" s="45"/>
      <c r="I496" s="40"/>
      <c r="J496" s="110"/>
      <c r="R496" s="84"/>
      <c r="S496" s="267"/>
      <c r="U496" s="75"/>
      <c r="V496" s="288"/>
    </row>
    <row r="497" spans="1:22" ht="12.75">
      <c r="A497" s="114" t="s">
        <v>314</v>
      </c>
      <c r="B497" s="8"/>
      <c r="C497" s="8"/>
      <c r="D497" s="8"/>
      <c r="H497" s="45"/>
      <c r="I497" s="40"/>
      <c r="J497" s="110"/>
      <c r="R497" s="84"/>
      <c r="S497" s="267"/>
      <c r="U497" s="75"/>
      <c r="V497" s="288"/>
    </row>
    <row r="498" spans="4:22" ht="12.75">
      <c r="D498" t="s">
        <v>315</v>
      </c>
      <c r="H498" s="45"/>
      <c r="I498" s="40">
        <v>117</v>
      </c>
      <c r="J498" s="214"/>
      <c r="K498" s="12">
        <v>87</v>
      </c>
      <c r="P498" s="15">
        <v>-76.754</v>
      </c>
      <c r="R498" s="84"/>
      <c r="S498" s="267">
        <f aca="true" t="shared" si="34" ref="S498:S506">SUM(I498:Q498)</f>
        <v>127.246</v>
      </c>
      <c r="U498" s="75">
        <v>127245.35</v>
      </c>
      <c r="V498" s="288">
        <f>SUM(U498/S498/1000)</f>
        <v>0.9999948917844176</v>
      </c>
    </row>
    <row r="499" spans="4:22" ht="12.75">
      <c r="D499" t="s">
        <v>304</v>
      </c>
      <c r="H499" s="45"/>
      <c r="I499" s="40">
        <v>72</v>
      </c>
      <c r="J499" s="214"/>
      <c r="K499" s="12">
        <v>-72</v>
      </c>
      <c r="R499" s="84"/>
      <c r="S499" s="267">
        <f t="shared" si="34"/>
        <v>0</v>
      </c>
      <c r="U499" s="75">
        <v>0</v>
      </c>
      <c r="V499" s="288"/>
    </row>
    <row r="500" spans="4:22" ht="12.75">
      <c r="D500" t="s">
        <v>271</v>
      </c>
      <c r="H500" s="45"/>
      <c r="I500" s="40">
        <v>18.8</v>
      </c>
      <c r="J500" s="214"/>
      <c r="K500" s="12">
        <v>-18.8</v>
      </c>
      <c r="R500" s="84"/>
      <c r="S500" s="267">
        <f t="shared" si="34"/>
        <v>0</v>
      </c>
      <c r="U500" s="75">
        <v>0</v>
      </c>
      <c r="V500" s="288"/>
    </row>
    <row r="501" spans="4:22" ht="12.75">
      <c r="D501" t="s">
        <v>272</v>
      </c>
      <c r="H501" s="45"/>
      <c r="I501" s="40">
        <v>6.5</v>
      </c>
      <c r="J501" s="110"/>
      <c r="K501" s="12">
        <v>-6.5</v>
      </c>
      <c r="R501" s="84"/>
      <c r="S501" s="267">
        <f t="shared" si="34"/>
        <v>0</v>
      </c>
      <c r="U501" s="75">
        <v>0</v>
      </c>
      <c r="V501" s="288"/>
    </row>
    <row r="502" spans="4:22" ht="12.75">
      <c r="D502" t="s">
        <v>316</v>
      </c>
      <c r="H502" s="45"/>
      <c r="I502" s="40">
        <v>12</v>
      </c>
      <c r="J502" s="110"/>
      <c r="K502" s="12">
        <v>-12</v>
      </c>
      <c r="R502" s="84"/>
      <c r="S502" s="267">
        <f t="shared" si="34"/>
        <v>0</v>
      </c>
      <c r="U502" s="75">
        <v>0</v>
      </c>
      <c r="V502" s="288"/>
    </row>
    <row r="503" spans="4:22" ht="12.75">
      <c r="D503" t="s">
        <v>231</v>
      </c>
      <c r="H503" s="45"/>
      <c r="I503" s="40">
        <v>4</v>
      </c>
      <c r="J503" s="110"/>
      <c r="K503" s="12">
        <v>-4</v>
      </c>
      <c r="R503" s="84"/>
      <c r="S503" s="267">
        <f t="shared" si="34"/>
        <v>0</v>
      </c>
      <c r="U503" s="75">
        <v>0</v>
      </c>
      <c r="V503" s="288"/>
    </row>
    <row r="504" spans="4:22" ht="12.75">
      <c r="D504" t="s">
        <v>305</v>
      </c>
      <c r="H504" s="45"/>
      <c r="I504" s="40">
        <v>2</v>
      </c>
      <c r="J504" s="110"/>
      <c r="K504" s="12">
        <v>-2</v>
      </c>
      <c r="R504" s="84"/>
      <c r="S504" s="267">
        <f t="shared" si="34"/>
        <v>0</v>
      </c>
      <c r="U504" s="75">
        <v>0</v>
      </c>
      <c r="V504" s="288"/>
    </row>
    <row r="505" spans="4:22" ht="12.75">
      <c r="D505" t="s">
        <v>317</v>
      </c>
      <c r="H505" s="45"/>
      <c r="I505" s="40">
        <v>1</v>
      </c>
      <c r="J505" s="110"/>
      <c r="K505" s="12">
        <v>-1</v>
      </c>
      <c r="R505" s="84"/>
      <c r="S505" s="267">
        <f t="shared" si="34"/>
        <v>0</v>
      </c>
      <c r="U505" s="75">
        <v>0</v>
      </c>
      <c r="V505" s="288"/>
    </row>
    <row r="506" spans="4:22" ht="12.75">
      <c r="D506" t="s">
        <v>218</v>
      </c>
      <c r="H506" s="45"/>
      <c r="I506" s="40"/>
      <c r="J506" s="110"/>
      <c r="K506" s="12">
        <v>15</v>
      </c>
      <c r="P506" s="15">
        <v>-15</v>
      </c>
      <c r="R506" s="84"/>
      <c r="S506" s="267">
        <f t="shared" si="34"/>
        <v>0</v>
      </c>
      <c r="U506" s="75">
        <v>0</v>
      </c>
      <c r="V506" s="288"/>
    </row>
    <row r="507" spans="8:22" ht="12.75">
      <c r="H507" s="45"/>
      <c r="I507" s="40"/>
      <c r="J507" s="110"/>
      <c r="R507" s="84"/>
      <c r="S507" s="267"/>
      <c r="U507" s="75"/>
      <c r="V507" s="84"/>
    </row>
    <row r="508" spans="1:22" ht="12.75">
      <c r="A508" s="114" t="s">
        <v>318</v>
      </c>
      <c r="B508" s="8"/>
      <c r="C508" s="8"/>
      <c r="D508" s="8"/>
      <c r="H508" s="45"/>
      <c r="I508" s="40"/>
      <c r="J508" s="110"/>
      <c r="R508" s="84"/>
      <c r="S508" s="267"/>
      <c r="U508" s="75"/>
      <c r="V508" s="84"/>
    </row>
    <row r="509" spans="7:22" ht="12.75">
      <c r="G509" s="21"/>
      <c r="H509" s="222"/>
      <c r="I509" s="15"/>
      <c r="J509" s="214"/>
      <c r="R509" s="84"/>
      <c r="S509" s="267"/>
      <c r="U509" s="75"/>
      <c r="V509" s="84"/>
    </row>
    <row r="510" spans="4:22" ht="12.75">
      <c r="D510" t="s">
        <v>319</v>
      </c>
      <c r="G510" s="21"/>
      <c r="H510" s="21"/>
      <c r="I510" s="40">
        <v>40</v>
      </c>
      <c r="J510" s="214"/>
      <c r="R510" s="84"/>
      <c r="S510" s="267">
        <f>SUM(I510:Q510)</f>
        <v>40</v>
      </c>
      <c r="U510" s="75">
        <v>40000</v>
      </c>
      <c r="V510" s="288">
        <f>SUM(U510/S510/1000)</f>
        <v>1</v>
      </c>
    </row>
    <row r="511" spans="4:22" ht="12.75">
      <c r="D511" t="s">
        <v>320</v>
      </c>
      <c r="G511" s="21"/>
      <c r="H511" s="21"/>
      <c r="I511" s="40">
        <v>50</v>
      </c>
      <c r="J511" s="214"/>
      <c r="N511" s="14">
        <v>20</v>
      </c>
      <c r="R511" s="84"/>
      <c r="S511" s="267">
        <f>SUM(I511:Q511)</f>
        <v>70</v>
      </c>
      <c r="U511" s="75">
        <v>70000</v>
      </c>
      <c r="V511" s="288">
        <f>SUM(U511/S511/1000)</f>
        <v>1</v>
      </c>
    </row>
    <row r="512" spans="4:22" ht="12.75">
      <c r="D512" t="s">
        <v>321</v>
      </c>
      <c r="G512" s="21"/>
      <c r="H512" s="21"/>
      <c r="I512" s="40">
        <v>1.05</v>
      </c>
      <c r="J512" s="214"/>
      <c r="R512" s="84"/>
      <c r="S512" s="267">
        <f>SUM(I512:Q512)</f>
        <v>1.05</v>
      </c>
      <c r="U512" s="75">
        <v>1044.88</v>
      </c>
      <c r="V512" s="288">
        <f>SUM(U512/S512/1000)</f>
        <v>0.9951238095238095</v>
      </c>
    </row>
    <row r="513" spans="4:22" ht="12.75">
      <c r="D513" t="s">
        <v>322</v>
      </c>
      <c r="G513" s="21"/>
      <c r="H513" s="21"/>
      <c r="I513" s="40">
        <v>35</v>
      </c>
      <c r="J513" s="214"/>
      <c r="P513" s="15">
        <v>-28.056</v>
      </c>
      <c r="R513" s="84"/>
      <c r="S513" s="267">
        <f>SUM(I513:Q513)</f>
        <v>6.943999999999999</v>
      </c>
      <c r="U513" s="75">
        <v>6944</v>
      </c>
      <c r="V513" s="288">
        <f>SUM(U513/S513/1000)</f>
        <v>1.0000000000000002</v>
      </c>
    </row>
    <row r="514" spans="7:22" ht="12.75">
      <c r="G514" s="21"/>
      <c r="H514" s="21"/>
      <c r="I514" s="32"/>
      <c r="J514" s="214"/>
      <c r="R514" s="84"/>
      <c r="S514" s="267"/>
      <c r="U514" s="75"/>
      <c r="V514" s="288"/>
    </row>
    <row r="515" spans="1:22" ht="12.75">
      <c r="A515" s="114" t="s">
        <v>323</v>
      </c>
      <c r="B515" s="8"/>
      <c r="C515" s="8"/>
      <c r="D515" s="8"/>
      <c r="G515" s="21"/>
      <c r="H515" s="21"/>
      <c r="I515" s="32"/>
      <c r="J515" s="214"/>
      <c r="R515" s="84"/>
      <c r="S515" s="267"/>
      <c r="U515" s="75"/>
      <c r="V515" s="84"/>
    </row>
    <row r="516" spans="1:22" ht="12.75">
      <c r="A516" s="114"/>
      <c r="B516" s="8"/>
      <c r="C516" s="8"/>
      <c r="D516" s="115" t="s">
        <v>324</v>
      </c>
      <c r="E516" s="115"/>
      <c r="F516" s="115"/>
      <c r="G516" s="21"/>
      <c r="H516" s="21"/>
      <c r="I516" s="40">
        <v>13.56</v>
      </c>
      <c r="J516" s="214">
        <v>30</v>
      </c>
      <c r="M516" s="12">
        <v>-13.56</v>
      </c>
      <c r="P516" s="15">
        <v>-17.812</v>
      </c>
      <c r="R516" s="84"/>
      <c r="S516" s="267">
        <f>SUM(I516:Q516)</f>
        <v>12.187999999999997</v>
      </c>
      <c r="U516" s="75">
        <v>12188</v>
      </c>
      <c r="V516" s="288">
        <f>SUM(U516/S516/1000)</f>
        <v>1.0000000000000002</v>
      </c>
    </row>
    <row r="517" spans="1:22" ht="12.75">
      <c r="A517" s="114"/>
      <c r="B517" s="8"/>
      <c r="C517" s="8"/>
      <c r="D517" s="115" t="s">
        <v>305</v>
      </c>
      <c r="E517" s="115"/>
      <c r="F517" s="115"/>
      <c r="G517" s="21"/>
      <c r="H517" s="21"/>
      <c r="I517" s="40"/>
      <c r="J517" s="214"/>
      <c r="K517" s="12">
        <v>3.75</v>
      </c>
      <c r="M517" s="12">
        <v>6.5</v>
      </c>
      <c r="N517" s="14">
        <v>30.94</v>
      </c>
      <c r="P517" s="15">
        <v>3.103</v>
      </c>
      <c r="R517" s="84"/>
      <c r="S517" s="267">
        <f>SUM(I517:Q517)</f>
        <v>44.293</v>
      </c>
      <c r="U517" s="75">
        <v>44292.79</v>
      </c>
      <c r="V517" s="288">
        <f>SUM(U517/S517/1000)</f>
        <v>0.9999952588445127</v>
      </c>
    </row>
    <row r="518" spans="1:22" ht="12.75">
      <c r="A518" s="114"/>
      <c r="B518" s="8"/>
      <c r="C518" s="8"/>
      <c r="D518" s="115" t="s">
        <v>325</v>
      </c>
      <c r="E518" s="115"/>
      <c r="F518" s="115"/>
      <c r="G518" s="21"/>
      <c r="H518" s="21"/>
      <c r="I518" s="40"/>
      <c r="J518" s="214"/>
      <c r="K518" s="12">
        <v>3.52</v>
      </c>
      <c r="P518" s="15">
        <v>24.99</v>
      </c>
      <c r="R518" s="84"/>
      <c r="S518" s="267">
        <f>SUM(I518:Q518)</f>
        <v>28.509999999999998</v>
      </c>
      <c r="U518" s="75">
        <v>28510</v>
      </c>
      <c r="V518" s="288">
        <f>SUM(U518/S518/1000)</f>
        <v>1.0000000000000002</v>
      </c>
    </row>
    <row r="519" spans="7:22" ht="12.75">
      <c r="G519" s="21"/>
      <c r="H519" s="149"/>
      <c r="I519" s="15"/>
      <c r="J519" s="214"/>
      <c r="R519" s="84"/>
      <c r="S519" s="267"/>
      <c r="U519" s="75"/>
      <c r="V519" s="84"/>
    </row>
    <row r="520" spans="1:22" ht="12.75">
      <c r="A520" s="114" t="s">
        <v>326</v>
      </c>
      <c r="B520" s="8"/>
      <c r="C520" s="8"/>
      <c r="D520" s="8"/>
      <c r="G520" s="21"/>
      <c r="H520" s="149"/>
      <c r="I520" s="15"/>
      <c r="J520" s="214"/>
      <c r="R520" s="84"/>
      <c r="S520" s="267"/>
      <c r="U520" s="75"/>
      <c r="V520" s="84"/>
    </row>
    <row r="521" spans="1:22" ht="12.75">
      <c r="A521" s="114"/>
      <c r="B521" s="8"/>
      <c r="C521" s="8"/>
      <c r="D521" s="115" t="s">
        <v>270</v>
      </c>
      <c r="E521" s="115"/>
      <c r="G521" s="21"/>
      <c r="H521" s="149"/>
      <c r="I521" s="40">
        <v>5</v>
      </c>
      <c r="J521" s="214"/>
      <c r="R521" s="84"/>
      <c r="S521" s="267">
        <f>SUM(I521:Q521)</f>
        <v>5</v>
      </c>
      <c r="U521" s="75">
        <v>5000</v>
      </c>
      <c r="V521" s="288">
        <f>SUM(U521/S521/1000)</f>
        <v>1</v>
      </c>
    </row>
    <row r="522" spans="1:22" ht="12.75">
      <c r="A522" s="114"/>
      <c r="B522" s="8"/>
      <c r="C522" s="8"/>
      <c r="D522" s="115" t="s">
        <v>327</v>
      </c>
      <c r="G522" s="21"/>
      <c r="H522" s="149"/>
      <c r="I522" s="40">
        <v>60</v>
      </c>
      <c r="J522" s="214"/>
      <c r="M522" s="12">
        <v>14</v>
      </c>
      <c r="P522" s="15">
        <v>1.034</v>
      </c>
      <c r="R522" s="84"/>
      <c r="S522" s="267">
        <f>SUM(I522:Q522)</f>
        <v>75.034</v>
      </c>
      <c r="U522" s="75">
        <v>75034</v>
      </c>
      <c r="V522" s="288">
        <f>SUM(U522/S522/1000)</f>
        <v>0.9999999999999999</v>
      </c>
    </row>
    <row r="523" spans="1:22" ht="12.75">
      <c r="A523" s="114"/>
      <c r="B523" s="8"/>
      <c r="C523" s="8"/>
      <c r="D523" s="115"/>
      <c r="G523" s="21"/>
      <c r="H523" s="149"/>
      <c r="I523" s="15"/>
      <c r="J523" s="214"/>
      <c r="R523" s="84"/>
      <c r="S523" s="267"/>
      <c r="U523" s="75"/>
      <c r="V523" s="84"/>
    </row>
    <row r="524" spans="1:22" ht="12.75">
      <c r="A524" s="114" t="s">
        <v>328</v>
      </c>
      <c r="B524" s="8"/>
      <c r="C524" s="8"/>
      <c r="D524" s="8"/>
      <c r="G524" s="21"/>
      <c r="H524" s="149"/>
      <c r="I524" s="15"/>
      <c r="J524" s="214"/>
      <c r="R524" s="84"/>
      <c r="S524" s="267"/>
      <c r="U524" s="75"/>
      <c r="V524" s="84"/>
    </row>
    <row r="525" spans="4:22" ht="12.75">
      <c r="D525" t="s">
        <v>270</v>
      </c>
      <c r="G525" s="21"/>
      <c r="H525" s="149"/>
      <c r="I525" s="40">
        <v>16.2</v>
      </c>
      <c r="J525" s="214"/>
      <c r="P525" s="15">
        <v>-1.87</v>
      </c>
      <c r="R525" s="84"/>
      <c r="S525" s="267">
        <f aca="true" t="shared" si="35" ref="S525:S533">SUM(I525:Q525)</f>
        <v>14.329999999999998</v>
      </c>
      <c r="U525" s="75">
        <v>14330</v>
      </c>
      <c r="V525" s="288">
        <f aca="true" t="shared" si="36" ref="V525:V533">SUM(U525/S525/1000)</f>
        <v>1.0000000000000002</v>
      </c>
    </row>
    <row r="526" spans="4:22" ht="12.75">
      <c r="D526" t="s">
        <v>271</v>
      </c>
      <c r="G526" s="21"/>
      <c r="H526" s="149"/>
      <c r="I526" s="40"/>
      <c r="J526" s="214"/>
      <c r="K526" s="12">
        <v>0.9</v>
      </c>
      <c r="M526" s="12">
        <v>2.1</v>
      </c>
      <c r="P526" s="15">
        <v>-1.075</v>
      </c>
      <c r="R526" s="84"/>
      <c r="S526" s="267">
        <f t="shared" si="35"/>
        <v>1.9250000000000003</v>
      </c>
      <c r="U526" s="75">
        <v>1925</v>
      </c>
      <c r="V526" s="288">
        <f t="shared" si="36"/>
        <v>0.9999999999999999</v>
      </c>
    </row>
    <row r="527" spans="4:22" ht="12.75">
      <c r="D527" t="s">
        <v>272</v>
      </c>
      <c r="G527" s="21"/>
      <c r="H527" s="149"/>
      <c r="I527" s="40"/>
      <c r="J527" s="214"/>
      <c r="K527" s="12">
        <v>0.6</v>
      </c>
      <c r="M527" s="12">
        <v>0.5</v>
      </c>
      <c r="P527" s="15">
        <v>-0.197</v>
      </c>
      <c r="R527" s="84"/>
      <c r="S527" s="267">
        <f t="shared" si="35"/>
        <v>0.903</v>
      </c>
      <c r="U527" s="75">
        <v>903</v>
      </c>
      <c r="V527" s="288">
        <f t="shared" si="36"/>
        <v>1</v>
      </c>
    </row>
    <row r="528" spans="4:22" ht="12.75">
      <c r="D528" t="s">
        <v>231</v>
      </c>
      <c r="G528" s="21"/>
      <c r="H528" s="149"/>
      <c r="I528" s="40">
        <v>20</v>
      </c>
      <c r="J528" s="214"/>
      <c r="P528" s="15">
        <v>-10.778</v>
      </c>
      <c r="R528" s="84"/>
      <c r="S528" s="267">
        <f t="shared" si="35"/>
        <v>9.222</v>
      </c>
      <c r="U528" s="75">
        <v>9222</v>
      </c>
      <c r="V528" s="288">
        <f t="shared" si="36"/>
        <v>1</v>
      </c>
    </row>
    <row r="529" spans="4:22" ht="12.75">
      <c r="D529" t="s">
        <v>261</v>
      </c>
      <c r="G529" s="21"/>
      <c r="H529" s="149"/>
      <c r="I529" s="40">
        <v>8</v>
      </c>
      <c r="J529" s="214"/>
      <c r="P529" s="15">
        <v>-5.964</v>
      </c>
      <c r="R529" s="84"/>
      <c r="S529" s="267">
        <f t="shared" si="35"/>
        <v>2.0359999999999996</v>
      </c>
      <c r="U529" s="75">
        <v>2036</v>
      </c>
      <c r="V529" s="288">
        <f t="shared" si="36"/>
        <v>1.0000000000000002</v>
      </c>
    </row>
    <row r="530" spans="4:22" ht="12.75">
      <c r="D530" t="s">
        <v>329</v>
      </c>
      <c r="G530" s="21"/>
      <c r="H530" s="149"/>
      <c r="I530" s="40">
        <v>43</v>
      </c>
      <c r="J530" s="214"/>
      <c r="P530" s="15">
        <v>-21.55</v>
      </c>
      <c r="R530" s="84"/>
      <c r="S530" s="267">
        <f t="shared" si="35"/>
        <v>21.45</v>
      </c>
      <c r="U530" s="75">
        <v>21450</v>
      </c>
      <c r="V530" s="288">
        <f t="shared" si="36"/>
        <v>1</v>
      </c>
    </row>
    <row r="531" spans="4:22" ht="12.75">
      <c r="D531" t="s">
        <v>219</v>
      </c>
      <c r="G531" s="21"/>
      <c r="H531" s="149"/>
      <c r="I531" s="40">
        <v>32</v>
      </c>
      <c r="J531" s="214"/>
      <c r="P531" s="15">
        <v>-1.511</v>
      </c>
      <c r="R531" s="84"/>
      <c r="S531" s="267">
        <f t="shared" si="35"/>
        <v>30.489</v>
      </c>
      <c r="U531" s="75">
        <v>30489</v>
      </c>
      <c r="V531" s="288">
        <f t="shared" si="36"/>
        <v>1</v>
      </c>
    </row>
    <row r="532" spans="4:22" ht="12.75">
      <c r="D532" t="s">
        <v>330</v>
      </c>
      <c r="G532" s="21"/>
      <c r="H532" s="149"/>
      <c r="I532" s="40">
        <v>35</v>
      </c>
      <c r="J532" s="214"/>
      <c r="P532" s="15">
        <v>-9</v>
      </c>
      <c r="R532" s="84"/>
      <c r="S532" s="267">
        <f t="shared" si="35"/>
        <v>26</v>
      </c>
      <c r="U532" s="75">
        <v>26000</v>
      </c>
      <c r="V532" s="288">
        <f t="shared" si="36"/>
        <v>1</v>
      </c>
    </row>
    <row r="533" spans="4:22" ht="12.75">
      <c r="D533" t="s">
        <v>331</v>
      </c>
      <c r="G533" s="21"/>
      <c r="H533" s="149"/>
      <c r="I533" s="40">
        <v>25</v>
      </c>
      <c r="J533" s="214"/>
      <c r="P533" s="15">
        <v>-0.482</v>
      </c>
      <c r="R533" s="84"/>
      <c r="S533" s="267">
        <f t="shared" si="35"/>
        <v>24.518</v>
      </c>
      <c r="U533" s="75">
        <v>24518</v>
      </c>
      <c r="V533" s="288">
        <f t="shared" si="36"/>
        <v>1</v>
      </c>
    </row>
    <row r="534" spans="7:22" ht="12.75">
      <c r="G534" s="21"/>
      <c r="H534" s="149"/>
      <c r="I534" s="15"/>
      <c r="J534" s="214"/>
      <c r="R534" s="84"/>
      <c r="S534" s="267"/>
      <c r="U534" s="75"/>
      <c r="V534" s="84"/>
    </row>
    <row r="535" spans="1:22" ht="12.75">
      <c r="A535" s="114" t="s">
        <v>332</v>
      </c>
      <c r="B535" s="8"/>
      <c r="C535" s="8"/>
      <c r="D535" s="8"/>
      <c r="E535" s="8"/>
      <c r="G535" s="21"/>
      <c r="H535" s="149"/>
      <c r="I535" s="15"/>
      <c r="J535" s="214"/>
      <c r="R535" s="84"/>
      <c r="S535" s="267"/>
      <c r="U535" s="75"/>
      <c r="V535" s="84"/>
    </row>
    <row r="536" spans="4:22" ht="12.75">
      <c r="D536" t="s">
        <v>333</v>
      </c>
      <c r="G536" s="21"/>
      <c r="H536" s="149"/>
      <c r="I536" s="40"/>
      <c r="J536" s="214"/>
      <c r="R536" s="271"/>
      <c r="S536" s="267">
        <f>SUM(I536:Q536)</f>
        <v>0</v>
      </c>
      <c r="U536" s="75"/>
      <c r="V536" s="288"/>
    </row>
    <row r="537" spans="7:22" ht="12.75">
      <c r="G537" s="21"/>
      <c r="H537" s="149"/>
      <c r="I537" s="15"/>
      <c r="J537" s="214"/>
      <c r="R537" s="84"/>
      <c r="S537" s="267"/>
      <c r="U537" s="75"/>
      <c r="V537" s="84"/>
    </row>
    <row r="538" spans="7:22" ht="12.75">
      <c r="G538" s="21"/>
      <c r="H538" s="149"/>
      <c r="I538" s="15"/>
      <c r="J538" s="214"/>
      <c r="R538" s="84"/>
      <c r="U538" s="75"/>
      <c r="V538" s="84"/>
    </row>
    <row r="539" spans="8:22" ht="12.75">
      <c r="H539" s="149"/>
      <c r="I539" s="15"/>
      <c r="U539" s="75"/>
      <c r="V539" s="84"/>
    </row>
    <row r="540" spans="1:22" ht="12.75">
      <c r="A540" s="294">
        <v>34</v>
      </c>
      <c r="B540" s="111"/>
      <c r="C540" s="111"/>
      <c r="D540" s="268" t="s">
        <v>334</v>
      </c>
      <c r="E540" s="111"/>
      <c r="F540" s="111"/>
      <c r="G540" s="55"/>
      <c r="H540" s="80"/>
      <c r="I540" s="61">
        <f>SUM(I542:I577)</f>
        <v>850</v>
      </c>
      <c r="J540" s="62">
        <f>SUM(J542:J568)</f>
        <v>0</v>
      </c>
      <c r="K540" s="61">
        <f>SUM(K542:K574)</f>
        <v>32.985</v>
      </c>
      <c r="L540" s="61">
        <f>SUM(L542:L579)</f>
        <v>3</v>
      </c>
      <c r="M540" s="61">
        <f>SUM(M542:M574)</f>
        <v>62.070000000000014</v>
      </c>
      <c r="N540" s="60">
        <f>SUM(N542:N577)</f>
        <v>20.937</v>
      </c>
      <c r="O540" s="61">
        <f>SUM(O542:O574)</f>
        <v>-37.985</v>
      </c>
      <c r="P540" s="61">
        <f>SUM(P542:P574)</f>
        <v>28.784</v>
      </c>
      <c r="Q540" s="62">
        <f>SUM(Q542:Q574)</f>
        <v>0</v>
      </c>
      <c r="R540" s="287">
        <f>SUM(R542:R568)</f>
        <v>0</v>
      </c>
      <c r="S540" s="62">
        <f>SUM(S542:S579)</f>
        <v>959.7909999999999</v>
      </c>
      <c r="T540" s="113"/>
      <c r="U540" s="286">
        <f>SUM(U542:U577)</f>
        <v>957490.54</v>
      </c>
      <c r="V540" s="250">
        <f>SUM(U540/S540/1000)</f>
        <v>0.997603165689197</v>
      </c>
    </row>
    <row r="541" spans="1:9" ht="13.5" customHeight="1">
      <c r="A541" s="119"/>
      <c r="G541" s="136"/>
      <c r="H541" s="71"/>
      <c r="I541" s="15"/>
    </row>
    <row r="542" spans="1:18" ht="12.75">
      <c r="A542" s="272"/>
      <c r="H542" s="223"/>
      <c r="I542" s="15"/>
      <c r="R542" s="84"/>
    </row>
    <row r="543" spans="1:22" ht="12.75">
      <c r="A543" s="114" t="s">
        <v>335</v>
      </c>
      <c r="D543" s="8"/>
      <c r="H543" s="117"/>
      <c r="I543" s="15"/>
      <c r="J543" s="39"/>
      <c r="M543" s="77"/>
      <c r="R543" s="84"/>
      <c r="T543" s="21"/>
      <c r="U543" s="135"/>
      <c r="V543"/>
    </row>
    <row r="544" spans="1:22" ht="12.75">
      <c r="A544" s="114"/>
      <c r="D544" s="115" t="s">
        <v>336</v>
      </c>
      <c r="E544" s="115"/>
      <c r="F544" s="115"/>
      <c r="G544" s="115"/>
      <c r="H544" s="117"/>
      <c r="I544" s="15"/>
      <c r="J544" s="39"/>
      <c r="M544" s="77"/>
      <c r="P544" s="15">
        <v>1.98</v>
      </c>
      <c r="R544" s="84"/>
      <c r="S544" s="267">
        <f>SUM(I544:Q544)</f>
        <v>1.98</v>
      </c>
      <c r="T544" s="21"/>
      <c r="U544" s="75">
        <v>1980</v>
      </c>
      <c r="V544" s="288">
        <f aca="true" t="shared" si="37" ref="V544:V556">SUM(U544/S544/1000)</f>
        <v>1</v>
      </c>
    </row>
    <row r="545" spans="1:22" ht="12.75">
      <c r="A545" s="114"/>
      <c r="D545" s="115" t="s">
        <v>337</v>
      </c>
      <c r="E545" s="115"/>
      <c r="F545" s="115"/>
      <c r="G545" s="115"/>
      <c r="H545" s="129"/>
      <c r="I545" s="15"/>
      <c r="J545" s="39"/>
      <c r="M545" s="12">
        <v>35.76</v>
      </c>
      <c r="P545" s="15">
        <v>-1.98</v>
      </c>
      <c r="R545" s="84"/>
      <c r="S545" s="267">
        <f aca="true" t="shared" si="38" ref="S545:S555">SUM(I545:Q545)</f>
        <v>33.78</v>
      </c>
      <c r="T545" s="21"/>
      <c r="U545" s="75">
        <v>33780</v>
      </c>
      <c r="V545" s="288">
        <f t="shared" si="37"/>
        <v>1</v>
      </c>
    </row>
    <row r="546" spans="1:22" ht="12.75">
      <c r="A546" s="114"/>
      <c r="D546" s="115" t="s">
        <v>338</v>
      </c>
      <c r="E546" s="115"/>
      <c r="F546" s="115"/>
      <c r="G546" s="115"/>
      <c r="H546" s="129"/>
      <c r="I546" s="15"/>
      <c r="J546" s="39"/>
      <c r="M546" s="12">
        <v>8.94</v>
      </c>
      <c r="P546" s="15">
        <v>-2.4</v>
      </c>
      <c r="R546" s="84"/>
      <c r="S546" s="267">
        <f t="shared" si="38"/>
        <v>6.539999999999999</v>
      </c>
      <c r="T546" s="21"/>
      <c r="U546" s="75">
        <v>6540</v>
      </c>
      <c r="V546" s="288">
        <f t="shared" si="37"/>
        <v>1.0000000000000002</v>
      </c>
    </row>
    <row r="547" spans="1:22" ht="12.75">
      <c r="A547" s="114"/>
      <c r="D547" s="115" t="s">
        <v>339</v>
      </c>
      <c r="E547" s="115"/>
      <c r="F547" s="115"/>
      <c r="G547" s="115"/>
      <c r="H547" s="129"/>
      <c r="I547" s="15"/>
      <c r="J547" s="39"/>
      <c r="M547" s="12">
        <v>3.219</v>
      </c>
      <c r="P547" s="15">
        <v>-0.339</v>
      </c>
      <c r="R547" s="84"/>
      <c r="S547" s="267">
        <f t="shared" si="38"/>
        <v>2.88</v>
      </c>
      <c r="T547" s="21"/>
      <c r="U547" s="75">
        <v>2880</v>
      </c>
      <c r="V547" s="288">
        <f t="shared" si="37"/>
        <v>1</v>
      </c>
    </row>
    <row r="548" spans="1:22" ht="12.75">
      <c r="A548" s="114"/>
      <c r="D548" s="115" t="s">
        <v>340</v>
      </c>
      <c r="E548" s="115"/>
      <c r="F548" s="115"/>
      <c r="G548" s="115"/>
      <c r="H548" s="129"/>
      <c r="I548" s="15"/>
      <c r="J548" s="39"/>
      <c r="P548" s="15">
        <v>0.34</v>
      </c>
      <c r="R548" s="84"/>
      <c r="S548" s="267">
        <f t="shared" si="38"/>
        <v>0.34</v>
      </c>
      <c r="T548" s="21"/>
      <c r="U548" s="75">
        <v>340</v>
      </c>
      <c r="V548" s="288">
        <f t="shared" si="37"/>
        <v>0.9999999999999999</v>
      </c>
    </row>
    <row r="549" spans="1:22" ht="12.75">
      <c r="A549" s="114"/>
      <c r="D549" s="115" t="s">
        <v>341</v>
      </c>
      <c r="E549" s="115"/>
      <c r="F549" s="115"/>
      <c r="G549" s="115"/>
      <c r="H549" s="129"/>
      <c r="I549" s="15"/>
      <c r="J549" s="39"/>
      <c r="M549" s="12">
        <v>2</v>
      </c>
      <c r="N549" s="14">
        <v>0.047</v>
      </c>
      <c r="R549" s="84"/>
      <c r="S549" s="267">
        <f t="shared" si="38"/>
        <v>2.047</v>
      </c>
      <c r="T549" s="21"/>
      <c r="U549" s="75">
        <v>2047</v>
      </c>
      <c r="V549" s="288">
        <f t="shared" si="37"/>
        <v>0.9999999999999999</v>
      </c>
    </row>
    <row r="550" spans="1:22" ht="12.75">
      <c r="A550" s="114"/>
      <c r="D550" s="115" t="s">
        <v>342</v>
      </c>
      <c r="E550" s="115"/>
      <c r="F550" s="115"/>
      <c r="G550" s="115"/>
      <c r="H550" s="129"/>
      <c r="I550" s="15"/>
      <c r="J550" s="39"/>
      <c r="M550" s="12">
        <v>45</v>
      </c>
      <c r="P550" s="15">
        <v>-0.042</v>
      </c>
      <c r="R550" s="84"/>
      <c r="S550" s="267">
        <f t="shared" si="38"/>
        <v>44.958</v>
      </c>
      <c r="T550" s="21"/>
      <c r="U550" s="75">
        <v>44957.9</v>
      </c>
      <c r="V550" s="288">
        <f t="shared" si="37"/>
        <v>0.9999977757017662</v>
      </c>
    </row>
    <row r="551" spans="1:22" ht="12.75">
      <c r="A551" s="114"/>
      <c r="D551" s="115" t="s">
        <v>343</v>
      </c>
      <c r="E551" s="115"/>
      <c r="F551" s="115"/>
      <c r="G551" s="115"/>
      <c r="H551" s="129"/>
      <c r="I551" s="15"/>
      <c r="J551" s="39"/>
      <c r="M551" s="12">
        <v>3</v>
      </c>
      <c r="N551" s="14">
        <v>5.89</v>
      </c>
      <c r="P551" s="15">
        <v>-1.156</v>
      </c>
      <c r="R551" s="84"/>
      <c r="S551" s="279">
        <f t="shared" si="38"/>
        <v>7.734</v>
      </c>
      <c r="T551" s="21"/>
      <c r="U551" s="75">
        <v>7734</v>
      </c>
      <c r="V551" s="288">
        <f t="shared" si="37"/>
        <v>1</v>
      </c>
    </row>
    <row r="552" spans="1:22" ht="12.75">
      <c r="A552" s="114"/>
      <c r="D552" s="115" t="s">
        <v>344</v>
      </c>
      <c r="E552" s="115"/>
      <c r="F552" s="115"/>
      <c r="G552" s="115"/>
      <c r="H552" s="129"/>
      <c r="I552" s="15"/>
      <c r="J552" s="39"/>
      <c r="P552" s="15">
        <v>1.163</v>
      </c>
      <c r="R552" s="84"/>
      <c r="S552" s="267">
        <f t="shared" si="38"/>
        <v>1.163</v>
      </c>
      <c r="T552" s="21"/>
      <c r="U552" s="75">
        <v>1162.94</v>
      </c>
      <c r="V552" s="288">
        <f t="shared" si="37"/>
        <v>0.9999484092863284</v>
      </c>
    </row>
    <row r="553" spans="1:22" ht="12.75">
      <c r="A553" s="114"/>
      <c r="D553" s="115" t="s">
        <v>345</v>
      </c>
      <c r="E553" s="115"/>
      <c r="F553" s="115"/>
      <c r="G553" s="115"/>
      <c r="H553" s="129"/>
      <c r="I553" s="15"/>
      <c r="J553" s="39"/>
      <c r="M553" s="12">
        <v>5.86</v>
      </c>
      <c r="N553" s="14">
        <v>13.3</v>
      </c>
      <c r="O553" s="15">
        <v>-0.615</v>
      </c>
      <c r="R553" s="84"/>
      <c r="S553" s="267">
        <f t="shared" si="38"/>
        <v>18.545</v>
      </c>
      <c r="T553" s="21"/>
      <c r="U553" s="75">
        <v>18544.7</v>
      </c>
      <c r="V553" s="288">
        <f t="shared" si="37"/>
        <v>0.9999838231329199</v>
      </c>
    </row>
    <row r="554" spans="1:22" ht="12.75">
      <c r="A554" s="114"/>
      <c r="D554" s="115" t="s">
        <v>346</v>
      </c>
      <c r="E554" s="115"/>
      <c r="F554" s="115"/>
      <c r="G554" s="115"/>
      <c r="H554" s="129"/>
      <c r="I554" s="15"/>
      <c r="J554" s="39"/>
      <c r="P554" s="15">
        <v>0.389</v>
      </c>
      <c r="R554" s="84"/>
      <c r="S554" s="267">
        <f t="shared" si="38"/>
        <v>0.389</v>
      </c>
      <c r="T554" s="21"/>
      <c r="U554" s="75">
        <v>389</v>
      </c>
      <c r="V554" s="288">
        <f t="shared" si="37"/>
        <v>1</v>
      </c>
    </row>
    <row r="555" spans="1:22" ht="12.75">
      <c r="A555" s="114"/>
      <c r="D555" s="115" t="s">
        <v>347</v>
      </c>
      <c r="E555" s="115"/>
      <c r="F555" s="115"/>
      <c r="G555" s="115"/>
      <c r="H555" s="129"/>
      <c r="I555" s="15"/>
      <c r="J555" s="39"/>
      <c r="M555" s="12">
        <v>2.567</v>
      </c>
      <c r="P555" s="15">
        <v>30.464</v>
      </c>
      <c r="R555" s="84"/>
      <c r="S555" s="267">
        <f t="shared" si="38"/>
        <v>33.031</v>
      </c>
      <c r="T555" s="21"/>
      <c r="U555" s="75">
        <v>33031</v>
      </c>
      <c r="V555" s="288">
        <f t="shared" si="37"/>
        <v>1</v>
      </c>
    </row>
    <row r="556" spans="1:22" ht="12.75">
      <c r="A556" s="114"/>
      <c r="D556" s="115" t="s">
        <v>286</v>
      </c>
      <c r="E556" s="115"/>
      <c r="H556" s="117"/>
      <c r="I556" s="15"/>
      <c r="J556" s="39"/>
      <c r="N556" s="14">
        <v>1.7</v>
      </c>
      <c r="O556" s="15">
        <v>0.615</v>
      </c>
      <c r="P556" s="15">
        <v>0.365</v>
      </c>
      <c r="R556" s="84"/>
      <c r="S556" s="267">
        <f>SUM(I556:Q556)</f>
        <v>2.6799999999999997</v>
      </c>
      <c r="T556" s="21"/>
      <c r="U556" s="75">
        <v>2680</v>
      </c>
      <c r="V556" s="288">
        <f t="shared" si="37"/>
        <v>1.0000000000000002</v>
      </c>
    </row>
    <row r="557" spans="4:22" ht="12.75">
      <c r="D557" s="295" t="s">
        <v>348</v>
      </c>
      <c r="H557" s="30"/>
      <c r="I557" s="40"/>
      <c r="J557" s="292"/>
      <c r="R557" s="84"/>
      <c r="S557" s="267"/>
      <c r="U557" s="75"/>
      <c r="V557" s="288"/>
    </row>
    <row r="558" spans="4:22" ht="12.75">
      <c r="D558" t="s">
        <v>349</v>
      </c>
      <c r="G558" s="84"/>
      <c r="H558" s="149"/>
      <c r="I558" s="40">
        <v>450</v>
      </c>
      <c r="J558" s="214"/>
      <c r="R558" s="84"/>
      <c r="S558" s="267">
        <f>SUM(I558:Q558)</f>
        <v>450</v>
      </c>
      <c r="U558" s="75">
        <v>450000</v>
      </c>
      <c r="V558" s="288">
        <f>SUM(U558/S558/1000)</f>
        <v>1</v>
      </c>
    </row>
    <row r="559" spans="1:22" ht="12.75">
      <c r="A559" s="11" t="s">
        <v>350</v>
      </c>
      <c r="D559" t="s">
        <v>351</v>
      </c>
      <c r="G559" s="84"/>
      <c r="H559" s="149"/>
      <c r="I559" s="40">
        <v>80</v>
      </c>
      <c r="J559" s="214"/>
      <c r="R559" s="84"/>
      <c r="S559" s="267">
        <f>SUM(I559:Q559)</f>
        <v>80</v>
      </c>
      <c r="U559" s="75">
        <v>80000</v>
      </c>
      <c r="V559" s="288">
        <f>SUM(U559/S559/1000)</f>
        <v>1</v>
      </c>
    </row>
    <row r="560" spans="4:22" ht="14.25" customHeight="1">
      <c r="D560" t="s">
        <v>352</v>
      </c>
      <c r="G560" s="84"/>
      <c r="H560" s="149"/>
      <c r="I560" s="40">
        <v>160</v>
      </c>
      <c r="J560" s="214"/>
      <c r="R560" s="84"/>
      <c r="S560" s="267">
        <f>SUM(I560:Q560)</f>
        <v>160</v>
      </c>
      <c r="U560" s="75">
        <v>160000</v>
      </c>
      <c r="V560" s="288">
        <f>SUM(U560/S560/1000)</f>
        <v>1</v>
      </c>
    </row>
    <row r="561" spans="4:22" ht="12.75">
      <c r="D561" t="s">
        <v>353</v>
      </c>
      <c r="G561" s="84"/>
      <c r="H561" s="296"/>
      <c r="I561" s="40">
        <v>30</v>
      </c>
      <c r="J561" s="214"/>
      <c r="M561" s="12">
        <v>-5.791</v>
      </c>
      <c r="R561" s="84"/>
      <c r="S561" s="267">
        <f>SUM(I561:Q561)</f>
        <v>24.209</v>
      </c>
      <c r="U561" s="75">
        <v>24209</v>
      </c>
      <c r="V561" s="288">
        <f>SUM(U561/S561/1000)</f>
        <v>1</v>
      </c>
    </row>
    <row r="562" spans="4:22" ht="12.75">
      <c r="D562" t="s">
        <v>354</v>
      </c>
      <c r="G562" s="84"/>
      <c r="H562" s="296"/>
      <c r="I562" s="40"/>
      <c r="J562" s="214"/>
      <c r="M562" s="12">
        <v>6.515</v>
      </c>
      <c r="R562" s="84"/>
      <c r="S562" s="267">
        <f>SUM(I562:Q562)</f>
        <v>6.515</v>
      </c>
      <c r="U562" s="75">
        <v>6515</v>
      </c>
      <c r="V562" s="288">
        <f>SUM(U562/S562/1000)</f>
        <v>1</v>
      </c>
    </row>
    <row r="563" spans="7:22" ht="12.75">
      <c r="G563" s="84"/>
      <c r="H563" s="296"/>
      <c r="I563" s="40"/>
      <c r="J563" s="214"/>
      <c r="R563" s="84"/>
      <c r="S563" s="267"/>
      <c r="V563" s="288"/>
    </row>
    <row r="564" spans="7:19" ht="12.75">
      <c r="G564" s="297"/>
      <c r="H564" s="296"/>
      <c r="I564" s="40"/>
      <c r="J564" s="214"/>
      <c r="R564" s="84"/>
      <c r="S564" s="267"/>
    </row>
    <row r="565" spans="1:19" ht="12.75">
      <c r="A565" s="114" t="s">
        <v>355</v>
      </c>
      <c r="H565" s="296"/>
      <c r="I565" s="40"/>
      <c r="J565" s="214"/>
      <c r="R565" s="84"/>
      <c r="S565" s="267"/>
    </row>
    <row r="566" spans="4:22" ht="12.75">
      <c r="D566" t="s">
        <v>356</v>
      </c>
      <c r="H566" s="296"/>
      <c r="I566" s="40">
        <v>5</v>
      </c>
      <c r="J566" s="214"/>
      <c r="R566" s="84"/>
      <c r="S566" s="267">
        <f>SUM(I566:Q566)</f>
        <v>5</v>
      </c>
      <c r="U566" s="20">
        <v>5000</v>
      </c>
      <c r="V566" s="288">
        <f>SUM(U566/S566/1000)</f>
        <v>1</v>
      </c>
    </row>
    <row r="567" spans="4:22" ht="12.75">
      <c r="D567" t="s">
        <v>357</v>
      </c>
      <c r="H567" s="296"/>
      <c r="I567" s="40">
        <v>5</v>
      </c>
      <c r="J567" s="214"/>
      <c r="R567" s="84"/>
      <c r="S567" s="267">
        <f>SUM(I567:Q567)</f>
        <v>5</v>
      </c>
      <c r="U567" s="20">
        <v>5000</v>
      </c>
      <c r="V567" s="288">
        <f>SUM(U567/S567/1000)</f>
        <v>1</v>
      </c>
    </row>
    <row r="568" spans="4:22" ht="12.75">
      <c r="D568" t="s">
        <v>358</v>
      </c>
      <c r="H568" s="296"/>
      <c r="I568" s="40">
        <v>20</v>
      </c>
      <c r="J568" s="214"/>
      <c r="R568" s="84"/>
      <c r="S568" s="18">
        <f>SUM(I568:Q568)</f>
        <v>20</v>
      </c>
      <c r="U568" s="20">
        <v>20000</v>
      </c>
      <c r="V568" s="288">
        <f>SUM(U568/S568/1000)</f>
        <v>1</v>
      </c>
    </row>
    <row r="569" spans="4:22" ht="12.75">
      <c r="D569" t="s">
        <v>359</v>
      </c>
      <c r="H569" s="223"/>
      <c r="I569" s="40">
        <v>100</v>
      </c>
      <c r="K569" s="12">
        <v>-17.015</v>
      </c>
      <c r="M569" s="12">
        <v>-45</v>
      </c>
      <c r="O569" s="15">
        <v>-37.985</v>
      </c>
      <c r="R569" s="84"/>
      <c r="S569" s="18">
        <f>SUM(I569:Q569)</f>
        <v>0</v>
      </c>
      <c r="U569" s="20">
        <v>0</v>
      </c>
      <c r="V569" s="288"/>
    </row>
    <row r="570" spans="4:22" ht="12.75">
      <c r="D570" t="s">
        <v>360</v>
      </c>
      <c r="H570" s="223"/>
      <c r="I570" s="40"/>
      <c r="K570" s="12">
        <v>50</v>
      </c>
      <c r="R570" s="84"/>
      <c r="S570" s="18">
        <f>SUM(I570:Q570)</f>
        <v>50</v>
      </c>
      <c r="U570" s="20">
        <v>47700</v>
      </c>
      <c r="V570" s="288">
        <f>SUM(U570/S570/1000)</f>
        <v>0.954</v>
      </c>
    </row>
    <row r="571" spans="4:22" ht="12.75">
      <c r="D571" t="s">
        <v>361</v>
      </c>
      <c r="H571" s="223"/>
      <c r="I571" s="40"/>
      <c r="R571" s="84"/>
      <c r="V571" s="288"/>
    </row>
    <row r="572" spans="8:18" ht="12.75">
      <c r="H572" s="223"/>
      <c r="I572" s="40"/>
      <c r="R572" s="84"/>
    </row>
    <row r="573" spans="1:18" ht="12.75">
      <c r="A573" s="114" t="s">
        <v>362</v>
      </c>
      <c r="H573" s="223"/>
      <c r="I573" s="40"/>
      <c r="R573" s="84"/>
    </row>
    <row r="574" spans="8:18" ht="12.75">
      <c r="H574" s="223"/>
      <c r="I574" s="40"/>
      <c r="R574" s="84"/>
    </row>
    <row r="575" spans="8:18" ht="12.75">
      <c r="H575" s="223"/>
      <c r="I575" s="40"/>
      <c r="R575" s="84"/>
    </row>
    <row r="576" spans="1:18" ht="12.75">
      <c r="A576" s="114" t="s">
        <v>363</v>
      </c>
      <c r="B576" s="8"/>
      <c r="C576" s="8"/>
      <c r="D576" s="8"/>
      <c r="H576" s="223"/>
      <c r="I576" s="40"/>
      <c r="R576" s="84"/>
    </row>
    <row r="577" spans="4:22" ht="12.75">
      <c r="D577" t="s">
        <v>364</v>
      </c>
      <c r="H577" s="223"/>
      <c r="I577" s="40"/>
      <c r="L577" s="12">
        <v>3</v>
      </c>
      <c r="R577" s="84"/>
      <c r="S577" s="18">
        <f>SUM(I577:Q577)</f>
        <v>3</v>
      </c>
      <c r="U577" s="20">
        <v>3000</v>
      </c>
      <c r="V577" s="288">
        <f>SUM(U577/S577/1000)</f>
        <v>1</v>
      </c>
    </row>
    <row r="578" spans="8:18" ht="12.75">
      <c r="H578" s="223"/>
      <c r="I578" s="40"/>
      <c r="R578" s="84"/>
    </row>
    <row r="579" spans="8:20" ht="12" customHeight="1">
      <c r="H579" s="223"/>
      <c r="I579" s="15"/>
      <c r="R579" s="84"/>
      <c r="T579" s="152"/>
    </row>
    <row r="580" spans="8:9" ht="12.75" hidden="1">
      <c r="H580" s="223"/>
      <c r="I580" s="15"/>
    </row>
    <row r="581" spans="1:9" ht="12.75" hidden="1">
      <c r="A581" s="255"/>
      <c r="H581" s="223"/>
      <c r="I581" s="15"/>
    </row>
    <row r="582" spans="1:9" ht="12.75" hidden="1">
      <c r="A582" s="119"/>
      <c r="H582" s="223"/>
      <c r="I582" s="15"/>
    </row>
    <row r="583" spans="8:9" ht="12.75" hidden="1">
      <c r="H583" s="223"/>
      <c r="I583" s="15"/>
    </row>
    <row r="584" spans="8:9" ht="12.75" hidden="1">
      <c r="H584" s="223"/>
      <c r="I584" s="15"/>
    </row>
    <row r="585" spans="8:9" ht="12.75" hidden="1">
      <c r="H585" s="223"/>
      <c r="I585" s="15"/>
    </row>
    <row r="586" spans="1:22" ht="13.5" customHeight="1">
      <c r="A586" s="52">
        <v>36</v>
      </c>
      <c r="B586" s="111"/>
      <c r="C586" s="111"/>
      <c r="D586" s="53" t="s">
        <v>90</v>
      </c>
      <c r="E586" s="111"/>
      <c r="F586" s="111"/>
      <c r="G586" s="55"/>
      <c r="H586" s="80"/>
      <c r="I586" s="61">
        <f>SUM(I587:I658)</f>
        <v>2044.2</v>
      </c>
      <c r="J586" s="58">
        <f>SUM(J587:J642)</f>
        <v>0.159</v>
      </c>
      <c r="K586" s="59">
        <f>SUM(K587:K658)</f>
        <v>18.631000000000004</v>
      </c>
      <c r="L586" s="59">
        <f>SUM(L587:L648)</f>
        <v>76.579</v>
      </c>
      <c r="M586" s="59">
        <f>SUM(M587:M658)</f>
        <v>-163.13500000000005</v>
      </c>
      <c r="N586" s="60">
        <f>SUM(N587:N658)</f>
        <v>40</v>
      </c>
      <c r="O586" s="61">
        <f>SUM(O587:O658)</f>
        <v>0</v>
      </c>
      <c r="P586" s="61">
        <f>SUM(P587:P658)</f>
        <v>-140.04200000000003</v>
      </c>
      <c r="Q586" s="62">
        <f>SUM(Q587:Q658)</f>
        <v>0</v>
      </c>
      <c r="R586" s="298"/>
      <c r="S586" s="264">
        <f>SUM(S587:S658)</f>
        <v>1876.392</v>
      </c>
      <c r="T586" s="113"/>
      <c r="U586" s="265">
        <f>SUM(U587:U658)</f>
        <v>1876382.91</v>
      </c>
      <c r="V586" s="288">
        <f>SUM(U586/S586/1000)</f>
        <v>0.9999951555964851</v>
      </c>
    </row>
    <row r="587" spans="1:9" ht="13.5" customHeight="1">
      <c r="A587" s="114" t="s">
        <v>365</v>
      </c>
      <c r="B587" s="8"/>
      <c r="C587" s="8"/>
      <c r="D587" s="8"/>
      <c r="E587" s="8"/>
      <c r="G587" s="72"/>
      <c r="H587" s="71"/>
      <c r="I587" s="15"/>
    </row>
    <row r="588" spans="7:22" ht="13.5" customHeight="1">
      <c r="G588" s="72"/>
      <c r="H588" s="71"/>
      <c r="I588" s="15"/>
      <c r="V588" s="288"/>
    </row>
    <row r="589" spans="4:22" ht="12.75">
      <c r="D589" t="s">
        <v>217</v>
      </c>
      <c r="H589" s="223"/>
      <c r="I589" s="40">
        <v>10</v>
      </c>
      <c r="L589" s="12">
        <v>3.094</v>
      </c>
      <c r="P589" s="15">
        <v>-4.793</v>
      </c>
      <c r="S589" s="267">
        <f>SUM(I589:Q589)</f>
        <v>8.301</v>
      </c>
      <c r="U589" s="20">
        <v>8300.5</v>
      </c>
      <c r="V589" s="288">
        <f>SUM(U589/S589/1000)</f>
        <v>0.9999397662932177</v>
      </c>
    </row>
    <row r="590" spans="1:22" ht="12.75">
      <c r="A590" s="114"/>
      <c r="D590" t="s">
        <v>366</v>
      </c>
      <c r="G590" s="21"/>
      <c r="H590" s="223"/>
      <c r="I590" s="40"/>
      <c r="M590" s="12">
        <v>1</v>
      </c>
      <c r="S590" s="267">
        <f>SUM(I590:Q590)</f>
        <v>1</v>
      </c>
      <c r="U590" s="20">
        <v>1000</v>
      </c>
      <c r="V590" s="288">
        <f>SUM(U590/S590/1000)</f>
        <v>1</v>
      </c>
    </row>
    <row r="591" spans="1:22" ht="13.5" customHeight="1">
      <c r="A591" s="119"/>
      <c r="D591" t="s">
        <v>252</v>
      </c>
      <c r="G591" s="136"/>
      <c r="H591" s="71"/>
      <c r="I591" s="40">
        <v>0.5</v>
      </c>
      <c r="L591" s="12">
        <v>0.5</v>
      </c>
      <c r="S591" s="267">
        <f>SUM(I591:Q591)</f>
        <v>1</v>
      </c>
      <c r="U591" s="20">
        <v>1000</v>
      </c>
      <c r="V591" s="288">
        <f>SUM(U591/S591/1000)</f>
        <v>1</v>
      </c>
    </row>
    <row r="592" spans="1:22" ht="13.5" customHeight="1">
      <c r="A592" s="119"/>
      <c r="D592" t="s">
        <v>367</v>
      </c>
      <c r="G592" s="136"/>
      <c r="H592" s="71"/>
      <c r="I592" s="40">
        <v>500</v>
      </c>
      <c r="M592" s="12">
        <v>-500</v>
      </c>
      <c r="S592" s="267">
        <f>SUM(I592:Q592)</f>
        <v>0</v>
      </c>
      <c r="U592" s="20">
        <v>0</v>
      </c>
      <c r="V592" s="288"/>
    </row>
    <row r="593" spans="1:22" ht="12.75">
      <c r="A593" s="119"/>
      <c r="D593" t="s">
        <v>368</v>
      </c>
      <c r="H593" s="223"/>
      <c r="I593" s="40"/>
      <c r="K593" s="12">
        <v>0.071</v>
      </c>
      <c r="S593" s="267">
        <f>SUM(I593:Q593)</f>
        <v>0.071</v>
      </c>
      <c r="U593" s="20">
        <v>71</v>
      </c>
      <c r="V593" s="288">
        <f>SUM(U593/S593/1000)</f>
        <v>1.0000000000000002</v>
      </c>
    </row>
    <row r="594" spans="1:22" ht="12.75">
      <c r="A594" s="119"/>
      <c r="H594" s="223"/>
      <c r="I594" s="40"/>
      <c r="S594" s="267"/>
      <c r="V594" s="288"/>
    </row>
    <row r="595" spans="8:19" ht="12.75">
      <c r="H595" s="223"/>
      <c r="I595" s="15"/>
      <c r="S595" s="267"/>
    </row>
    <row r="596" spans="1:19" ht="12.75">
      <c r="A596" s="114" t="s">
        <v>369</v>
      </c>
      <c r="B596" s="8"/>
      <c r="C596" s="8"/>
      <c r="D596" s="8"/>
      <c r="G596" s="136"/>
      <c r="H596" s="71"/>
      <c r="I596" s="15"/>
      <c r="S596" s="267"/>
    </row>
    <row r="597" spans="4:22" ht="12.75">
      <c r="D597" s="115" t="s">
        <v>280</v>
      </c>
      <c r="E597" s="115"/>
      <c r="F597" s="115"/>
      <c r="H597" s="223"/>
      <c r="I597" s="40">
        <v>10</v>
      </c>
      <c r="P597" s="15">
        <v>-9.293</v>
      </c>
      <c r="S597" s="267">
        <f>SUM(I597:Q597)</f>
        <v>0.7070000000000007</v>
      </c>
      <c r="U597" s="20">
        <v>706.02</v>
      </c>
      <c r="V597" s="288">
        <f>SUM(U597/S597/1000)</f>
        <v>0.9986138613861375</v>
      </c>
    </row>
    <row r="598" spans="4:22" ht="12.75">
      <c r="D598" s="115" t="s">
        <v>370</v>
      </c>
      <c r="E598" s="115"/>
      <c r="F598" s="115"/>
      <c r="H598" s="223"/>
      <c r="I598" s="40">
        <v>36</v>
      </c>
      <c r="P598" s="15">
        <v>-28.913</v>
      </c>
      <c r="S598" s="267">
        <f>SUM(I598:Q598)</f>
        <v>7.087</v>
      </c>
      <c r="U598" s="20">
        <v>7086.62</v>
      </c>
      <c r="V598" s="288">
        <f>SUM(U598/S598/1000)</f>
        <v>0.9999463806970509</v>
      </c>
    </row>
    <row r="599" spans="1:22" ht="12.75">
      <c r="A599" s="119"/>
      <c r="D599" t="s">
        <v>371</v>
      </c>
      <c r="H599" s="223"/>
      <c r="I599" s="40"/>
      <c r="N599" s="14">
        <v>30</v>
      </c>
      <c r="P599" s="15">
        <v>-30</v>
      </c>
      <c r="S599" s="267">
        <f>SUM(I599:Q599)</f>
        <v>0</v>
      </c>
      <c r="U599" s="20">
        <v>0</v>
      </c>
      <c r="V599" s="288"/>
    </row>
    <row r="600" spans="1:22" ht="12.75">
      <c r="A600" s="119"/>
      <c r="D600" t="s">
        <v>217</v>
      </c>
      <c r="H600" s="223"/>
      <c r="I600" s="40"/>
      <c r="K600" s="12">
        <v>0.464</v>
      </c>
      <c r="S600" s="267">
        <f>SUM(I600:Q600)</f>
        <v>0.464</v>
      </c>
      <c r="U600" s="20">
        <v>464</v>
      </c>
      <c r="V600" s="288">
        <f>SUM(U600/S600/1000)</f>
        <v>1</v>
      </c>
    </row>
    <row r="601" spans="1:22" ht="12.75">
      <c r="A601" s="119"/>
      <c r="D601" t="s">
        <v>372</v>
      </c>
      <c r="H601" s="223"/>
      <c r="I601" s="40"/>
      <c r="M601" s="12">
        <v>6</v>
      </c>
      <c r="S601" s="267">
        <f>SUM(I601:Q601)</f>
        <v>6</v>
      </c>
      <c r="U601" s="20">
        <v>6000</v>
      </c>
      <c r="V601" s="288">
        <f>SUM(U601/S601/1000)</f>
        <v>1</v>
      </c>
    </row>
    <row r="602" spans="1:19" ht="12.75">
      <c r="A602" s="119"/>
      <c r="H602" s="223"/>
      <c r="I602" s="15"/>
      <c r="Q602" s="39"/>
      <c r="S602" s="267"/>
    </row>
    <row r="603" spans="1:23" ht="12.75">
      <c r="A603" s="114" t="s">
        <v>373</v>
      </c>
      <c r="B603" s="8"/>
      <c r="C603" s="8"/>
      <c r="D603" s="257"/>
      <c r="E603" s="257"/>
      <c r="F603" s="46"/>
      <c r="G603" s="46"/>
      <c r="H603" s="299"/>
      <c r="I603" s="215"/>
      <c r="J603" s="110"/>
      <c r="K603" s="154"/>
      <c r="L603" s="154"/>
      <c r="M603" s="154"/>
      <c r="N603" s="216"/>
      <c r="O603" s="215"/>
      <c r="P603" s="215"/>
      <c r="Q603" s="177"/>
      <c r="R603" s="217"/>
      <c r="S603" s="267"/>
      <c r="T603" s="219"/>
      <c r="U603" s="300"/>
      <c r="V603" s="222"/>
      <c r="W603" s="222"/>
    </row>
    <row r="604" spans="4:23" ht="12.75">
      <c r="D604" s="290" t="s">
        <v>305</v>
      </c>
      <c r="E604" s="115"/>
      <c r="H604" s="149"/>
      <c r="I604" s="40"/>
      <c r="K604" s="12">
        <v>15</v>
      </c>
      <c r="P604" s="15">
        <v>-6.31</v>
      </c>
      <c r="R604" s="84"/>
      <c r="S604" s="267">
        <f aca="true" t="shared" si="39" ref="S604:S609">SUM(I604:Q604)</f>
        <v>8.690000000000001</v>
      </c>
      <c r="T604"/>
      <c r="U604" s="75">
        <v>8690</v>
      </c>
      <c r="V604" s="288">
        <f aca="true" t="shared" si="40" ref="V604:V609">SUM(U604/S604/1000)</f>
        <v>0.9999999999999999</v>
      </c>
      <c r="W604"/>
    </row>
    <row r="605" spans="4:23" ht="12.75">
      <c r="D605" s="290" t="s">
        <v>217</v>
      </c>
      <c r="E605" s="115"/>
      <c r="H605" s="149"/>
      <c r="I605" s="40"/>
      <c r="K605" s="12">
        <v>0.211</v>
      </c>
      <c r="R605" s="84"/>
      <c r="S605" s="267">
        <f t="shared" si="39"/>
        <v>0.211</v>
      </c>
      <c r="T605"/>
      <c r="U605" s="75">
        <v>211</v>
      </c>
      <c r="V605" s="288">
        <f t="shared" si="40"/>
        <v>1</v>
      </c>
      <c r="W605"/>
    </row>
    <row r="606" spans="4:23" ht="12.75">
      <c r="D606" s="290" t="s">
        <v>279</v>
      </c>
      <c r="E606" s="115"/>
      <c r="H606" s="149"/>
      <c r="I606" s="40"/>
      <c r="M606" s="12">
        <v>1.16</v>
      </c>
      <c r="R606" s="84"/>
      <c r="S606" s="267">
        <f t="shared" si="39"/>
        <v>1.16</v>
      </c>
      <c r="T606"/>
      <c r="U606" s="75">
        <v>1160</v>
      </c>
      <c r="V606" s="288">
        <f t="shared" si="40"/>
        <v>1.0000000000000002</v>
      </c>
      <c r="W606"/>
    </row>
    <row r="607" spans="4:23" ht="12.75">
      <c r="D607" s="290" t="s">
        <v>216</v>
      </c>
      <c r="E607" s="115"/>
      <c r="H607" s="149"/>
      <c r="I607" s="40"/>
      <c r="M607" s="12">
        <v>10.335</v>
      </c>
      <c r="R607" s="84"/>
      <c r="S607" s="267">
        <f t="shared" si="39"/>
        <v>10.335</v>
      </c>
      <c r="T607"/>
      <c r="U607" s="75">
        <v>10335</v>
      </c>
      <c r="V607" s="288">
        <f t="shared" si="40"/>
        <v>0.9999999999999999</v>
      </c>
      <c r="W607"/>
    </row>
    <row r="608" spans="4:23" ht="12.75">
      <c r="D608" s="290" t="s">
        <v>278</v>
      </c>
      <c r="E608" s="115"/>
      <c r="H608" s="149"/>
      <c r="I608" s="40"/>
      <c r="M608" s="12">
        <v>8.186</v>
      </c>
      <c r="R608" s="84"/>
      <c r="S608" s="267">
        <f t="shared" si="39"/>
        <v>8.186</v>
      </c>
      <c r="T608"/>
      <c r="U608" s="75">
        <v>8186</v>
      </c>
      <c r="V608" s="288">
        <f t="shared" si="40"/>
        <v>1</v>
      </c>
      <c r="W608"/>
    </row>
    <row r="609" spans="4:23" ht="12.75">
      <c r="D609" s="290" t="s">
        <v>374</v>
      </c>
      <c r="E609" s="115"/>
      <c r="H609" s="149"/>
      <c r="I609" s="40"/>
      <c r="L609" s="12">
        <v>2.5</v>
      </c>
      <c r="P609" s="15">
        <v>-0.555</v>
      </c>
      <c r="R609" s="84"/>
      <c r="S609" s="267">
        <f t="shared" si="39"/>
        <v>1.9449999999999998</v>
      </c>
      <c r="T609"/>
      <c r="U609" s="75">
        <v>1944.97</v>
      </c>
      <c r="V609" s="288">
        <f t="shared" si="40"/>
        <v>0.9999845758354756</v>
      </c>
      <c r="W609"/>
    </row>
    <row r="610" spans="4:23" ht="12.75">
      <c r="D610" s="290"/>
      <c r="E610" s="115"/>
      <c r="H610" s="149"/>
      <c r="I610" s="15"/>
      <c r="S610" s="267"/>
      <c r="T610"/>
      <c r="U610" s="75"/>
      <c r="V610" s="84"/>
      <c r="W610"/>
    </row>
    <row r="611" spans="1:21" ht="12.75">
      <c r="A611" s="114" t="s">
        <v>375</v>
      </c>
      <c r="B611" s="8"/>
      <c r="C611" s="8"/>
      <c r="D611" s="8"/>
      <c r="E611" s="8"/>
      <c r="H611" s="301"/>
      <c r="I611" s="215"/>
      <c r="J611" s="110"/>
      <c r="S611" s="267"/>
      <c r="T611" s="21"/>
      <c r="U611" s="104"/>
    </row>
    <row r="612" spans="4:22" ht="12.75">
      <c r="D612" s="115" t="s">
        <v>376</v>
      </c>
      <c r="H612" s="117"/>
      <c r="I612" s="40">
        <v>1.5</v>
      </c>
      <c r="J612" s="16"/>
      <c r="P612" s="15">
        <v>-1.5</v>
      </c>
      <c r="R612" s="271"/>
      <c r="S612" s="267">
        <f>SUM(I612:Q612)</f>
        <v>0</v>
      </c>
      <c r="T612" s="21"/>
      <c r="U612" s="75">
        <v>0</v>
      </c>
      <c r="V612" s="288"/>
    </row>
    <row r="613" spans="4:22" ht="12" customHeight="1">
      <c r="D613" s="290" t="s">
        <v>377</v>
      </c>
      <c r="F613" s="21"/>
      <c r="H613" s="149"/>
      <c r="I613" s="40">
        <v>75</v>
      </c>
      <c r="M613" s="12">
        <v>14.159</v>
      </c>
      <c r="P613" s="15">
        <v>7.363</v>
      </c>
      <c r="R613" s="271"/>
      <c r="S613" s="267">
        <f>SUM(I613:Q613)</f>
        <v>96.522</v>
      </c>
      <c r="T613" s="21"/>
      <c r="U613" s="75">
        <v>96521.89</v>
      </c>
      <c r="V613" s="288">
        <f>SUM(U613/S613/1000)</f>
        <v>0.9999988603634403</v>
      </c>
    </row>
    <row r="614" spans="6:21" ht="12.75">
      <c r="F614" s="21"/>
      <c r="H614" s="149"/>
      <c r="I614" s="15"/>
      <c r="S614" s="267"/>
      <c r="T614" s="21"/>
      <c r="U614" s="104"/>
    </row>
    <row r="615" spans="1:23" ht="12.75">
      <c r="A615" s="114" t="s">
        <v>378</v>
      </c>
      <c r="B615" s="8"/>
      <c r="C615" s="8"/>
      <c r="D615" s="8"/>
      <c r="H615" s="149"/>
      <c r="I615" s="15"/>
      <c r="S615" s="267"/>
      <c r="T615"/>
      <c r="U615" s="104"/>
      <c r="V615"/>
      <c r="W615"/>
    </row>
    <row r="616" spans="1:22" ht="12.75">
      <c r="A616" s="302"/>
      <c r="H616" s="303"/>
      <c r="I616" s="15"/>
      <c r="J616" s="214"/>
      <c r="K616" s="154"/>
      <c r="L616" s="154"/>
      <c r="M616" s="154"/>
      <c r="S616" s="267"/>
      <c r="U616" s="75"/>
      <c r="V616" s="84"/>
    </row>
    <row r="617" spans="4:22" ht="12.75">
      <c r="D617" t="s">
        <v>379</v>
      </c>
      <c r="H617" s="296"/>
      <c r="I617" s="240">
        <v>14</v>
      </c>
      <c r="J617" s="214"/>
      <c r="K617" s="154"/>
      <c r="L617" s="154"/>
      <c r="M617" s="154">
        <v>20.025</v>
      </c>
      <c r="P617" s="15">
        <v>9.799</v>
      </c>
      <c r="S617" s="267">
        <f>SUM(I617:Q617)</f>
        <v>43.824</v>
      </c>
      <c r="U617" s="75">
        <v>43824</v>
      </c>
      <c r="V617" s="288">
        <f>SUM(U617/S617/1000)</f>
        <v>1</v>
      </c>
    </row>
    <row r="618" spans="4:22" ht="12.75">
      <c r="D618" t="s">
        <v>380</v>
      </c>
      <c r="H618" s="296"/>
      <c r="I618" s="240">
        <v>50</v>
      </c>
      <c r="J618" s="214"/>
      <c r="K618" s="154"/>
      <c r="L618" s="154"/>
      <c r="M618" s="154"/>
      <c r="P618" s="15">
        <v>-39.701</v>
      </c>
      <c r="S618" s="267">
        <f>SUM(I618:Q618)</f>
        <v>10.299</v>
      </c>
      <c r="U618" s="75">
        <v>10299</v>
      </c>
      <c r="V618" s="288">
        <f>SUM(U618/S618/1000)</f>
        <v>1</v>
      </c>
    </row>
    <row r="619" spans="4:22" ht="12.75">
      <c r="D619" t="s">
        <v>381</v>
      </c>
      <c r="H619" s="296"/>
      <c r="I619" s="240"/>
      <c r="J619" s="214">
        <v>0.159</v>
      </c>
      <c r="K619" s="154"/>
      <c r="L619" s="154"/>
      <c r="M619" s="154"/>
      <c r="S619" s="267">
        <f>SUM(I619:Q619)</f>
        <v>0.159</v>
      </c>
      <c r="U619" s="75">
        <v>159</v>
      </c>
      <c r="V619" s="288">
        <f>SUM(U619/S619/1000)</f>
        <v>1</v>
      </c>
    </row>
    <row r="620" spans="8:22" ht="12.75">
      <c r="H620" s="296"/>
      <c r="I620" s="240"/>
      <c r="J620" s="214"/>
      <c r="K620" s="154"/>
      <c r="L620" s="154"/>
      <c r="M620" s="154"/>
      <c r="S620" s="267"/>
      <c r="U620" s="75"/>
      <c r="V620" s="288"/>
    </row>
    <row r="621" spans="8:22" ht="12.75">
      <c r="H621" s="296"/>
      <c r="I621" s="240"/>
      <c r="J621" s="214"/>
      <c r="K621" s="154"/>
      <c r="L621" s="154"/>
      <c r="M621" s="154"/>
      <c r="S621" s="267"/>
      <c r="U621" s="75"/>
      <c r="V621" s="288"/>
    </row>
    <row r="622" spans="4:21" ht="12.75">
      <c r="D622" s="119"/>
      <c r="H622" s="31"/>
      <c r="I622" s="15"/>
      <c r="S622" s="267"/>
      <c r="T622" s="21"/>
      <c r="U622" s="104"/>
    </row>
    <row r="623" spans="1:21" ht="12.75">
      <c r="A623" s="114" t="s">
        <v>382</v>
      </c>
      <c r="B623" s="8"/>
      <c r="C623" s="8"/>
      <c r="D623" s="8"/>
      <c r="H623" s="31"/>
      <c r="I623" s="15"/>
      <c r="S623" s="267"/>
      <c r="T623" s="21"/>
      <c r="U623" s="104"/>
    </row>
    <row r="624" spans="1:22" ht="12.75">
      <c r="A624" s="114"/>
      <c r="B624" s="8"/>
      <c r="C624" s="8"/>
      <c r="D624" s="115" t="s">
        <v>215</v>
      </c>
      <c r="E624" s="115"/>
      <c r="H624" s="31"/>
      <c r="I624" s="40">
        <v>0</v>
      </c>
      <c r="N624" s="14">
        <v>10</v>
      </c>
      <c r="P624" s="15">
        <v>-0.302</v>
      </c>
      <c r="S624" s="267">
        <f>SUM(I624:Q624)</f>
        <v>9.698</v>
      </c>
      <c r="T624" s="21"/>
      <c r="U624" s="75">
        <v>9698</v>
      </c>
      <c r="V624" s="288">
        <f>SUM(U624/S624/1000)</f>
        <v>1</v>
      </c>
    </row>
    <row r="625" spans="4:22" ht="12.75">
      <c r="D625" t="s">
        <v>216</v>
      </c>
      <c r="H625" s="31"/>
      <c r="I625" s="40">
        <v>600</v>
      </c>
      <c r="L625" s="12">
        <v>70.485</v>
      </c>
      <c r="M625" s="12">
        <v>256</v>
      </c>
      <c r="P625" s="15">
        <v>38.845</v>
      </c>
      <c r="R625" s="271"/>
      <c r="S625" s="267">
        <f>SUM(I625:Q625)</f>
        <v>965.33</v>
      </c>
      <c r="T625" s="21"/>
      <c r="U625" s="75">
        <v>965329.9</v>
      </c>
      <c r="V625" s="288">
        <f>SUM(U625/S625/1000)</f>
        <v>0.9999998964084821</v>
      </c>
    </row>
    <row r="626" spans="4:22" ht="12.75">
      <c r="D626" t="s">
        <v>217</v>
      </c>
      <c r="H626" s="31"/>
      <c r="I626" s="40">
        <v>35</v>
      </c>
      <c r="P626" s="15">
        <v>-24.422</v>
      </c>
      <c r="R626" s="271"/>
      <c r="S626" s="267">
        <f>SUM(I626:Q626)</f>
        <v>10.578</v>
      </c>
      <c r="T626" s="21"/>
      <c r="U626" s="75">
        <v>10577.5</v>
      </c>
      <c r="V626" s="288">
        <f>SUM(U626/S626/1000)</f>
        <v>0.9999527320854604</v>
      </c>
    </row>
    <row r="627" spans="4:22" ht="12.75">
      <c r="D627" t="s">
        <v>218</v>
      </c>
      <c r="H627" s="31"/>
      <c r="I627" s="40">
        <v>365</v>
      </c>
      <c r="P627" s="15">
        <v>6.992</v>
      </c>
      <c r="R627" s="271"/>
      <c r="S627" s="267">
        <f>SUM(I627:Q627)</f>
        <v>371.992</v>
      </c>
      <c r="T627" s="21"/>
      <c r="U627" s="75">
        <v>371991.9</v>
      </c>
      <c r="V627" s="288">
        <f>SUM(U627/S627/1000)</f>
        <v>0.9999997311770146</v>
      </c>
    </row>
    <row r="628" spans="8:23" ht="12.75">
      <c r="H628" s="31"/>
      <c r="I628" s="15"/>
      <c r="R628" s="84"/>
      <c r="S628" s="267"/>
      <c r="T628"/>
      <c r="U628" s="75"/>
      <c r="V628"/>
      <c r="W628"/>
    </row>
    <row r="629" spans="1:22" ht="12.75">
      <c r="A629" s="114" t="s">
        <v>383</v>
      </c>
      <c r="B629" s="8"/>
      <c r="C629" s="8"/>
      <c r="D629" s="8"/>
      <c r="H629" s="304"/>
      <c r="I629" s="215"/>
      <c r="J629" s="214"/>
      <c r="R629" s="84"/>
      <c r="S629" s="267"/>
      <c r="V629" s="84"/>
    </row>
    <row r="630" spans="4:22" ht="12.75">
      <c r="D630" t="s">
        <v>305</v>
      </c>
      <c r="H630" s="304"/>
      <c r="I630" s="240">
        <v>20</v>
      </c>
      <c r="J630" s="214"/>
      <c r="P630" s="15">
        <v>7.69</v>
      </c>
      <c r="R630" s="84"/>
      <c r="S630" s="267">
        <f>SUM(I630:Q630)</f>
        <v>27.69</v>
      </c>
      <c r="U630" s="20">
        <v>27690</v>
      </c>
      <c r="V630" s="288">
        <f>SUM(U630/S630/1000)</f>
        <v>1</v>
      </c>
    </row>
    <row r="631" spans="4:22" ht="12.75">
      <c r="D631" t="s">
        <v>231</v>
      </c>
      <c r="H631" s="304"/>
      <c r="I631" s="240"/>
      <c r="J631" s="214"/>
      <c r="P631" s="15">
        <v>1.032</v>
      </c>
      <c r="R631" s="84"/>
      <c r="S631" s="267">
        <f>SUM(I631:Q631)</f>
        <v>1.032</v>
      </c>
      <c r="U631" s="20">
        <v>1031.6</v>
      </c>
      <c r="V631" s="288">
        <f>SUM(U631/S631/1000)</f>
        <v>0.999612403100775</v>
      </c>
    </row>
    <row r="632" spans="4:22" ht="12.75">
      <c r="D632" t="s">
        <v>217</v>
      </c>
      <c r="H632" s="304"/>
      <c r="I632" s="240">
        <v>10</v>
      </c>
      <c r="J632" s="214"/>
      <c r="P632" s="15">
        <v>-0.109</v>
      </c>
      <c r="R632" s="84"/>
      <c r="S632" s="267">
        <f>SUM(I632:Q632)</f>
        <v>9.891</v>
      </c>
      <c r="U632" s="20">
        <v>9890.8</v>
      </c>
      <c r="V632" s="288">
        <f>SUM(U632/S632/1000)</f>
        <v>0.999979779597614</v>
      </c>
    </row>
    <row r="633" spans="8:23" ht="12.75">
      <c r="H633" s="149"/>
      <c r="I633" s="15"/>
      <c r="R633" s="84"/>
      <c r="S633" s="267"/>
      <c r="T633" s="21"/>
      <c r="U633" s="75"/>
      <c r="V633" s="84"/>
      <c r="W633"/>
    </row>
    <row r="634" spans="1:23" ht="12.75">
      <c r="A634" s="114" t="s">
        <v>384</v>
      </c>
      <c r="B634" s="8"/>
      <c r="C634" s="8"/>
      <c r="D634" s="8"/>
      <c r="E634" s="8"/>
      <c r="H634" s="149"/>
      <c r="I634" s="15"/>
      <c r="R634" s="84"/>
      <c r="S634" s="267"/>
      <c r="T634" s="21"/>
      <c r="U634" s="75"/>
      <c r="V634" s="84"/>
      <c r="W634"/>
    </row>
    <row r="635" spans="8:23" ht="12.75">
      <c r="H635" s="149"/>
      <c r="I635" s="15"/>
      <c r="R635" s="84"/>
      <c r="S635" s="267"/>
      <c r="T635" s="21"/>
      <c r="U635" s="75"/>
      <c r="V635" s="84"/>
      <c r="W635"/>
    </row>
    <row r="636" spans="4:23" ht="12.75">
      <c r="D636" t="s">
        <v>304</v>
      </c>
      <c r="H636" s="149"/>
      <c r="I636" s="40">
        <v>8</v>
      </c>
      <c r="M636" s="12">
        <v>-8</v>
      </c>
      <c r="R636" s="84"/>
      <c r="S636" s="267">
        <f aca="true" t="shared" si="41" ref="S636:S645">SUM(I636:Q636)</f>
        <v>0</v>
      </c>
      <c r="T636" s="21"/>
      <c r="U636" s="75">
        <v>0</v>
      </c>
      <c r="V636" s="288"/>
      <c r="W636"/>
    </row>
    <row r="637" spans="4:23" ht="12.75">
      <c r="D637" t="s">
        <v>231</v>
      </c>
      <c r="H637" s="149"/>
      <c r="I637" s="40">
        <v>27</v>
      </c>
      <c r="L637" s="12">
        <v>-10</v>
      </c>
      <c r="M637" s="12">
        <v>-6</v>
      </c>
      <c r="P637" s="15">
        <v>-10.081</v>
      </c>
      <c r="R637" s="84"/>
      <c r="S637" s="267">
        <f t="shared" si="41"/>
        <v>0.9190000000000005</v>
      </c>
      <c r="T637" s="21"/>
      <c r="U637" s="75">
        <v>919</v>
      </c>
      <c r="V637" s="288">
        <f>SUM(U637/S637/1000)</f>
        <v>0.9999999999999994</v>
      </c>
      <c r="W637"/>
    </row>
    <row r="638" spans="4:23" ht="12.75">
      <c r="D638" t="s">
        <v>217</v>
      </c>
      <c r="H638" s="149"/>
      <c r="I638" s="40">
        <v>50</v>
      </c>
      <c r="L638" s="12">
        <v>20</v>
      </c>
      <c r="M638" s="12">
        <v>34</v>
      </c>
      <c r="P638" s="15">
        <v>-1.463</v>
      </c>
      <c r="R638" s="84"/>
      <c r="S638" s="267">
        <f t="shared" si="41"/>
        <v>102.537</v>
      </c>
      <c r="T638" s="21"/>
      <c r="U638" s="75">
        <v>102536.8</v>
      </c>
      <c r="V638" s="288">
        <f>SUM(U638/S638/1000)</f>
        <v>0.9999980494845763</v>
      </c>
      <c r="W638"/>
    </row>
    <row r="639" spans="4:23" ht="12.75">
      <c r="D639" t="s">
        <v>385</v>
      </c>
      <c r="H639" s="149"/>
      <c r="I639" s="40">
        <v>40</v>
      </c>
      <c r="L639" s="12">
        <v>-10</v>
      </c>
      <c r="M639" s="12">
        <v>-6</v>
      </c>
      <c r="O639" s="15">
        <v>4</v>
      </c>
      <c r="R639" s="84"/>
      <c r="S639" s="267">
        <f t="shared" si="41"/>
        <v>28</v>
      </c>
      <c r="T639" s="21"/>
      <c r="U639" s="75">
        <v>27995</v>
      </c>
      <c r="V639" s="288">
        <f>SUM(U639/S639/1000)</f>
        <v>0.9998214285714285</v>
      </c>
      <c r="W639"/>
    </row>
    <row r="640" spans="4:23" ht="12.75">
      <c r="D640" t="s">
        <v>386</v>
      </c>
      <c r="H640" s="149"/>
      <c r="I640" s="40">
        <v>25</v>
      </c>
      <c r="M640" s="12">
        <v>-14</v>
      </c>
      <c r="O640" s="15">
        <v>-9</v>
      </c>
      <c r="P640" s="15">
        <v>-0.622</v>
      </c>
      <c r="R640" s="84"/>
      <c r="S640" s="267">
        <f t="shared" si="41"/>
        <v>1.3780000000000001</v>
      </c>
      <c r="T640" s="21"/>
      <c r="U640" s="20">
        <v>1378</v>
      </c>
      <c r="V640" s="288">
        <f>SUM(U640/S640/1000)</f>
        <v>0.9999999999999999</v>
      </c>
      <c r="W640"/>
    </row>
    <row r="641" spans="4:23" ht="12.75">
      <c r="D641" t="s">
        <v>387</v>
      </c>
      <c r="H641" s="149"/>
      <c r="I641" s="40"/>
      <c r="O641" s="15">
        <v>5</v>
      </c>
      <c r="P641" s="15">
        <v>-1.048</v>
      </c>
      <c r="R641" s="84"/>
      <c r="S641" s="267">
        <f t="shared" si="41"/>
        <v>3.952</v>
      </c>
      <c r="T641" s="21"/>
      <c r="U641" s="20">
        <v>3952</v>
      </c>
      <c r="V641" s="288">
        <f>SUM(U641/S641/1000)</f>
        <v>1</v>
      </c>
      <c r="W641"/>
    </row>
    <row r="642" spans="8:23" ht="12.75">
      <c r="H642" s="149"/>
      <c r="I642" s="15"/>
      <c r="R642" s="84"/>
      <c r="S642" s="267"/>
      <c r="T642" s="21"/>
      <c r="V642" s="84"/>
      <c r="W642"/>
    </row>
    <row r="643" spans="1:22" ht="12.75">
      <c r="A643" s="114" t="s">
        <v>388</v>
      </c>
      <c r="H643" s="301"/>
      <c r="I643" s="240"/>
      <c r="J643" s="110"/>
      <c r="R643" s="84"/>
      <c r="S643" s="267"/>
      <c r="T643" s="21"/>
      <c r="U643" s="104"/>
      <c r="V643" s="84"/>
    </row>
    <row r="644" spans="4:22" ht="12.75">
      <c r="D644" t="s">
        <v>389</v>
      </c>
      <c r="H644" s="301"/>
      <c r="I644" s="240">
        <v>6.5</v>
      </c>
      <c r="J644" s="110"/>
      <c r="P644" s="15">
        <v>-0.056</v>
      </c>
      <c r="R644" s="84"/>
      <c r="S644" s="267">
        <f t="shared" si="41"/>
        <v>6.444</v>
      </c>
      <c r="T644" s="21"/>
      <c r="U644" s="75">
        <v>6443.91</v>
      </c>
      <c r="V644" s="288">
        <f>SUM(U644/S644/1000)</f>
        <v>0.9999860335195531</v>
      </c>
    </row>
    <row r="645" spans="4:22" ht="12.75">
      <c r="D645" t="s">
        <v>231</v>
      </c>
      <c r="H645" s="301"/>
      <c r="I645" s="240"/>
      <c r="J645" s="110"/>
      <c r="K645" s="12">
        <v>0.115</v>
      </c>
      <c r="P645" s="15">
        <v>-0.067</v>
      </c>
      <c r="R645" s="84"/>
      <c r="S645" s="267">
        <f t="shared" si="41"/>
        <v>0.048</v>
      </c>
      <c r="T645" s="21"/>
      <c r="U645" s="75">
        <v>48</v>
      </c>
      <c r="V645" s="288">
        <f>SUM(U645/S645/1000)</f>
        <v>1</v>
      </c>
    </row>
    <row r="646" spans="4:22" ht="12.75">
      <c r="D646" t="s">
        <v>218</v>
      </c>
      <c r="H646" s="301"/>
      <c r="I646" s="240"/>
      <c r="J646" s="110"/>
      <c r="R646" s="84"/>
      <c r="S646" s="267"/>
      <c r="T646" s="21"/>
      <c r="U646" s="75"/>
      <c r="V646" s="288"/>
    </row>
    <row r="647" spans="8:22" ht="12.75">
      <c r="H647" s="301"/>
      <c r="I647" s="240"/>
      <c r="J647" s="110"/>
      <c r="R647" s="84"/>
      <c r="S647" s="267"/>
      <c r="T647" s="21"/>
      <c r="U647" s="104"/>
      <c r="V647" s="84"/>
    </row>
    <row r="648" spans="1:22" ht="12.75">
      <c r="A648" s="114" t="s">
        <v>390</v>
      </c>
      <c r="B648" s="8"/>
      <c r="C648" s="8"/>
      <c r="D648" s="8"/>
      <c r="H648" s="301"/>
      <c r="I648" s="240"/>
      <c r="J648" s="110"/>
      <c r="R648" s="84"/>
      <c r="S648" s="267"/>
      <c r="T648" s="21"/>
      <c r="U648" s="104"/>
      <c r="V648" s="84"/>
    </row>
    <row r="649" spans="4:22" ht="12.75">
      <c r="D649" t="s">
        <v>391</v>
      </c>
      <c r="H649" s="301"/>
      <c r="I649" s="240"/>
      <c r="J649" s="110"/>
      <c r="K649" s="12">
        <v>2.77</v>
      </c>
      <c r="R649" s="84"/>
      <c r="S649" s="267">
        <f>SUM(I649:Q649)</f>
        <v>2.77</v>
      </c>
      <c r="T649" s="21"/>
      <c r="U649" s="75">
        <v>2770</v>
      </c>
      <c r="V649" s="288">
        <f>SUM(U649/S649/1000)</f>
        <v>1</v>
      </c>
    </row>
    <row r="650" spans="8:22" ht="12.75">
      <c r="H650" s="296"/>
      <c r="I650" s="240"/>
      <c r="J650" s="214"/>
      <c r="K650" s="154"/>
      <c r="L650" s="154"/>
      <c r="M650" s="154"/>
      <c r="S650" s="267"/>
      <c r="U650" s="75"/>
      <c r="V650" s="288"/>
    </row>
    <row r="651" spans="1:22" ht="12.75">
      <c r="A651" s="114" t="s">
        <v>392</v>
      </c>
      <c r="H651" s="301"/>
      <c r="I651" s="240"/>
      <c r="J651" s="110"/>
      <c r="R651" s="84"/>
      <c r="S651" s="267"/>
      <c r="T651" s="21"/>
      <c r="U651" s="75"/>
      <c r="V651" s="288"/>
    </row>
    <row r="652" spans="1:22" ht="13.5" customHeight="1">
      <c r="A652" s="270"/>
      <c r="B652" s="120"/>
      <c r="C652" s="120"/>
      <c r="D652" s="11" t="s">
        <v>393</v>
      </c>
      <c r="E652" s="8"/>
      <c r="F652" s="120"/>
      <c r="G652" s="121"/>
      <c r="H652" s="71"/>
      <c r="I652" s="240">
        <v>0.7</v>
      </c>
      <c r="J652" s="110"/>
      <c r="P652" s="15">
        <v>-0.23</v>
      </c>
      <c r="R652" s="84"/>
      <c r="S652" s="267">
        <f>SUM(I652:Q652)</f>
        <v>0.47</v>
      </c>
      <c r="T652" s="21"/>
      <c r="U652" s="75">
        <v>470</v>
      </c>
      <c r="V652" s="288">
        <f>SUM(U652/S652/1000)</f>
        <v>1</v>
      </c>
    </row>
    <row r="653" spans="1:22" ht="12.75" customHeight="1">
      <c r="A653" s="119"/>
      <c r="B653" s="120"/>
      <c r="C653" s="120"/>
      <c r="D653" s="11" t="s">
        <v>394</v>
      </c>
      <c r="E653" s="8"/>
      <c r="F653" s="120"/>
      <c r="G653" s="121"/>
      <c r="H653" s="71"/>
      <c r="I653" s="240">
        <v>20</v>
      </c>
      <c r="J653" s="110"/>
      <c r="P653" s="15">
        <v>-13</v>
      </c>
      <c r="R653" s="84"/>
      <c r="S653" s="267">
        <f>SUM(I653:Q653)</f>
        <v>7</v>
      </c>
      <c r="T653" s="21"/>
      <c r="U653" s="75">
        <v>7000</v>
      </c>
      <c r="V653" s="288">
        <f>SUM(U653/S653/1000)</f>
        <v>1</v>
      </c>
    </row>
    <row r="654" spans="4:22" ht="12.75">
      <c r="D654" t="s">
        <v>217</v>
      </c>
      <c r="I654" s="240">
        <v>80</v>
      </c>
      <c r="J654" s="110"/>
      <c r="M654" s="12">
        <v>20</v>
      </c>
      <c r="P654" s="15">
        <v>-29.373</v>
      </c>
      <c r="R654" s="84"/>
      <c r="S654" s="267">
        <f>SUM(I654:Q654)</f>
        <v>70.627</v>
      </c>
      <c r="T654" s="21"/>
      <c r="U654" s="75">
        <v>70626.5</v>
      </c>
      <c r="V654" s="288">
        <f>SUM(U654/S654/1000)</f>
        <v>0.9999929205544622</v>
      </c>
    </row>
    <row r="655" spans="4:22" ht="12.75">
      <c r="D655" t="s">
        <v>252</v>
      </c>
      <c r="F655" s="21"/>
      <c r="I655" s="240">
        <v>5</v>
      </c>
      <c r="J655" s="110"/>
      <c r="P655" s="15">
        <v>-4.5</v>
      </c>
      <c r="R655" s="84"/>
      <c r="S655" s="267">
        <f>SUM(I655:Q655)</f>
        <v>0.5</v>
      </c>
      <c r="T655" s="21"/>
      <c r="U655" s="75">
        <v>500</v>
      </c>
      <c r="V655" s="288">
        <f>SUM(U655/S655/1000)</f>
        <v>1</v>
      </c>
    </row>
    <row r="656" spans="4:22" ht="12.75">
      <c r="D656" t="s">
        <v>235</v>
      </c>
      <c r="F656" s="21"/>
      <c r="I656" s="240">
        <v>55</v>
      </c>
      <c r="J656" s="110"/>
      <c r="P656" s="15">
        <v>-5.425</v>
      </c>
      <c r="R656" s="84"/>
      <c r="S656" s="267">
        <f>SUM(I656:Q656)</f>
        <v>49.575</v>
      </c>
      <c r="T656" s="21"/>
      <c r="U656" s="75">
        <v>49575</v>
      </c>
      <c r="V656" s="288">
        <f>SUM(U656/S656/1000)</f>
        <v>0.9999999999999999</v>
      </c>
    </row>
    <row r="657" spans="8:22" ht="12.75">
      <c r="H657" s="301"/>
      <c r="I657" s="240"/>
      <c r="J657" s="110"/>
      <c r="R657" s="84"/>
      <c r="S657" s="267"/>
      <c r="T657" s="21"/>
      <c r="U657" s="75"/>
      <c r="V657" s="288"/>
    </row>
    <row r="658" spans="8:22" ht="12.75">
      <c r="H658" s="223"/>
      <c r="I658" s="15"/>
      <c r="R658" s="84"/>
      <c r="S658" s="305"/>
      <c r="T658" s="21"/>
      <c r="U658" s="104"/>
      <c r="V658" s="84"/>
    </row>
    <row r="659" spans="8:18" ht="12.75" hidden="1">
      <c r="H659" s="223"/>
      <c r="I659" s="15"/>
      <c r="R659" s="84"/>
    </row>
    <row r="660" spans="8:18" ht="12.75" hidden="1">
      <c r="H660" s="223"/>
      <c r="I660" s="15"/>
      <c r="R660" s="84"/>
    </row>
    <row r="661" spans="1:22" ht="17.25" customHeight="1">
      <c r="A661" s="52">
        <v>37</v>
      </c>
      <c r="B661" s="111"/>
      <c r="C661" s="111"/>
      <c r="D661" s="53" t="s">
        <v>395</v>
      </c>
      <c r="E661" s="306"/>
      <c r="F661" s="111"/>
      <c r="G661" s="55"/>
      <c r="H661" s="80"/>
      <c r="I661" s="61">
        <f>SUM(I664:I710)</f>
        <v>4445.8</v>
      </c>
      <c r="J661" s="62">
        <f aca="true" t="shared" si="42" ref="J661:R661">SUM(J664:J710)</f>
        <v>1.247</v>
      </c>
      <c r="K661" s="61">
        <f t="shared" si="42"/>
        <v>107.629</v>
      </c>
      <c r="L661" s="61">
        <f>SUM(L664:L710)</f>
        <v>-72.6</v>
      </c>
      <c r="M661" s="61">
        <f>SUM(M664:M710)</f>
        <v>8.402000000000001</v>
      </c>
      <c r="N661" s="60">
        <f>SUM(N663:N710)</f>
        <v>3.1999999999999997</v>
      </c>
      <c r="O661" s="61">
        <f t="shared" si="42"/>
        <v>0</v>
      </c>
      <c r="P661" s="61">
        <f>SUM(P664:P710)</f>
        <v>-844.2629999999999</v>
      </c>
      <c r="Q661" s="62">
        <f>SUM(Q664:Q710)</f>
        <v>0</v>
      </c>
      <c r="R661" s="287">
        <f t="shared" si="42"/>
        <v>0</v>
      </c>
      <c r="S661" s="62">
        <f>SUM(S663:S710)</f>
        <v>3649.415</v>
      </c>
      <c r="T661" s="113"/>
      <c r="U661" s="286">
        <f>SUM(U663:U710)</f>
        <v>3649404.75</v>
      </c>
      <c r="V661" s="288">
        <f>SUM(U661/S661/1000)</f>
        <v>0.9999971913306653</v>
      </c>
    </row>
    <row r="662" spans="1:18" ht="13.5" customHeight="1">
      <c r="A662" s="270" t="s">
        <v>396</v>
      </c>
      <c r="B662" s="8"/>
      <c r="C662" s="8"/>
      <c r="D662" s="8"/>
      <c r="E662" s="8"/>
      <c r="F662" s="8"/>
      <c r="G662" s="136"/>
      <c r="H662" s="71"/>
      <c r="I662" s="15"/>
      <c r="R662" s="84"/>
    </row>
    <row r="663" spans="1:22" ht="13.5" customHeight="1">
      <c r="A663" s="270"/>
      <c r="B663" s="8"/>
      <c r="C663" s="8"/>
      <c r="D663" s="115" t="s">
        <v>231</v>
      </c>
      <c r="E663" s="115"/>
      <c r="F663" s="8"/>
      <c r="G663" s="136"/>
      <c r="H663" s="71"/>
      <c r="I663" s="15"/>
      <c r="R663" s="84"/>
      <c r="S663" s="267">
        <f aca="true" t="shared" si="43" ref="S663:S673">SUM(I663:Q663)</f>
        <v>0</v>
      </c>
      <c r="V663" s="288"/>
    </row>
    <row r="664" spans="1:22" ht="12.75">
      <c r="A664" s="119"/>
      <c r="D664" t="s">
        <v>397</v>
      </c>
      <c r="H664" s="223"/>
      <c r="I664" s="40">
        <v>2100</v>
      </c>
      <c r="P664" s="15">
        <v>-396.496</v>
      </c>
      <c r="R664" s="84"/>
      <c r="S664" s="267">
        <f t="shared" si="43"/>
        <v>1703.504</v>
      </c>
      <c r="U664" s="20">
        <v>1703502.76</v>
      </c>
      <c r="V664" s="288">
        <f aca="true" t="shared" si="44" ref="V664:V673">SUM(U664/S664/1000)</f>
        <v>0.9999992720885892</v>
      </c>
    </row>
    <row r="665" spans="1:22" ht="13.5" customHeight="1">
      <c r="A665" s="307"/>
      <c r="D665" t="s">
        <v>398</v>
      </c>
      <c r="G665" s="72"/>
      <c r="H665" s="71"/>
      <c r="I665" s="40">
        <v>35</v>
      </c>
      <c r="P665" s="15">
        <v>-35</v>
      </c>
      <c r="R665" s="271"/>
      <c r="S665" s="267">
        <f t="shared" si="43"/>
        <v>0</v>
      </c>
      <c r="U665" s="20">
        <v>0</v>
      </c>
      <c r="V665" s="288"/>
    </row>
    <row r="666" spans="1:22" ht="13.5" customHeight="1">
      <c r="A666" s="307"/>
      <c r="D666" t="s">
        <v>399</v>
      </c>
      <c r="G666" s="72"/>
      <c r="H666" s="71"/>
      <c r="I666" s="40"/>
      <c r="J666" s="13">
        <v>1.247</v>
      </c>
      <c r="R666" s="271"/>
      <c r="S666" s="267">
        <f t="shared" si="43"/>
        <v>1.247</v>
      </c>
      <c r="U666" s="20">
        <v>1246.5</v>
      </c>
      <c r="V666" s="288">
        <f t="shared" si="44"/>
        <v>0.9995990376904571</v>
      </c>
    </row>
    <row r="667" spans="1:22" ht="13.5" customHeight="1">
      <c r="A667" s="307"/>
      <c r="D667" t="s">
        <v>400</v>
      </c>
      <c r="G667" s="72"/>
      <c r="H667" s="71"/>
      <c r="I667" s="40"/>
      <c r="O667" s="15">
        <v>4</v>
      </c>
      <c r="P667" s="15">
        <v>1.892</v>
      </c>
      <c r="R667" s="271"/>
      <c r="S667" s="267">
        <f t="shared" si="43"/>
        <v>5.8919999999999995</v>
      </c>
      <c r="U667" s="20">
        <v>5892</v>
      </c>
      <c r="V667" s="288">
        <f t="shared" si="44"/>
        <v>1.0000000000000002</v>
      </c>
    </row>
    <row r="668" spans="1:22" ht="13.5" customHeight="1">
      <c r="A668" s="307"/>
      <c r="D668" t="s">
        <v>401</v>
      </c>
      <c r="G668" s="72"/>
      <c r="H668" s="71"/>
      <c r="I668" s="40">
        <v>48</v>
      </c>
      <c r="L668" s="12">
        <v>-3</v>
      </c>
      <c r="R668" s="271"/>
      <c r="S668" s="267">
        <f t="shared" si="43"/>
        <v>45</v>
      </c>
      <c r="U668" s="20">
        <v>44999</v>
      </c>
      <c r="V668" s="288">
        <f t="shared" si="44"/>
        <v>0.9999777777777777</v>
      </c>
    </row>
    <row r="669" spans="1:22" ht="13.5" customHeight="1">
      <c r="A669" s="307"/>
      <c r="D669" t="s">
        <v>402</v>
      </c>
      <c r="G669" s="72"/>
      <c r="H669" s="71"/>
      <c r="I669" s="40">
        <v>300</v>
      </c>
      <c r="O669" s="15">
        <v>-4</v>
      </c>
      <c r="P669" s="15">
        <v>-25.957</v>
      </c>
      <c r="R669" s="84"/>
      <c r="S669" s="267">
        <f t="shared" si="43"/>
        <v>270.043</v>
      </c>
      <c r="U669" s="20">
        <v>270043.1</v>
      </c>
      <c r="V669" s="288">
        <f t="shared" si="44"/>
        <v>1.0000003703113947</v>
      </c>
    </row>
    <row r="670" spans="1:22" ht="13.5" customHeight="1">
      <c r="A670" s="307"/>
      <c r="D670" t="s">
        <v>403</v>
      </c>
      <c r="G670" s="72"/>
      <c r="H670" s="71"/>
      <c r="I670" s="40">
        <v>120</v>
      </c>
      <c r="K670" s="12">
        <v>100</v>
      </c>
      <c r="L670" s="12">
        <v>79</v>
      </c>
      <c r="P670" s="15">
        <v>-0.493</v>
      </c>
      <c r="R670" s="84"/>
      <c r="S670" s="267">
        <f t="shared" si="43"/>
        <v>298.507</v>
      </c>
      <c r="U670" s="20">
        <v>298507</v>
      </c>
      <c r="V670" s="288">
        <f t="shared" si="44"/>
        <v>1</v>
      </c>
    </row>
    <row r="671" spans="1:22" ht="13.5" customHeight="1">
      <c r="A671" s="307"/>
      <c r="D671" t="s">
        <v>404</v>
      </c>
      <c r="G671" s="72"/>
      <c r="H671" s="71"/>
      <c r="I671" s="40"/>
      <c r="P671" s="15">
        <v>7.12</v>
      </c>
      <c r="R671" s="84"/>
      <c r="S671" s="267">
        <f t="shared" si="43"/>
        <v>7.12</v>
      </c>
      <c r="U671" s="20">
        <v>7120</v>
      </c>
      <c r="V671" s="288">
        <f t="shared" si="44"/>
        <v>1</v>
      </c>
    </row>
    <row r="672" spans="1:22" ht="13.5" customHeight="1">
      <c r="A672" s="307"/>
      <c r="D672" t="s">
        <v>405</v>
      </c>
      <c r="G672" s="72"/>
      <c r="H672" s="71"/>
      <c r="I672" s="40">
        <v>50</v>
      </c>
      <c r="P672" s="15">
        <v>-32.15</v>
      </c>
      <c r="R672" s="271"/>
      <c r="S672" s="267">
        <f t="shared" si="43"/>
        <v>17.85</v>
      </c>
      <c r="U672" s="20">
        <v>17850</v>
      </c>
      <c r="V672" s="288">
        <f t="shared" si="44"/>
        <v>0.9999999999999999</v>
      </c>
    </row>
    <row r="673" spans="1:22" ht="13.5" customHeight="1">
      <c r="A673" s="307"/>
      <c r="D673" t="s">
        <v>406</v>
      </c>
      <c r="G673" s="72"/>
      <c r="H673" s="71"/>
      <c r="I673" s="40">
        <v>36</v>
      </c>
      <c r="P673" s="15">
        <v>-13.539</v>
      </c>
      <c r="R673" s="271"/>
      <c r="S673" s="267">
        <f t="shared" si="43"/>
        <v>22.461</v>
      </c>
      <c r="U673" s="20">
        <v>22461</v>
      </c>
      <c r="V673" s="288">
        <f t="shared" si="44"/>
        <v>1.0000000000000002</v>
      </c>
    </row>
    <row r="674" spans="1:19" ht="13.5" customHeight="1">
      <c r="A674" s="307"/>
      <c r="G674" s="72"/>
      <c r="H674" s="71"/>
      <c r="I674" s="15"/>
      <c r="R674" s="271"/>
      <c r="S674" s="267"/>
    </row>
    <row r="675" spans="1:19" ht="12.75">
      <c r="A675" s="114" t="s">
        <v>407</v>
      </c>
      <c r="H675" s="71"/>
      <c r="I675" s="40"/>
      <c r="R675" s="84"/>
      <c r="S675" s="267"/>
    </row>
    <row r="676" spans="4:22" ht="12.75">
      <c r="D676" t="s">
        <v>408</v>
      </c>
      <c r="G676" s="21"/>
      <c r="H676" s="223"/>
      <c r="I676" s="40">
        <v>320</v>
      </c>
      <c r="P676" s="15">
        <v>-87.036</v>
      </c>
      <c r="R676" s="84"/>
      <c r="S676" s="267">
        <f>SUM(I676:Q676)</f>
        <v>232.964</v>
      </c>
      <c r="U676" s="20">
        <v>232962.94</v>
      </c>
      <c r="V676" s="288">
        <f>SUM(U676/S676/1000)</f>
        <v>0.9999954499407634</v>
      </c>
    </row>
    <row r="677" spans="4:22" ht="12.75">
      <c r="D677" t="s">
        <v>409</v>
      </c>
      <c r="G677" s="21"/>
      <c r="H677" s="223"/>
      <c r="I677" s="40"/>
      <c r="L677" s="12">
        <v>6.85</v>
      </c>
      <c r="R677" s="84"/>
      <c r="S677" s="267">
        <f>SUM(I677:Q677)</f>
        <v>6.85</v>
      </c>
      <c r="U677" s="20">
        <v>6850</v>
      </c>
      <c r="V677" s="288">
        <f>SUM(U677/S677/1000)</f>
        <v>1</v>
      </c>
    </row>
    <row r="678" spans="7:22" ht="12.75">
      <c r="G678" s="21"/>
      <c r="H678" s="223"/>
      <c r="I678" s="40"/>
      <c r="R678" s="84"/>
      <c r="S678" s="267"/>
      <c r="V678" s="288"/>
    </row>
    <row r="679" spans="1:19" ht="12.75">
      <c r="A679" s="114" t="s">
        <v>410</v>
      </c>
      <c r="H679" s="223"/>
      <c r="I679" s="15"/>
      <c r="R679" s="84"/>
      <c r="S679" s="267"/>
    </row>
    <row r="680" spans="1:19" ht="12.75">
      <c r="A680" s="114"/>
      <c r="D680" t="s">
        <v>411</v>
      </c>
      <c r="H680" s="223"/>
      <c r="I680" s="15"/>
      <c r="R680" s="84"/>
      <c r="S680" s="267"/>
    </row>
    <row r="681" spans="1:19" ht="12.75">
      <c r="A681" s="114"/>
      <c r="D681" t="s">
        <v>412</v>
      </c>
      <c r="H681" s="223"/>
      <c r="I681" s="15"/>
      <c r="R681" s="84"/>
      <c r="S681" s="267"/>
    </row>
    <row r="682" spans="1:22" ht="12.75">
      <c r="A682" s="272"/>
      <c r="H682" s="223"/>
      <c r="I682" s="15"/>
      <c r="R682" s="84"/>
      <c r="S682" s="267"/>
      <c r="V682" s="84"/>
    </row>
    <row r="683" spans="1:22" ht="12.75">
      <c r="A683" s="114" t="s">
        <v>413</v>
      </c>
      <c r="B683" s="8"/>
      <c r="C683" s="8"/>
      <c r="D683" s="8"/>
      <c r="H683" s="117"/>
      <c r="I683" s="15"/>
      <c r="J683" s="39"/>
      <c r="M683" s="77"/>
      <c r="R683" s="134"/>
      <c r="S683" s="267"/>
      <c r="T683" s="21"/>
      <c r="U683" s="135"/>
      <c r="V683" s="84"/>
    </row>
    <row r="684" spans="1:22" ht="12.75">
      <c r="A684" s="114"/>
      <c r="B684" s="8"/>
      <c r="C684" s="8"/>
      <c r="D684" s="115" t="s">
        <v>414</v>
      </c>
      <c r="E684" s="115"/>
      <c r="F684" s="115"/>
      <c r="H684" s="117"/>
      <c r="I684" s="15"/>
      <c r="J684" s="39"/>
      <c r="L684" s="12">
        <v>20.78</v>
      </c>
      <c r="M684" s="77"/>
      <c r="R684" s="134"/>
      <c r="S684" s="267">
        <f aca="true" t="shared" si="45" ref="S684:S699">SUM(I684:Q684)</f>
        <v>20.78</v>
      </c>
      <c r="T684" s="21"/>
      <c r="U684" s="75">
        <v>20775</v>
      </c>
      <c r="V684" s="288">
        <f aca="true" t="shared" si="46" ref="V684:V704">SUM(U684/S684/1000)</f>
        <v>0.999759384023099</v>
      </c>
    </row>
    <row r="685" spans="1:22" ht="12.75">
      <c r="A685" s="114"/>
      <c r="B685" s="8"/>
      <c r="C685" s="8"/>
      <c r="D685" s="115" t="s">
        <v>415</v>
      </c>
      <c r="E685" s="115"/>
      <c r="F685" s="115"/>
      <c r="H685" s="117"/>
      <c r="I685" s="15"/>
      <c r="J685" s="39"/>
      <c r="M685" s="12">
        <v>0.374</v>
      </c>
      <c r="R685" s="134"/>
      <c r="S685" s="267">
        <f t="shared" si="45"/>
        <v>0.374</v>
      </c>
      <c r="T685" s="21"/>
      <c r="U685" s="75">
        <v>374</v>
      </c>
      <c r="V685" s="288">
        <f t="shared" si="46"/>
        <v>1</v>
      </c>
    </row>
    <row r="686" spans="1:22" ht="12.75">
      <c r="A686" s="114"/>
      <c r="B686" s="8"/>
      <c r="C686" s="8"/>
      <c r="D686" s="115" t="s">
        <v>231</v>
      </c>
      <c r="E686" s="115"/>
      <c r="H686" s="117"/>
      <c r="I686" s="40"/>
      <c r="J686" s="39"/>
      <c r="M686" s="12">
        <v>1.164</v>
      </c>
      <c r="N686" s="14">
        <v>0.477</v>
      </c>
      <c r="R686" s="134"/>
      <c r="S686" s="267">
        <f t="shared" si="45"/>
        <v>1.641</v>
      </c>
      <c r="T686" s="21"/>
      <c r="U686" s="75">
        <v>1641</v>
      </c>
      <c r="V686" s="288">
        <f t="shared" si="46"/>
        <v>1</v>
      </c>
    </row>
    <row r="687" spans="1:22" ht="12.75">
      <c r="A687" s="114"/>
      <c r="B687" s="8"/>
      <c r="C687" s="8"/>
      <c r="D687" s="115" t="s">
        <v>305</v>
      </c>
      <c r="E687" s="115"/>
      <c r="H687" s="117"/>
      <c r="I687" s="40"/>
      <c r="J687" s="39"/>
      <c r="K687" s="12">
        <v>2.543</v>
      </c>
      <c r="L687" s="12">
        <v>25</v>
      </c>
      <c r="M687" s="12">
        <v>0.864</v>
      </c>
      <c r="R687" s="308"/>
      <c r="S687" s="267">
        <f t="shared" si="45"/>
        <v>28.407</v>
      </c>
      <c r="T687" s="21"/>
      <c r="U687" s="75">
        <v>28407</v>
      </c>
      <c r="V687" s="288">
        <f t="shared" si="46"/>
        <v>1</v>
      </c>
    </row>
    <row r="688" spans="1:22" ht="12.75">
      <c r="A688" s="114"/>
      <c r="B688" s="8"/>
      <c r="C688" s="8"/>
      <c r="D688" s="115" t="s">
        <v>416</v>
      </c>
      <c r="E688" s="115"/>
      <c r="H688" s="117"/>
      <c r="I688" s="40"/>
      <c r="J688" s="39"/>
      <c r="M688" s="12">
        <v>4.5</v>
      </c>
      <c r="P688" s="15">
        <v>-0.133</v>
      </c>
      <c r="R688" s="308"/>
      <c r="S688" s="267">
        <f t="shared" si="45"/>
        <v>4.367</v>
      </c>
      <c r="T688" s="21"/>
      <c r="U688" s="75">
        <v>4367</v>
      </c>
      <c r="V688" s="288">
        <f t="shared" si="46"/>
        <v>1</v>
      </c>
    </row>
    <row r="689" spans="1:22" ht="12.75">
      <c r="A689" s="114"/>
      <c r="B689" s="8"/>
      <c r="C689" s="8"/>
      <c r="D689" s="115" t="s">
        <v>417</v>
      </c>
      <c r="E689" s="115"/>
      <c r="H689" s="117"/>
      <c r="I689" s="40"/>
      <c r="J689" s="39"/>
      <c r="M689" s="12">
        <v>1.5</v>
      </c>
      <c r="R689" s="308"/>
      <c r="S689" s="267">
        <f t="shared" si="45"/>
        <v>1.5</v>
      </c>
      <c r="T689" s="21"/>
      <c r="U689" s="75">
        <v>1500</v>
      </c>
      <c r="V689" s="288">
        <f t="shared" si="46"/>
        <v>1</v>
      </c>
    </row>
    <row r="690" spans="4:22" ht="12.75">
      <c r="D690" s="290" t="s">
        <v>217</v>
      </c>
      <c r="H690" s="31"/>
      <c r="I690" s="40">
        <v>504.7</v>
      </c>
      <c r="L690" s="12">
        <v>-27.483</v>
      </c>
      <c r="R690" s="84"/>
      <c r="S690" s="267">
        <f t="shared" si="45"/>
        <v>477.217</v>
      </c>
      <c r="T690" s="21"/>
      <c r="U690" s="75">
        <v>477216.55</v>
      </c>
      <c r="V690" s="288">
        <f t="shared" si="46"/>
        <v>0.9999990570327545</v>
      </c>
    </row>
    <row r="691" spans="4:22" ht="12.75">
      <c r="D691" t="s">
        <v>418</v>
      </c>
      <c r="H691" s="149"/>
      <c r="I691" s="40">
        <v>20</v>
      </c>
      <c r="N691" s="14">
        <v>2.379</v>
      </c>
      <c r="P691" s="15">
        <v>-20</v>
      </c>
      <c r="R691" s="84"/>
      <c r="S691" s="267">
        <f t="shared" si="45"/>
        <v>2.3790000000000013</v>
      </c>
      <c r="T691" s="21"/>
      <c r="U691" s="75">
        <v>2379</v>
      </c>
      <c r="V691" s="288">
        <f t="shared" si="46"/>
        <v>0.9999999999999994</v>
      </c>
    </row>
    <row r="692" spans="4:22" ht="12.75">
      <c r="D692" t="s">
        <v>419</v>
      </c>
      <c r="H692" s="304"/>
      <c r="I692" s="240">
        <v>60</v>
      </c>
      <c r="P692" s="15">
        <v>-4.744</v>
      </c>
      <c r="R692" s="84"/>
      <c r="S692" s="267">
        <f t="shared" si="45"/>
        <v>55.256</v>
      </c>
      <c r="U692" s="75">
        <v>55256</v>
      </c>
      <c r="V692" s="288">
        <f t="shared" si="46"/>
        <v>1</v>
      </c>
    </row>
    <row r="693" spans="4:22" ht="12.75">
      <c r="D693" t="s">
        <v>420</v>
      </c>
      <c r="H693" s="304"/>
      <c r="I693" s="240">
        <v>280</v>
      </c>
      <c r="P693" s="15">
        <v>9.032</v>
      </c>
      <c r="R693" s="84"/>
      <c r="S693" s="267">
        <f t="shared" si="45"/>
        <v>289.032</v>
      </c>
      <c r="U693" s="75">
        <v>289031.3</v>
      </c>
      <c r="V693" s="288">
        <f t="shared" si="46"/>
        <v>0.9999975781228376</v>
      </c>
    </row>
    <row r="694" spans="4:22" ht="12.75">
      <c r="D694" t="s">
        <v>421</v>
      </c>
      <c r="H694" s="304"/>
      <c r="I694" s="240">
        <v>95.7</v>
      </c>
      <c r="L694" s="12">
        <v>-18.297</v>
      </c>
      <c r="P694" s="15">
        <v>-58.125</v>
      </c>
      <c r="R694" s="84"/>
      <c r="S694" s="267">
        <f t="shared" si="45"/>
        <v>19.278000000000006</v>
      </c>
      <c r="U694" s="75">
        <v>19277.8</v>
      </c>
      <c r="V694" s="288">
        <f t="shared" si="46"/>
        <v>0.9999896254798213</v>
      </c>
    </row>
    <row r="695" spans="4:22" ht="12.75">
      <c r="D695" t="s">
        <v>422</v>
      </c>
      <c r="H695" s="304"/>
      <c r="I695" s="240">
        <v>83.4</v>
      </c>
      <c r="P695" s="15">
        <v>-83.4</v>
      </c>
      <c r="R695" s="84"/>
      <c r="S695" s="267">
        <f t="shared" si="45"/>
        <v>0</v>
      </c>
      <c r="U695" s="75">
        <v>0</v>
      </c>
      <c r="V695" s="288"/>
    </row>
    <row r="696" spans="4:22" ht="12.75">
      <c r="D696" t="s">
        <v>423</v>
      </c>
      <c r="H696" s="304"/>
      <c r="I696" s="240"/>
      <c r="P696" s="15">
        <v>0.143</v>
      </c>
      <c r="R696" s="84"/>
      <c r="S696" s="267">
        <f t="shared" si="45"/>
        <v>0.143</v>
      </c>
      <c r="U696" s="75">
        <v>143</v>
      </c>
      <c r="V696" s="288">
        <f t="shared" si="46"/>
        <v>1.0000000000000002</v>
      </c>
    </row>
    <row r="697" spans="4:22" ht="12.75">
      <c r="D697" t="s">
        <v>424</v>
      </c>
      <c r="H697" s="304"/>
      <c r="I697" s="240"/>
      <c r="P697" s="15">
        <v>5.838</v>
      </c>
      <c r="R697" s="84"/>
      <c r="S697" s="267">
        <f t="shared" si="45"/>
        <v>5.838</v>
      </c>
      <c r="U697" s="75">
        <v>5838</v>
      </c>
      <c r="V697" s="288">
        <f t="shared" si="46"/>
        <v>1</v>
      </c>
    </row>
    <row r="698" spans="4:22" ht="12.75">
      <c r="D698" t="s">
        <v>425</v>
      </c>
      <c r="H698" s="304"/>
      <c r="I698" s="240"/>
      <c r="L698" s="12">
        <v>0.201</v>
      </c>
      <c r="N698" s="14">
        <v>0.344</v>
      </c>
      <c r="R698" s="84"/>
      <c r="S698" s="267">
        <f t="shared" si="45"/>
        <v>0.5449999999999999</v>
      </c>
      <c r="U698" s="75">
        <v>545</v>
      </c>
      <c r="V698" s="288">
        <f t="shared" si="46"/>
        <v>1.0000000000000002</v>
      </c>
    </row>
    <row r="699" spans="4:22" ht="12.75">
      <c r="D699" t="s">
        <v>426</v>
      </c>
      <c r="H699" s="304"/>
      <c r="I699" s="240"/>
      <c r="L699" s="12">
        <v>34.799</v>
      </c>
      <c r="P699" s="15">
        <v>-20.46</v>
      </c>
      <c r="R699" s="84"/>
      <c r="S699" s="267">
        <f t="shared" si="45"/>
        <v>14.338999999999999</v>
      </c>
      <c r="U699" s="75">
        <v>14339</v>
      </c>
      <c r="V699" s="288">
        <f t="shared" si="46"/>
        <v>1.0000000000000002</v>
      </c>
    </row>
    <row r="700" spans="8:22" ht="12.75">
      <c r="H700" s="304"/>
      <c r="I700" s="215"/>
      <c r="J700" s="214"/>
      <c r="R700" s="84"/>
      <c r="S700" s="267"/>
      <c r="V700" s="288"/>
    </row>
    <row r="701" spans="1:22" ht="12.75">
      <c r="A701" s="114" t="s">
        <v>427</v>
      </c>
      <c r="B701" s="8"/>
      <c r="C701" s="8"/>
      <c r="D701" s="8"/>
      <c r="E701" s="8"/>
      <c r="H701" s="304"/>
      <c r="I701" s="215"/>
      <c r="J701" s="214"/>
      <c r="R701" s="84"/>
      <c r="S701" s="267"/>
      <c r="V701" s="288"/>
    </row>
    <row r="702" spans="4:22" ht="12.75">
      <c r="D702" t="s">
        <v>428</v>
      </c>
      <c r="H702" s="304"/>
      <c r="I702" s="240">
        <v>173</v>
      </c>
      <c r="J702" s="214"/>
      <c r="P702" s="15">
        <v>-61.205</v>
      </c>
      <c r="R702" s="271"/>
      <c r="S702" s="267">
        <f>SUM(I702:Q702)</f>
        <v>111.795</v>
      </c>
      <c r="U702" s="20">
        <v>111794.8</v>
      </c>
      <c r="V702" s="288">
        <f t="shared" si="46"/>
        <v>0.9999982110112259</v>
      </c>
    </row>
    <row r="703" spans="4:22" ht="12.75">
      <c r="D703" t="s">
        <v>218</v>
      </c>
      <c r="H703" s="223"/>
      <c r="I703" s="40">
        <v>220</v>
      </c>
      <c r="J703" s="214"/>
      <c r="L703" s="12">
        <v>-190.45</v>
      </c>
      <c r="P703" s="15">
        <v>-29.55</v>
      </c>
      <c r="R703" s="84"/>
      <c r="S703" s="267">
        <f>SUM(I703:Q703)</f>
        <v>0</v>
      </c>
      <c r="U703" s="20">
        <v>0</v>
      </c>
      <c r="V703" s="288"/>
    </row>
    <row r="704" spans="4:22" ht="12.75">
      <c r="D704" t="s">
        <v>429</v>
      </c>
      <c r="H704" s="304"/>
      <c r="I704" s="215"/>
      <c r="J704" s="214"/>
      <c r="K704" s="12">
        <v>5.086</v>
      </c>
      <c r="R704" s="84"/>
      <c r="S704" s="267">
        <f>SUM(I704:Q704)</f>
        <v>5.086</v>
      </c>
      <c r="U704" s="20">
        <v>5086</v>
      </c>
      <c r="V704" s="288">
        <f t="shared" si="46"/>
        <v>0.9999999999999999</v>
      </c>
    </row>
    <row r="706" spans="8:22" ht="12.75">
      <c r="H706" s="304"/>
      <c r="I706" s="240"/>
      <c r="J706" s="214"/>
      <c r="R706" s="84"/>
      <c r="S706" s="267"/>
      <c r="V706" s="288"/>
    </row>
    <row r="707" spans="1:22" ht="12.75">
      <c r="A707" s="255" t="s">
        <v>430</v>
      </c>
      <c r="B707" s="309"/>
      <c r="C707" s="309"/>
      <c r="D707" s="309"/>
      <c r="E707" s="309"/>
      <c r="F707" s="309"/>
      <c r="H707" s="304"/>
      <c r="I707" s="240"/>
      <c r="J707" s="214"/>
      <c r="R707" s="84"/>
      <c r="S707" s="267"/>
      <c r="V707" s="288"/>
    </row>
    <row r="708" spans="4:22" ht="12.75">
      <c r="D708" t="s">
        <v>217</v>
      </c>
      <c r="H708" s="304"/>
      <c r="I708" s="240"/>
      <c r="J708" s="214"/>
      <c r="R708" s="84"/>
      <c r="S708" s="267"/>
      <c r="V708" s="288"/>
    </row>
    <row r="709" spans="4:22" ht="12.75">
      <c r="D709" s="115"/>
      <c r="E709" s="115"/>
      <c r="F709" s="115"/>
      <c r="H709" s="304"/>
      <c r="I709" s="215"/>
      <c r="J709" s="214"/>
      <c r="R709" s="84"/>
      <c r="S709" s="267"/>
      <c r="V709" s="84"/>
    </row>
    <row r="710" spans="7:22" ht="12.75">
      <c r="G710" s="72"/>
      <c r="H710" s="71"/>
      <c r="I710" s="15"/>
      <c r="R710" s="84"/>
      <c r="V710" s="84"/>
    </row>
    <row r="711" spans="1:22" ht="13.5" customHeight="1">
      <c r="A711" s="52">
        <v>41</v>
      </c>
      <c r="B711" s="111"/>
      <c r="C711" s="111"/>
      <c r="D711" s="53" t="s">
        <v>431</v>
      </c>
      <c r="E711" s="111"/>
      <c r="F711" s="111"/>
      <c r="G711" s="55"/>
      <c r="H711" s="310"/>
      <c r="I711" s="61">
        <f>SUM(I714:I717)</f>
        <v>0</v>
      </c>
      <c r="J711" s="62">
        <f>SUM(J714:J718)</f>
        <v>5000</v>
      </c>
      <c r="K711" s="61">
        <f>SUM(K714:K718)</f>
        <v>0</v>
      </c>
      <c r="L711" s="61">
        <f>SUM(L714:L717)</f>
        <v>0</v>
      </c>
      <c r="M711" s="61">
        <f>SUM(M714:M718)</f>
        <v>0</v>
      </c>
      <c r="N711" s="60">
        <f>SUM(N714:N717)</f>
        <v>0</v>
      </c>
      <c r="O711" s="61">
        <f>SUM(O714:O717)</f>
        <v>0</v>
      </c>
      <c r="P711" s="61">
        <f>SUM(P714:P717)</f>
        <v>300.346</v>
      </c>
      <c r="Q711" s="62">
        <f>SUM(Q714:Q718)</f>
        <v>0</v>
      </c>
      <c r="R711" s="287">
        <f>SUM(R714:R717)</f>
        <v>0</v>
      </c>
      <c r="S711" s="62">
        <f>SUM(S714:S718)</f>
        <v>5300.346</v>
      </c>
      <c r="T711" s="113"/>
      <c r="U711" s="286">
        <f>SUM(U714:U718)</f>
        <v>5300346</v>
      </c>
      <c r="V711" s="134">
        <f>SUM(U711/S711/10)</f>
        <v>100.00000000000001</v>
      </c>
    </row>
    <row r="712" spans="8:22" ht="12.75">
      <c r="H712" s="223"/>
      <c r="I712" s="15"/>
      <c r="V712" s="84"/>
    </row>
    <row r="713" spans="1:22" ht="12.75">
      <c r="A713" s="272" t="s">
        <v>34</v>
      </c>
      <c r="H713" s="223"/>
      <c r="I713" s="15"/>
      <c r="J713" s="39"/>
      <c r="V713" s="84"/>
    </row>
    <row r="714" spans="4:22" ht="12.75">
      <c r="D714" s="21" t="s">
        <v>432</v>
      </c>
      <c r="E714" s="21"/>
      <c r="F714" s="21"/>
      <c r="G714" s="21"/>
      <c r="H714" s="223"/>
      <c r="I714" s="40"/>
      <c r="J714" s="13">
        <v>3800</v>
      </c>
      <c r="P714" s="15">
        <v>553.03</v>
      </c>
      <c r="S714" s="267">
        <f>SUM(I714:Q714)</f>
        <v>4353.03</v>
      </c>
      <c r="U714" s="20">
        <v>4353030</v>
      </c>
      <c r="V714" s="288">
        <f>SUM(U714/S714/1000)</f>
        <v>1.0000000000000002</v>
      </c>
    </row>
    <row r="715" spans="4:22" ht="12.75">
      <c r="D715" s="21" t="s">
        <v>433</v>
      </c>
      <c r="E715" s="21"/>
      <c r="F715" s="21"/>
      <c r="G715" s="21"/>
      <c r="H715" s="223"/>
      <c r="I715" s="40"/>
      <c r="J715" s="13">
        <v>790.4</v>
      </c>
      <c r="P715" s="15">
        <v>-54.026</v>
      </c>
      <c r="S715" s="267">
        <f>SUM(I715:Q715)</f>
        <v>736.374</v>
      </c>
      <c r="U715" s="20">
        <v>736374</v>
      </c>
      <c r="V715" s="288">
        <f>SUM(U715/S715/1000)</f>
        <v>1</v>
      </c>
    </row>
    <row r="716" spans="4:22" ht="12.75">
      <c r="D716" s="21" t="s">
        <v>434</v>
      </c>
      <c r="E716" s="21"/>
      <c r="F716" s="21"/>
      <c r="G716" s="21"/>
      <c r="H716" s="223"/>
      <c r="I716" s="40"/>
      <c r="J716" s="13">
        <v>400</v>
      </c>
      <c r="P716" s="15">
        <v>-198.658</v>
      </c>
      <c r="S716" s="267">
        <f>SUM(I716:Q716)</f>
        <v>201.342</v>
      </c>
      <c r="U716" s="20">
        <v>201342</v>
      </c>
      <c r="V716" s="288">
        <f>SUM(U716/S716/1000)</f>
        <v>0.9999999999999999</v>
      </c>
    </row>
    <row r="717" spans="4:22" ht="12.75">
      <c r="D717" s="21" t="s">
        <v>435</v>
      </c>
      <c r="E717" s="21"/>
      <c r="F717" s="21"/>
      <c r="G717" s="21"/>
      <c r="H717" s="223"/>
      <c r="I717" s="40"/>
      <c r="J717" s="13">
        <v>9.6</v>
      </c>
      <c r="S717" s="267">
        <f>SUM(I717:Q717)</f>
        <v>9.6</v>
      </c>
      <c r="U717" s="20">
        <v>9600</v>
      </c>
      <c r="V717" s="288">
        <f>SUM(U717/S717/1000)</f>
        <v>1</v>
      </c>
    </row>
    <row r="718" spans="4:22" ht="12.75">
      <c r="D718" s="21" t="s">
        <v>436</v>
      </c>
      <c r="E718" s="21"/>
      <c r="F718" s="21"/>
      <c r="G718" s="21"/>
      <c r="H718" s="223"/>
      <c r="I718" s="15"/>
      <c r="J718" s="214"/>
      <c r="S718" s="267"/>
      <c r="V718" s="288"/>
    </row>
    <row r="719" spans="8:9" ht="12.75">
      <c r="H719" s="223"/>
      <c r="I719" s="15"/>
    </row>
    <row r="720" spans="4:9" ht="12.75">
      <c r="D720" s="21" t="s">
        <v>437</v>
      </c>
      <c r="H720" s="223"/>
      <c r="I720" s="15"/>
    </row>
    <row r="721" spans="4:10" ht="12.75">
      <c r="D721" s="21" t="s">
        <v>438</v>
      </c>
      <c r="E721" s="30"/>
      <c r="G721" s="72"/>
      <c r="H721" s="311"/>
      <c r="I721" s="15"/>
      <c r="J721" s="110"/>
    </row>
    <row r="722" spans="8:9" ht="12.75">
      <c r="H722" s="223"/>
      <c r="I722" s="15"/>
    </row>
    <row r="723" spans="8:9" ht="12.75">
      <c r="H723" s="223"/>
      <c r="I723" s="15"/>
    </row>
    <row r="724" spans="8:9" ht="12.75">
      <c r="H724" s="223"/>
      <c r="I724" s="15"/>
    </row>
    <row r="725" spans="8:9" ht="12.75">
      <c r="H725" s="223"/>
      <c r="I725" s="15"/>
    </row>
    <row r="726" spans="8:9" ht="12.75">
      <c r="H726" s="223"/>
      <c r="I726" s="15"/>
    </row>
    <row r="727" spans="1:22" ht="13.5" customHeight="1">
      <c r="A727" s="52">
        <v>43</v>
      </c>
      <c r="B727" s="111"/>
      <c r="C727" s="111"/>
      <c r="D727" s="53" t="s">
        <v>439</v>
      </c>
      <c r="E727" s="312"/>
      <c r="F727" s="111"/>
      <c r="G727" s="55"/>
      <c r="H727" s="80"/>
      <c r="I727" s="61">
        <f aca="true" t="shared" si="47" ref="I727:S727">SUM(I729:I747)</f>
        <v>262</v>
      </c>
      <c r="J727" s="62">
        <f t="shared" si="47"/>
        <v>0</v>
      </c>
      <c r="K727" s="61">
        <f t="shared" si="47"/>
        <v>0</v>
      </c>
      <c r="L727" s="61">
        <f t="shared" si="47"/>
        <v>0</v>
      </c>
      <c r="M727" s="61">
        <f t="shared" si="47"/>
        <v>0</v>
      </c>
      <c r="N727" s="60">
        <f t="shared" si="47"/>
        <v>0</v>
      </c>
      <c r="O727" s="61">
        <f t="shared" si="47"/>
        <v>0</v>
      </c>
      <c r="P727" s="61">
        <f t="shared" si="47"/>
        <v>-30.665999999999997</v>
      </c>
      <c r="Q727" s="62">
        <f t="shared" si="47"/>
        <v>0</v>
      </c>
      <c r="R727" s="287">
        <f t="shared" si="47"/>
        <v>0</v>
      </c>
      <c r="S727" s="62">
        <f t="shared" si="47"/>
        <v>231.33400000000003</v>
      </c>
      <c r="T727" s="113"/>
      <c r="U727" s="286">
        <f>SUM(U729:U747)</f>
        <v>231330.1</v>
      </c>
      <c r="V727" s="250">
        <f>SUM(U727/S727/1000)</f>
        <v>0.9999831412589588</v>
      </c>
    </row>
    <row r="728" spans="1:18" ht="12.75">
      <c r="A728" s="270" t="s">
        <v>440</v>
      </c>
      <c r="B728" s="8"/>
      <c r="C728" s="8"/>
      <c r="D728" s="8"/>
      <c r="F728" s="21"/>
      <c r="G728" s="72"/>
      <c r="H728" s="71"/>
      <c r="I728" s="15"/>
      <c r="R728" s="84"/>
    </row>
    <row r="729" spans="4:22" ht="12.75">
      <c r="D729" t="s">
        <v>441</v>
      </c>
      <c r="F729" s="21"/>
      <c r="G729" s="72"/>
      <c r="H729" s="71"/>
      <c r="I729" s="40"/>
      <c r="R729" s="84"/>
      <c r="S729" s="267">
        <f>SUM(I729:Q729)</f>
        <v>0</v>
      </c>
      <c r="U729" s="20">
        <v>0</v>
      </c>
      <c r="V729" s="288"/>
    </row>
    <row r="730" spans="7:18" ht="12.75">
      <c r="G730" s="21"/>
      <c r="H730" s="223"/>
      <c r="I730" s="15"/>
      <c r="R730" s="84"/>
    </row>
    <row r="731" spans="1:19" ht="12.75">
      <c r="A731" s="114" t="s">
        <v>442</v>
      </c>
      <c r="B731" s="8"/>
      <c r="C731" s="8"/>
      <c r="D731" s="8"/>
      <c r="E731" s="8"/>
      <c r="F731" s="8"/>
      <c r="G731" s="72"/>
      <c r="H731" s="71"/>
      <c r="I731" s="15"/>
      <c r="R731" s="84"/>
      <c r="S731" s="267"/>
    </row>
    <row r="732" spans="4:22" ht="12.75">
      <c r="D732" t="s">
        <v>443</v>
      </c>
      <c r="G732" s="21"/>
      <c r="H732" s="223"/>
      <c r="I732" s="40">
        <v>50</v>
      </c>
      <c r="R732" s="84"/>
      <c r="S732" s="267">
        <f>SUM(I732:Q732)</f>
        <v>50</v>
      </c>
      <c r="U732" s="20">
        <v>50000</v>
      </c>
      <c r="V732" s="288">
        <f>SUM(U732/S732/1000)</f>
        <v>1</v>
      </c>
    </row>
    <row r="733" spans="4:22" ht="12.75">
      <c r="D733" t="s">
        <v>444</v>
      </c>
      <c r="E733" s="21"/>
      <c r="H733" s="223"/>
      <c r="I733" s="40">
        <v>50</v>
      </c>
      <c r="R733" s="84"/>
      <c r="S733" s="267">
        <f>SUM(I733:Q733)</f>
        <v>50</v>
      </c>
      <c r="U733" s="20">
        <v>50000</v>
      </c>
      <c r="V733" s="288">
        <f>SUM(U733/S733/1000)</f>
        <v>1</v>
      </c>
    </row>
    <row r="734" spans="8:21" ht="12.75">
      <c r="H734" s="149"/>
      <c r="I734" s="15"/>
      <c r="M734" s="32"/>
      <c r="R734" s="84"/>
      <c r="S734" s="267"/>
      <c r="T734" s="21"/>
      <c r="U734" s="75"/>
    </row>
    <row r="735" spans="1:21" ht="12.75">
      <c r="A735" s="114" t="s">
        <v>445</v>
      </c>
      <c r="H735" s="149"/>
      <c r="I735" s="15"/>
      <c r="M735" s="32"/>
      <c r="R735" s="84"/>
      <c r="S735" s="267"/>
      <c r="T735" s="21"/>
      <c r="U735" s="75"/>
    </row>
    <row r="736" spans="4:22" ht="12.75">
      <c r="D736" t="s">
        <v>446</v>
      </c>
      <c r="H736" s="301"/>
      <c r="I736" s="40">
        <v>72</v>
      </c>
      <c r="J736" s="214"/>
      <c r="M736" s="32"/>
      <c r="R736" s="84"/>
      <c r="S736" s="267">
        <f>SUM(I736:Q736)</f>
        <v>72</v>
      </c>
      <c r="U736" s="75">
        <v>72000</v>
      </c>
      <c r="V736" s="288">
        <f>SUM(U736/S736/1000)</f>
        <v>1</v>
      </c>
    </row>
    <row r="737" spans="8:22" ht="12.75">
      <c r="H737" s="71"/>
      <c r="I737" s="40"/>
      <c r="M737" s="32"/>
      <c r="R737" s="84"/>
      <c r="S737" s="267"/>
      <c r="U737" s="75"/>
      <c r="V737" s="288"/>
    </row>
    <row r="738" spans="1:22" ht="12.75">
      <c r="A738" s="114" t="s">
        <v>447</v>
      </c>
      <c r="B738" s="8"/>
      <c r="C738" s="8"/>
      <c r="D738" s="8"/>
      <c r="H738" s="71"/>
      <c r="I738" s="40"/>
      <c r="M738" s="32"/>
      <c r="R738" s="84"/>
      <c r="S738" s="267"/>
      <c r="U738" s="75"/>
      <c r="V738" s="288"/>
    </row>
    <row r="739" spans="4:22" ht="12.75">
      <c r="D739" t="s">
        <v>217</v>
      </c>
      <c r="H739" s="71"/>
      <c r="I739" s="40">
        <v>90</v>
      </c>
      <c r="L739" s="12">
        <v>-65</v>
      </c>
      <c r="M739" s="32"/>
      <c r="P739" s="15">
        <v>-15.683</v>
      </c>
      <c r="R739" s="84"/>
      <c r="S739" s="267">
        <f>SUM(I739:Q739)</f>
        <v>9.317000000000007</v>
      </c>
      <c r="U739" s="75">
        <v>9316.5</v>
      </c>
      <c r="V739" s="288">
        <f>SUM(U739/S739/1000)</f>
        <v>0.9999463346570777</v>
      </c>
    </row>
    <row r="740" spans="4:22" ht="12.75">
      <c r="D740" t="s">
        <v>448</v>
      </c>
      <c r="H740" s="71"/>
      <c r="I740" s="40"/>
      <c r="L740" s="12">
        <v>43.7</v>
      </c>
      <c r="M740" s="32"/>
      <c r="O740" s="15">
        <v>-16</v>
      </c>
      <c r="P740" s="15">
        <v>-4.2</v>
      </c>
      <c r="R740" s="84"/>
      <c r="S740" s="267">
        <f aca="true" t="shared" si="48" ref="S740:S745">SUM(I740:Q740)</f>
        <v>23.500000000000004</v>
      </c>
      <c r="U740" s="75">
        <v>23500</v>
      </c>
      <c r="V740" s="288">
        <f aca="true" t="shared" si="49" ref="V740:V745">SUM(U740/S740/1000)</f>
        <v>0.9999999999999999</v>
      </c>
    </row>
    <row r="741" spans="4:22" ht="12.75">
      <c r="D741" t="s">
        <v>305</v>
      </c>
      <c r="H741" s="71"/>
      <c r="I741" s="40"/>
      <c r="L741" s="12">
        <v>2.3</v>
      </c>
      <c r="M741" s="32"/>
      <c r="R741" s="84"/>
      <c r="S741" s="267">
        <f t="shared" si="48"/>
        <v>2.3</v>
      </c>
      <c r="U741" s="75">
        <v>2297.06</v>
      </c>
      <c r="V741" s="288">
        <f t="shared" si="49"/>
        <v>0.9987217391304348</v>
      </c>
    </row>
    <row r="742" spans="4:22" ht="12.75">
      <c r="D742" t="s">
        <v>215</v>
      </c>
      <c r="H742" s="71"/>
      <c r="I742" s="40"/>
      <c r="L742" s="12">
        <v>2</v>
      </c>
      <c r="M742" s="32"/>
      <c r="O742" s="15">
        <v>7</v>
      </c>
      <c r="P742" s="15">
        <v>-4.403</v>
      </c>
      <c r="R742" s="84"/>
      <c r="S742" s="267">
        <f t="shared" si="48"/>
        <v>4.597</v>
      </c>
      <c r="U742" s="75">
        <v>4596.54</v>
      </c>
      <c r="V742" s="288">
        <f t="shared" si="49"/>
        <v>0.9998999347400478</v>
      </c>
    </row>
    <row r="743" spans="4:22" ht="12.75">
      <c r="D743" t="s">
        <v>387</v>
      </c>
      <c r="H743" s="71"/>
      <c r="I743" s="40"/>
      <c r="L743" s="12">
        <v>8</v>
      </c>
      <c r="M743" s="32"/>
      <c r="P743" s="15">
        <v>-0.86</v>
      </c>
      <c r="R743" s="84"/>
      <c r="S743" s="267">
        <f t="shared" si="48"/>
        <v>7.14</v>
      </c>
      <c r="U743" s="75">
        <v>7140</v>
      </c>
      <c r="V743" s="288">
        <f t="shared" si="49"/>
        <v>1</v>
      </c>
    </row>
    <row r="744" spans="4:22" ht="12.75">
      <c r="D744" t="s">
        <v>261</v>
      </c>
      <c r="H744" s="71"/>
      <c r="I744" s="40"/>
      <c r="L744" s="12">
        <v>4</v>
      </c>
      <c r="M744" s="32"/>
      <c r="O744" s="15">
        <v>5</v>
      </c>
      <c r="P744" s="15">
        <v>-4.76</v>
      </c>
      <c r="R744" s="84"/>
      <c r="S744" s="267">
        <f t="shared" si="48"/>
        <v>4.24</v>
      </c>
      <c r="U744" s="75">
        <v>4240</v>
      </c>
      <c r="V744" s="288">
        <f t="shared" si="49"/>
        <v>1</v>
      </c>
    </row>
    <row r="745" spans="4:22" ht="12.75">
      <c r="D745" t="s">
        <v>219</v>
      </c>
      <c r="H745" s="71"/>
      <c r="I745" s="40"/>
      <c r="L745" s="12">
        <v>5</v>
      </c>
      <c r="M745" s="32"/>
      <c r="O745" s="15">
        <v>4</v>
      </c>
      <c r="P745" s="15">
        <v>-0.76</v>
      </c>
      <c r="R745" s="84"/>
      <c r="S745" s="267">
        <f t="shared" si="48"/>
        <v>8.24</v>
      </c>
      <c r="U745" s="75">
        <v>8240</v>
      </c>
      <c r="V745" s="288">
        <f t="shared" si="49"/>
        <v>1</v>
      </c>
    </row>
    <row r="746" spans="8:22" ht="12.75">
      <c r="H746" s="71"/>
      <c r="I746" s="40"/>
      <c r="M746" s="32"/>
      <c r="R746" s="84"/>
      <c r="S746" s="267"/>
      <c r="U746" s="75"/>
      <c r="V746" s="288"/>
    </row>
    <row r="747" spans="8:22" ht="12.75">
      <c r="H747" s="71"/>
      <c r="I747" s="40"/>
      <c r="M747" s="32"/>
      <c r="R747" s="84"/>
      <c r="S747" s="267"/>
      <c r="U747" s="75"/>
      <c r="V747" s="288"/>
    </row>
    <row r="748" spans="8:21" ht="12.75" hidden="1">
      <c r="H748" s="301"/>
      <c r="I748" s="215"/>
      <c r="J748" s="110"/>
      <c r="M748" s="32"/>
      <c r="R748" s="84"/>
      <c r="U748" s="104"/>
    </row>
    <row r="749" spans="8:18" ht="12.75" hidden="1">
      <c r="H749" s="299"/>
      <c r="I749" s="215"/>
      <c r="J749" s="214"/>
      <c r="M749" s="32"/>
      <c r="R749" s="84"/>
    </row>
    <row r="750" spans="4:21" ht="12.75" hidden="1">
      <c r="D750" s="8"/>
      <c r="H750" s="117"/>
      <c r="I750" s="15"/>
      <c r="J750" s="39"/>
      <c r="M750" s="38"/>
      <c r="R750" s="84"/>
      <c r="S750" s="305"/>
      <c r="U750" s="135"/>
    </row>
    <row r="751" spans="4:21" ht="12.75" hidden="1">
      <c r="D751" s="119"/>
      <c r="E751" s="68"/>
      <c r="H751" s="149"/>
      <c r="I751" s="15"/>
      <c r="R751" s="84"/>
      <c r="S751" s="305"/>
      <c r="U751" s="104"/>
    </row>
    <row r="752" spans="8:21" ht="12.75" hidden="1">
      <c r="H752" s="149"/>
      <c r="I752" s="15"/>
      <c r="R752" s="84"/>
      <c r="S752" s="305"/>
      <c r="U752" s="104"/>
    </row>
    <row r="753" spans="4:18" ht="12.75" hidden="1">
      <c r="D753" s="21"/>
      <c r="E753" s="21"/>
      <c r="F753" s="21"/>
      <c r="G753" s="21"/>
      <c r="H753" s="223"/>
      <c r="I753" s="15"/>
      <c r="R753" s="84"/>
    </row>
    <row r="754" spans="4:21" ht="12.75" hidden="1">
      <c r="D754" s="21"/>
      <c r="E754" s="21"/>
      <c r="F754" s="21"/>
      <c r="G754" s="21"/>
      <c r="H754" s="149"/>
      <c r="I754" s="15"/>
      <c r="R754" s="84"/>
      <c r="S754" s="305"/>
      <c r="U754" s="104"/>
    </row>
    <row r="755" spans="4:21" ht="12.75" hidden="1">
      <c r="D755" s="21"/>
      <c r="E755" s="21"/>
      <c r="F755" s="21"/>
      <c r="G755" s="21"/>
      <c r="H755" s="149"/>
      <c r="I755" s="15"/>
      <c r="R755" s="84"/>
      <c r="S755" s="305"/>
      <c r="U755" s="104"/>
    </row>
    <row r="756" spans="4:21" ht="12.75" hidden="1">
      <c r="D756" s="21"/>
      <c r="E756" s="21"/>
      <c r="F756" s="21"/>
      <c r="G756" s="21"/>
      <c r="H756" s="149"/>
      <c r="I756" s="15"/>
      <c r="R756" s="84"/>
      <c r="S756" s="13"/>
      <c r="U756" s="104"/>
    </row>
    <row r="757" spans="4:18" ht="12.75" hidden="1">
      <c r="D757" s="21"/>
      <c r="H757" s="296"/>
      <c r="I757" s="215"/>
      <c r="J757" s="110"/>
      <c r="K757" s="154"/>
      <c r="L757" s="313"/>
      <c r="M757" s="314"/>
      <c r="R757" s="84"/>
    </row>
    <row r="758" spans="8:18" ht="12.75" hidden="1">
      <c r="H758" s="223"/>
      <c r="I758" s="15"/>
      <c r="R758" s="84"/>
    </row>
    <row r="759" spans="7:18" ht="12.75" hidden="1">
      <c r="G759" s="72"/>
      <c r="H759" s="71"/>
      <c r="I759" s="15"/>
      <c r="R759" s="84"/>
    </row>
    <row r="760" spans="1:22" ht="16.5" customHeight="1">
      <c r="A760" s="52">
        <v>52</v>
      </c>
      <c r="B760" s="111"/>
      <c r="C760" s="111"/>
      <c r="D760" s="53" t="s">
        <v>449</v>
      </c>
      <c r="E760" s="111"/>
      <c r="F760" s="111"/>
      <c r="G760" s="55"/>
      <c r="H760" s="80"/>
      <c r="I760" s="61">
        <f>SUM(I761)</f>
        <v>0</v>
      </c>
      <c r="J760" s="62">
        <f aca="true" t="shared" si="50" ref="J760:R760">SUM(J761)</f>
        <v>0</v>
      </c>
      <c r="K760" s="61">
        <f>SUM(K762)</f>
        <v>0</v>
      </c>
      <c r="L760" s="61">
        <f t="shared" si="50"/>
        <v>0</v>
      </c>
      <c r="M760" s="61">
        <f>SUM(M762:M763)</f>
        <v>0</v>
      </c>
      <c r="N760" s="60">
        <f t="shared" si="50"/>
        <v>0</v>
      </c>
      <c r="O760" s="61">
        <f t="shared" si="50"/>
        <v>0</v>
      </c>
      <c r="P760" s="61">
        <f t="shared" si="50"/>
        <v>0</v>
      </c>
      <c r="Q760" s="62">
        <f>SUM(Q761:Q763)</f>
        <v>0</v>
      </c>
      <c r="R760" s="287">
        <f t="shared" si="50"/>
        <v>0</v>
      </c>
      <c r="S760" s="62">
        <f>SUM(S762:S766)</f>
        <v>0</v>
      </c>
      <c r="T760" s="113"/>
      <c r="U760" s="286">
        <f>SUM(U762:U763)</f>
        <v>0</v>
      </c>
      <c r="V760" s="288"/>
    </row>
    <row r="761" spans="1:18" ht="12.75">
      <c r="A761" s="114" t="s">
        <v>450</v>
      </c>
      <c r="B761" s="8"/>
      <c r="C761" s="8"/>
      <c r="D761" s="8"/>
      <c r="E761" s="8"/>
      <c r="F761" s="21"/>
      <c r="G761" s="21"/>
      <c r="H761" s="71"/>
      <c r="I761" s="15"/>
      <c r="R761" s="84"/>
    </row>
    <row r="762" spans="4:22" ht="12.75">
      <c r="D762" t="s">
        <v>451</v>
      </c>
      <c r="G762" s="21"/>
      <c r="H762" s="223"/>
      <c r="I762" s="40"/>
      <c r="R762" s="84"/>
      <c r="S762" s="267"/>
      <c r="V762" s="288"/>
    </row>
    <row r="763" spans="1:22" ht="12.75">
      <c r="A763" s="255"/>
      <c r="D763" t="s">
        <v>452</v>
      </c>
      <c r="H763" s="223"/>
      <c r="I763" s="15"/>
      <c r="R763" s="84"/>
      <c r="S763" s="267"/>
      <c r="V763" s="288"/>
    </row>
    <row r="764" spans="1:18" ht="12.75">
      <c r="A764" s="119"/>
      <c r="H764" s="223"/>
      <c r="I764" s="15"/>
      <c r="R764" s="84"/>
    </row>
    <row r="765" spans="1:18" ht="12.75">
      <c r="A765" s="119"/>
      <c r="H765" s="223"/>
      <c r="I765" s="15"/>
      <c r="R765" s="84"/>
    </row>
    <row r="766" spans="1:18" ht="12.75">
      <c r="A766" s="119"/>
      <c r="H766" s="223"/>
      <c r="I766" s="15"/>
      <c r="R766" s="84"/>
    </row>
    <row r="767" spans="1:22" ht="12.75">
      <c r="A767" s="315">
        <v>53</v>
      </c>
      <c r="B767" s="316"/>
      <c r="C767" s="316"/>
      <c r="D767" s="316" t="s">
        <v>453</v>
      </c>
      <c r="E767" s="316"/>
      <c r="F767" s="316"/>
      <c r="G767" s="317"/>
      <c r="H767" s="318"/>
      <c r="I767" s="319">
        <f>SUM(I769)</f>
        <v>8</v>
      </c>
      <c r="J767" s="320"/>
      <c r="K767" s="321"/>
      <c r="L767" s="321"/>
      <c r="M767" s="321"/>
      <c r="N767" s="322"/>
      <c r="O767" s="319"/>
      <c r="P767" s="319"/>
      <c r="Q767" s="323"/>
      <c r="R767" s="324"/>
      <c r="S767" s="62">
        <f>SUM(S769)</f>
        <v>8</v>
      </c>
      <c r="T767" s="325"/>
      <c r="U767" s="265">
        <f>SUM(U769)</f>
        <v>8000</v>
      </c>
      <c r="V767" s="288">
        <f>SUM(U767/S767/1000)</f>
        <v>1</v>
      </c>
    </row>
    <row r="768" spans="1:18" ht="12.75">
      <c r="A768" s="119"/>
      <c r="H768" s="223"/>
      <c r="I768" s="15"/>
      <c r="R768" s="84"/>
    </row>
    <row r="769" spans="1:22" ht="12.75">
      <c r="A769" s="119"/>
      <c r="D769" t="s">
        <v>454</v>
      </c>
      <c r="H769" s="223"/>
      <c r="I769" s="40">
        <v>8</v>
      </c>
      <c r="R769" s="84"/>
      <c r="S769" s="267">
        <f>SUM(I769:Q769)</f>
        <v>8</v>
      </c>
      <c r="U769" s="20">
        <v>8000</v>
      </c>
      <c r="V769" s="288">
        <f>SUM(U769/S769/1000)</f>
        <v>1</v>
      </c>
    </row>
    <row r="770" spans="1:18" ht="12.75">
      <c r="A770" s="119"/>
      <c r="H770" s="223"/>
      <c r="I770" s="15"/>
      <c r="R770" s="84"/>
    </row>
    <row r="771" spans="8:18" ht="12.75">
      <c r="H771" s="223"/>
      <c r="I771" s="15"/>
      <c r="R771" s="84"/>
    </row>
    <row r="772" spans="1:18" ht="12.75" hidden="1">
      <c r="A772" s="272"/>
      <c r="H772" s="223"/>
      <c r="I772" s="15"/>
      <c r="R772" s="84"/>
    </row>
    <row r="773" spans="4:21" ht="12.75" hidden="1">
      <c r="D773" s="8"/>
      <c r="H773" s="117"/>
      <c r="I773" s="15"/>
      <c r="J773" s="39"/>
      <c r="M773" s="77"/>
      <c r="S773" s="13"/>
      <c r="U773" s="135"/>
    </row>
    <row r="774" spans="4:21" ht="12.75" hidden="1">
      <c r="D774" s="119"/>
      <c r="H774" s="31"/>
      <c r="I774" s="15"/>
      <c r="S774" s="13"/>
      <c r="U774" s="104"/>
    </row>
    <row r="775" spans="8:21" ht="12.75" hidden="1">
      <c r="H775" s="31"/>
      <c r="I775" s="15"/>
      <c r="S775" s="13"/>
      <c r="U775" s="104"/>
    </row>
    <row r="776" spans="8:21" ht="12.75" hidden="1">
      <c r="H776" s="31"/>
      <c r="I776" s="15"/>
      <c r="S776" s="13"/>
      <c r="U776" s="104"/>
    </row>
    <row r="777" spans="8:10" ht="12.75" hidden="1">
      <c r="H777" s="326"/>
      <c r="I777" s="15"/>
      <c r="J777" s="109"/>
    </row>
    <row r="778" spans="8:9" ht="12.75" hidden="1">
      <c r="H778" s="223"/>
      <c r="I778" s="15"/>
    </row>
    <row r="779" spans="8:9" ht="12.75" hidden="1">
      <c r="H779" s="223"/>
      <c r="I779" s="15"/>
    </row>
    <row r="780" spans="1:33" s="8" customFormat="1" ht="12.75" hidden="1">
      <c r="A780" s="169"/>
      <c r="B780" s="257"/>
      <c r="C780" s="257"/>
      <c r="D780" s="47"/>
      <c r="E780" s="257"/>
      <c r="F780" s="257"/>
      <c r="G780" s="171"/>
      <c r="H780" s="327"/>
      <c r="I780" s="240"/>
      <c r="J780" s="110"/>
      <c r="K780" s="238"/>
      <c r="L780" s="238"/>
      <c r="M780" s="238"/>
      <c r="N780" s="216"/>
      <c r="O780" s="215"/>
      <c r="P780" s="215"/>
      <c r="Q780" s="292"/>
      <c r="R780" s="328"/>
      <c r="S780" s="207"/>
      <c r="T780" s="50"/>
      <c r="U780" s="243"/>
      <c r="V780" s="329"/>
      <c r="W780" s="211"/>
      <c r="X780" s="211"/>
      <c r="Y780" s="257"/>
      <c r="Z780" s="257"/>
      <c r="AA780" s="257"/>
      <c r="AB780" s="257"/>
      <c r="AC780" s="257"/>
      <c r="AD780" s="257"/>
      <c r="AE780" s="257"/>
      <c r="AF780" s="257"/>
      <c r="AG780" s="257"/>
    </row>
    <row r="781" spans="1:33" ht="12.75" hidden="1">
      <c r="A781" s="330"/>
      <c r="B781" s="46"/>
      <c r="C781" s="46"/>
      <c r="D781" s="46"/>
      <c r="E781" s="46"/>
      <c r="F781" s="46"/>
      <c r="G781" s="235"/>
      <c r="H781" s="331"/>
      <c r="I781" s="215"/>
      <c r="J781" s="214"/>
      <c r="K781" s="154"/>
      <c r="L781" s="154"/>
      <c r="M781" s="154"/>
      <c r="N781" s="216"/>
      <c r="O781" s="215"/>
      <c r="P781" s="215"/>
      <c r="Q781" s="292"/>
      <c r="R781" s="217"/>
      <c r="S781" s="218"/>
      <c r="T781" s="219"/>
      <c r="U781" s="300"/>
      <c r="V781" s="222"/>
      <c r="W781" s="222"/>
      <c r="X781" s="222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9" ht="12.75" hidden="1">
      <c r="A782" s="119"/>
      <c r="H782" s="223"/>
      <c r="I782" s="15"/>
    </row>
    <row r="783" spans="1:9" ht="12.75" hidden="1">
      <c r="A783" s="119"/>
      <c r="G783" s="21"/>
      <c r="H783" s="223"/>
      <c r="I783" s="15"/>
    </row>
    <row r="784" spans="8:9" ht="12.75" hidden="1">
      <c r="H784" s="223"/>
      <c r="I784" s="15"/>
    </row>
    <row r="785" spans="1:9" ht="12.75" hidden="1">
      <c r="A785" s="272"/>
      <c r="H785" s="223"/>
      <c r="I785" s="15"/>
    </row>
    <row r="786" spans="4:21" ht="12.75" hidden="1">
      <c r="D786" s="8"/>
      <c r="H786" s="117"/>
      <c r="I786" s="15"/>
      <c r="J786" s="39"/>
      <c r="M786" s="77"/>
      <c r="R786" s="19"/>
      <c r="S786" s="13"/>
      <c r="T786" s="21"/>
      <c r="U786" s="135"/>
    </row>
    <row r="787" spans="4:25" ht="12.75" hidden="1">
      <c r="D787" s="119"/>
      <c r="H787" s="31"/>
      <c r="I787" s="15"/>
      <c r="R787" s="19"/>
      <c r="S787" s="13"/>
      <c r="T787" s="21"/>
      <c r="U787" s="332"/>
      <c r="Y787" s="333"/>
    </row>
    <row r="788" spans="8:25" ht="12.75" hidden="1">
      <c r="H788" s="31"/>
      <c r="I788" s="15"/>
      <c r="R788" s="19"/>
      <c r="S788" s="13"/>
      <c r="T788" s="21"/>
      <c r="U788" s="332"/>
      <c r="Y788" s="333"/>
    </row>
    <row r="789" spans="8:25" ht="12.75" hidden="1">
      <c r="H789" s="31"/>
      <c r="I789" s="15"/>
      <c r="R789" s="19"/>
      <c r="S789" s="16"/>
      <c r="T789" s="21"/>
      <c r="U789" s="105"/>
      <c r="Y789" s="21"/>
    </row>
    <row r="790" spans="8:25" ht="12.75" hidden="1">
      <c r="H790" s="31"/>
      <c r="I790" s="15"/>
      <c r="R790" s="19"/>
      <c r="S790" s="16"/>
      <c r="T790" s="21"/>
      <c r="U790" s="105"/>
      <c r="Y790" s="21"/>
    </row>
    <row r="791" spans="8:25" ht="12.75" hidden="1">
      <c r="H791" s="31"/>
      <c r="I791" s="15"/>
      <c r="R791" s="19"/>
      <c r="S791" s="13"/>
      <c r="T791" s="21"/>
      <c r="U791" s="105"/>
      <c r="Y791" s="21"/>
    </row>
    <row r="792" spans="8:25" ht="12.75" hidden="1">
      <c r="H792" s="31"/>
      <c r="I792" s="15"/>
      <c r="R792" s="19"/>
      <c r="S792" s="13"/>
      <c r="T792" s="21"/>
      <c r="U792" s="105"/>
      <c r="Y792" s="21"/>
    </row>
    <row r="793" spans="8:25" ht="12.75" hidden="1">
      <c r="H793" s="31"/>
      <c r="I793" s="15"/>
      <c r="R793" s="19"/>
      <c r="S793" s="13"/>
      <c r="T793" s="21"/>
      <c r="U793" s="104"/>
      <c r="Y793" s="21"/>
    </row>
    <row r="794" spans="8:25" ht="12.75" hidden="1">
      <c r="H794" s="31"/>
      <c r="I794" s="15"/>
      <c r="R794" s="19"/>
      <c r="S794" s="13"/>
      <c r="T794" s="21"/>
      <c r="U794" s="104"/>
      <c r="Y794" s="21"/>
    </row>
    <row r="795" spans="8:24" ht="0.75" customHeight="1" hidden="1">
      <c r="H795" s="149"/>
      <c r="I795" s="15"/>
      <c r="R795" s="19"/>
      <c r="T795" s="21"/>
      <c r="U795" s="105"/>
      <c r="V795" s="115"/>
      <c r="X795"/>
    </row>
    <row r="796" spans="8:25" ht="12.75" hidden="1">
      <c r="H796" s="31"/>
      <c r="I796" s="15"/>
      <c r="R796" s="19"/>
      <c r="S796" s="13"/>
      <c r="T796" s="21"/>
      <c r="U796" s="105"/>
      <c r="Y796" s="21"/>
    </row>
    <row r="797" spans="8:25" ht="12.75" hidden="1">
      <c r="H797" s="31"/>
      <c r="I797" s="15"/>
      <c r="R797" s="19"/>
      <c r="S797" s="13"/>
      <c r="T797" s="21"/>
      <c r="U797" s="105"/>
      <c r="Y797" s="21"/>
    </row>
    <row r="798" spans="8:25" ht="12.75" hidden="1">
      <c r="H798" s="31"/>
      <c r="I798" s="15"/>
      <c r="R798" s="19"/>
      <c r="S798" s="13"/>
      <c r="T798" s="21"/>
      <c r="U798" s="105"/>
      <c r="Y798" s="21"/>
    </row>
    <row r="799" spans="8:24" ht="12.75" hidden="1">
      <c r="H799" s="31"/>
      <c r="I799" s="15"/>
      <c r="R799" s="19"/>
      <c r="S799" s="13"/>
      <c r="T799" s="21"/>
      <c r="U799" s="105"/>
      <c r="X799"/>
    </row>
    <row r="800" spans="8:25" ht="12.75" hidden="1">
      <c r="H800" s="31"/>
      <c r="I800" s="15"/>
      <c r="R800" s="19"/>
      <c r="S800" s="13"/>
      <c r="T800" s="21"/>
      <c r="U800" s="104"/>
      <c r="Y800" s="21"/>
    </row>
    <row r="801" spans="8:25" ht="12.75" hidden="1">
      <c r="H801" s="31"/>
      <c r="I801" s="15"/>
      <c r="R801" s="19"/>
      <c r="S801" s="13"/>
      <c r="T801" s="21"/>
      <c r="U801" s="104"/>
      <c r="Y801" s="21"/>
    </row>
    <row r="802" spans="8:20" ht="12.75" hidden="1">
      <c r="H802" s="326"/>
      <c r="I802" s="15"/>
      <c r="J802" s="109"/>
      <c r="R802" s="19"/>
      <c r="S802" s="13"/>
      <c r="T802" s="21"/>
    </row>
    <row r="803" spans="8:9" ht="12.75" hidden="1">
      <c r="H803" s="223"/>
      <c r="I803" s="15"/>
    </row>
    <row r="804" spans="4:9" ht="12.75" hidden="1">
      <c r="D804" s="21"/>
      <c r="H804" s="223"/>
      <c r="I804" s="15"/>
    </row>
    <row r="805" spans="8:20" ht="12.75" hidden="1">
      <c r="H805" s="223"/>
      <c r="I805" s="15"/>
      <c r="R805" s="19"/>
      <c r="S805" s="13"/>
      <c r="T805" s="21"/>
    </row>
    <row r="806" spans="4:9" ht="12.75" hidden="1">
      <c r="D806" s="8"/>
      <c r="H806" s="223"/>
      <c r="I806" s="15"/>
    </row>
    <row r="807" spans="7:9" ht="12.75" hidden="1">
      <c r="G807" s="21"/>
      <c r="H807" s="223"/>
      <c r="I807" s="15"/>
    </row>
    <row r="808" spans="7:9" ht="12.75" hidden="1">
      <c r="G808" s="21"/>
      <c r="H808" s="223"/>
      <c r="I808" s="15"/>
    </row>
    <row r="809" spans="7:9" ht="12.75" hidden="1">
      <c r="G809" s="21"/>
      <c r="H809" s="223"/>
      <c r="I809" s="15"/>
    </row>
    <row r="810" spans="7:9" ht="12.75" hidden="1">
      <c r="G810" s="21"/>
      <c r="H810" s="223"/>
      <c r="I810" s="15"/>
    </row>
    <row r="811" spans="8:9" ht="12.75" hidden="1">
      <c r="H811" s="223"/>
      <c r="I811" s="15"/>
    </row>
    <row r="812" spans="1:24" s="8" customFormat="1" ht="13.5" customHeight="1">
      <c r="A812" s="52">
        <v>55</v>
      </c>
      <c r="B812" s="268"/>
      <c r="C812" s="268"/>
      <c r="D812" s="53" t="s">
        <v>455</v>
      </c>
      <c r="E812" s="268"/>
      <c r="F812" s="268"/>
      <c r="G812" s="55"/>
      <c r="H812" s="80"/>
      <c r="I812" s="61">
        <f>SUM(I814:I842)</f>
        <v>626.2</v>
      </c>
      <c r="J812" s="62">
        <f aca="true" t="shared" si="51" ref="J812:R812">SUM(J814:J842)</f>
        <v>0</v>
      </c>
      <c r="K812" s="61">
        <f t="shared" si="51"/>
        <v>0</v>
      </c>
      <c r="L812" s="61">
        <f>SUM(L814:L846)</f>
        <v>86.04</v>
      </c>
      <c r="M812" s="61">
        <f t="shared" si="51"/>
        <v>14.8</v>
      </c>
      <c r="N812" s="60">
        <f>SUM(N814:N842)</f>
        <v>0.642</v>
      </c>
      <c r="O812" s="61">
        <f t="shared" si="51"/>
        <v>0</v>
      </c>
      <c r="P812" s="61">
        <f>SUM(P814:P846)</f>
        <v>-134.26</v>
      </c>
      <c r="Q812" s="62">
        <f>SUM(Q814:Q842)</f>
        <v>0</v>
      </c>
      <c r="R812" s="62">
        <f t="shared" si="51"/>
        <v>0</v>
      </c>
      <c r="S812" s="62">
        <f>SUM(S814:S846)</f>
        <v>593.422</v>
      </c>
      <c r="T812" s="113"/>
      <c r="U812" s="286">
        <f>SUM(U814:U846)</f>
        <v>593366.59</v>
      </c>
      <c r="V812" s="288">
        <f>SUM(U812/S812/1000)</f>
        <v>0.9999066263131464</v>
      </c>
      <c r="W812" s="68"/>
      <c r="X812" s="68"/>
    </row>
    <row r="813" spans="8:18" ht="12.75">
      <c r="H813" s="223"/>
      <c r="I813" s="15"/>
      <c r="R813" s="271"/>
    </row>
    <row r="814" spans="4:22" ht="12.75">
      <c r="D814" t="s">
        <v>304</v>
      </c>
      <c r="E814" s="19"/>
      <c r="F814" s="19"/>
      <c r="H814" s="223"/>
      <c r="I814" s="40">
        <v>170</v>
      </c>
      <c r="J814" s="177"/>
      <c r="K814" s="12">
        <v>-150</v>
      </c>
      <c r="R814" s="271"/>
      <c r="S814" s="267">
        <f aca="true" t="shared" si="52" ref="S814:S846">SUM(I814:Q814)</f>
        <v>20</v>
      </c>
      <c r="U814" s="75">
        <v>20000</v>
      </c>
      <c r="V814" s="288">
        <f aca="true" t="shared" si="53" ref="V814:V846">SUM(U814/S814/1000)</f>
        <v>1</v>
      </c>
    </row>
    <row r="815" spans="4:22" ht="12.75">
      <c r="D815" t="s">
        <v>456</v>
      </c>
      <c r="E815" s="19"/>
      <c r="F815" s="19"/>
      <c r="H815" s="223"/>
      <c r="I815" s="40">
        <v>0</v>
      </c>
      <c r="J815" s="214"/>
      <c r="K815" s="12">
        <v>150</v>
      </c>
      <c r="R815" s="271"/>
      <c r="S815" s="267">
        <f t="shared" si="52"/>
        <v>150</v>
      </c>
      <c r="U815" s="75">
        <v>150000</v>
      </c>
      <c r="V815" s="288">
        <f t="shared" si="53"/>
        <v>1</v>
      </c>
    </row>
    <row r="816" spans="4:22" ht="12.75">
      <c r="D816" t="s">
        <v>457</v>
      </c>
      <c r="E816" s="19"/>
      <c r="F816" s="19"/>
      <c r="H816" s="223"/>
      <c r="I816" s="40">
        <v>8</v>
      </c>
      <c r="P816" s="15">
        <v>-7.71</v>
      </c>
      <c r="R816" s="271"/>
      <c r="S816" s="267">
        <f t="shared" si="52"/>
        <v>0.29000000000000004</v>
      </c>
      <c r="U816" s="75">
        <v>290</v>
      </c>
      <c r="V816" s="288">
        <f t="shared" si="53"/>
        <v>0.9999999999999999</v>
      </c>
    </row>
    <row r="817" spans="4:22" ht="12.75">
      <c r="D817" t="s">
        <v>458</v>
      </c>
      <c r="E817" s="19"/>
      <c r="H817" s="223"/>
      <c r="I817" s="40"/>
      <c r="R817" s="271"/>
      <c r="S817" s="267">
        <f t="shared" si="52"/>
        <v>0</v>
      </c>
      <c r="U817" s="75">
        <v>0</v>
      </c>
      <c r="V817" s="288"/>
    </row>
    <row r="818" spans="4:22" ht="12.75">
      <c r="D818" s="115" t="s">
        <v>459</v>
      </c>
      <c r="E818" s="115"/>
      <c r="F818" s="115"/>
      <c r="H818" s="117"/>
      <c r="I818" s="40">
        <v>2</v>
      </c>
      <c r="J818" s="16"/>
      <c r="M818" s="77"/>
      <c r="P818" s="15">
        <v>-2</v>
      </c>
      <c r="R818" s="271"/>
      <c r="S818" s="267">
        <f t="shared" si="52"/>
        <v>0</v>
      </c>
      <c r="U818" s="75">
        <v>0</v>
      </c>
      <c r="V818" s="288"/>
    </row>
    <row r="819" spans="4:22" ht="12.75">
      <c r="D819" s="115" t="s">
        <v>460</v>
      </c>
      <c r="E819" s="115"/>
      <c r="F819" s="115"/>
      <c r="H819" s="117"/>
      <c r="I819" s="40"/>
      <c r="J819" s="16"/>
      <c r="M819" s="77"/>
      <c r="R819" s="271"/>
      <c r="S819" s="267">
        <f t="shared" si="52"/>
        <v>0</v>
      </c>
      <c r="U819" s="75">
        <v>0</v>
      </c>
      <c r="V819" s="288"/>
    </row>
    <row r="820" spans="4:22" ht="12.75">
      <c r="D820" t="s">
        <v>415</v>
      </c>
      <c r="H820" s="149"/>
      <c r="I820" s="40">
        <v>30</v>
      </c>
      <c r="P820" s="15">
        <v>-30</v>
      </c>
      <c r="R820" s="271"/>
      <c r="S820" s="267">
        <f t="shared" si="52"/>
        <v>0</v>
      </c>
      <c r="U820" s="75">
        <v>0</v>
      </c>
      <c r="V820" s="288"/>
    </row>
    <row r="821" spans="4:22" ht="12.75">
      <c r="D821" t="s">
        <v>461</v>
      </c>
      <c r="H821" s="149"/>
      <c r="I821" s="40"/>
      <c r="P821" s="15">
        <v>4.184</v>
      </c>
      <c r="R821" s="271"/>
      <c r="S821" s="267">
        <f t="shared" si="52"/>
        <v>4.184</v>
      </c>
      <c r="U821" s="75">
        <v>4184</v>
      </c>
      <c r="V821" s="288">
        <f t="shared" si="53"/>
        <v>1</v>
      </c>
    </row>
    <row r="822" spans="4:22" ht="12.75">
      <c r="D822" t="s">
        <v>305</v>
      </c>
      <c r="H822" s="149"/>
      <c r="I822" s="40">
        <v>40</v>
      </c>
      <c r="M822" s="12">
        <v>-21.065</v>
      </c>
      <c r="P822" s="15">
        <v>44.245</v>
      </c>
      <c r="R822" s="271"/>
      <c r="S822" s="267">
        <f t="shared" si="52"/>
        <v>63.17999999999999</v>
      </c>
      <c r="U822" s="75">
        <v>63151.62</v>
      </c>
      <c r="V822" s="288">
        <f t="shared" si="53"/>
        <v>0.999550807217474</v>
      </c>
    </row>
    <row r="823" spans="4:22" ht="12.75">
      <c r="D823" t="s">
        <v>275</v>
      </c>
      <c r="H823" s="149"/>
      <c r="I823" s="40"/>
      <c r="M823" s="12">
        <v>21.065</v>
      </c>
      <c r="P823" s="15">
        <v>11.96</v>
      </c>
      <c r="R823" s="271"/>
      <c r="S823" s="267">
        <f t="shared" si="52"/>
        <v>33.025000000000006</v>
      </c>
      <c r="U823" s="75">
        <v>33025</v>
      </c>
      <c r="V823" s="288">
        <f t="shared" si="53"/>
        <v>0.9999999999999998</v>
      </c>
    </row>
    <row r="824" spans="4:22" ht="12.75">
      <c r="D824" t="s">
        <v>276</v>
      </c>
      <c r="H824" s="149"/>
      <c r="I824" s="40">
        <v>50</v>
      </c>
      <c r="P824" s="15">
        <v>-27.806</v>
      </c>
      <c r="R824" s="271"/>
      <c r="S824" s="267">
        <f t="shared" si="52"/>
        <v>22.194</v>
      </c>
      <c r="U824" s="75">
        <v>22193.19</v>
      </c>
      <c r="V824" s="288">
        <f t="shared" si="53"/>
        <v>0.999963503649635</v>
      </c>
    </row>
    <row r="825" spans="4:22" ht="12.75">
      <c r="D825" t="s">
        <v>462</v>
      </c>
      <c r="H825" s="149"/>
      <c r="I825" s="40"/>
      <c r="P825" s="15">
        <v>0.909</v>
      </c>
      <c r="R825" s="271"/>
      <c r="S825" s="267">
        <f t="shared" si="52"/>
        <v>0.909</v>
      </c>
      <c r="U825" s="75">
        <v>909</v>
      </c>
      <c r="V825" s="288">
        <f t="shared" si="53"/>
        <v>1</v>
      </c>
    </row>
    <row r="826" spans="4:22" ht="12.75">
      <c r="D826" t="s">
        <v>277</v>
      </c>
      <c r="H826" s="149"/>
      <c r="I826" s="40">
        <v>6</v>
      </c>
      <c r="M826" s="12">
        <v>4</v>
      </c>
      <c r="P826" s="15">
        <v>-2.231</v>
      </c>
      <c r="R826" s="271"/>
      <c r="S826" s="267">
        <f t="shared" si="52"/>
        <v>7.769</v>
      </c>
      <c r="U826" s="75">
        <v>7768.43</v>
      </c>
      <c r="V826" s="288">
        <f t="shared" si="53"/>
        <v>0.9999266314841035</v>
      </c>
    </row>
    <row r="827" spans="4:22" ht="12.75">
      <c r="D827" t="s">
        <v>463</v>
      </c>
      <c r="H827" s="149"/>
      <c r="I827" s="40">
        <v>50</v>
      </c>
      <c r="M827" s="15"/>
      <c r="P827" s="15">
        <v>-4.334</v>
      </c>
      <c r="R827" s="271"/>
      <c r="S827" s="267">
        <f t="shared" si="52"/>
        <v>45.666</v>
      </c>
      <c r="U827" s="75">
        <v>45665.65</v>
      </c>
      <c r="V827" s="288">
        <f t="shared" si="53"/>
        <v>0.9999923356545352</v>
      </c>
    </row>
    <row r="828" spans="4:22" ht="12.75">
      <c r="D828" t="s">
        <v>464</v>
      </c>
      <c r="H828" s="296"/>
      <c r="I828" s="240">
        <v>12</v>
      </c>
      <c r="J828" s="110"/>
      <c r="P828" s="15">
        <v>-3.483</v>
      </c>
      <c r="R828" s="271"/>
      <c r="S828" s="267">
        <f t="shared" si="52"/>
        <v>8.517</v>
      </c>
      <c r="U828" s="75">
        <v>8516.22</v>
      </c>
      <c r="V828" s="288">
        <f t="shared" si="53"/>
        <v>0.9999084184572032</v>
      </c>
    </row>
    <row r="829" spans="4:22" ht="12.75">
      <c r="D829" t="s">
        <v>416</v>
      </c>
      <c r="H829" s="223"/>
      <c r="I829" s="40">
        <v>80</v>
      </c>
      <c r="P829" s="15">
        <v>-24.244</v>
      </c>
      <c r="R829" s="271"/>
      <c r="S829" s="267">
        <f t="shared" si="52"/>
        <v>55.756</v>
      </c>
      <c r="U829" s="75">
        <v>55755.69</v>
      </c>
      <c r="V829" s="288">
        <f t="shared" si="53"/>
        <v>0.9999944400602626</v>
      </c>
    </row>
    <row r="830" spans="4:22" ht="12.75">
      <c r="D830" t="s">
        <v>465</v>
      </c>
      <c r="H830" s="223"/>
      <c r="I830" s="40"/>
      <c r="P830" s="15">
        <v>14.877</v>
      </c>
      <c r="R830" s="271"/>
      <c r="S830" s="267">
        <f t="shared" si="52"/>
        <v>14.877</v>
      </c>
      <c r="U830" s="75">
        <v>14877.05</v>
      </c>
      <c r="V830" s="288">
        <f t="shared" si="53"/>
        <v>1.0000033608926528</v>
      </c>
    </row>
    <row r="831" spans="4:22" ht="12.75">
      <c r="D831" s="115" t="s">
        <v>282</v>
      </c>
      <c r="H831" s="117"/>
      <c r="I831" s="40">
        <v>15</v>
      </c>
      <c r="J831" s="39"/>
      <c r="P831" s="15">
        <v>-6.543</v>
      </c>
      <c r="R831" s="271"/>
      <c r="S831" s="267">
        <f t="shared" si="52"/>
        <v>8.457</v>
      </c>
      <c r="U831" s="75">
        <v>8456.31</v>
      </c>
      <c r="V831" s="288">
        <f t="shared" si="53"/>
        <v>0.9999184107839658</v>
      </c>
    </row>
    <row r="832" spans="4:22" ht="12.75">
      <c r="D832" t="s">
        <v>259</v>
      </c>
      <c r="E832" s="21"/>
      <c r="H832" s="149"/>
      <c r="I832" s="40">
        <v>2.2</v>
      </c>
      <c r="R832" s="271"/>
      <c r="S832" s="267">
        <f t="shared" si="52"/>
        <v>2.2</v>
      </c>
      <c r="U832" s="75">
        <v>2184.44</v>
      </c>
      <c r="V832" s="288">
        <f t="shared" si="53"/>
        <v>0.9929272727272727</v>
      </c>
    </row>
    <row r="833" spans="4:22" ht="12.75">
      <c r="D833" t="s">
        <v>466</v>
      </c>
      <c r="E833" s="21"/>
      <c r="H833" s="149"/>
      <c r="I833" s="40">
        <v>5</v>
      </c>
      <c r="P833" s="15">
        <v>-3.429</v>
      </c>
      <c r="R833" s="271"/>
      <c r="S833" s="267">
        <f>SUM(I833:Q833)</f>
        <v>1.5710000000000002</v>
      </c>
      <c r="U833" s="75">
        <v>1570.8</v>
      </c>
      <c r="V833" s="288">
        <f t="shared" si="53"/>
        <v>0.9998726925525142</v>
      </c>
    </row>
    <row r="834" spans="4:22" ht="12.75">
      <c r="D834" t="s">
        <v>467</v>
      </c>
      <c r="E834" s="21"/>
      <c r="H834" s="149"/>
      <c r="I834" s="40"/>
      <c r="P834" s="15">
        <v>0.786</v>
      </c>
      <c r="R834" s="271"/>
      <c r="S834" s="267">
        <f>SUM(I834:Q834)</f>
        <v>0.786</v>
      </c>
      <c r="U834" s="75">
        <v>785.4</v>
      </c>
      <c r="V834" s="288">
        <f t="shared" si="53"/>
        <v>0.9992366412213739</v>
      </c>
    </row>
    <row r="835" spans="4:22" ht="12.75">
      <c r="D835" t="s">
        <v>217</v>
      </c>
      <c r="E835" s="21"/>
      <c r="H835" s="149"/>
      <c r="I835" s="40">
        <v>30</v>
      </c>
      <c r="P835" s="15">
        <v>-6.317</v>
      </c>
      <c r="R835" s="271"/>
      <c r="S835" s="267">
        <f t="shared" si="52"/>
        <v>23.683</v>
      </c>
      <c r="U835" s="75">
        <v>23682.04</v>
      </c>
      <c r="V835" s="288">
        <f t="shared" si="53"/>
        <v>0.9999594645948571</v>
      </c>
    </row>
    <row r="836" spans="4:22" ht="12.75">
      <c r="D836" t="s">
        <v>218</v>
      </c>
      <c r="E836" s="21"/>
      <c r="H836" s="149"/>
      <c r="I836" s="40">
        <v>60</v>
      </c>
      <c r="P836" s="15">
        <v>-32.913</v>
      </c>
      <c r="R836" s="271"/>
      <c r="S836" s="267">
        <f t="shared" si="52"/>
        <v>27.087000000000003</v>
      </c>
      <c r="U836" s="75">
        <v>27086.8</v>
      </c>
      <c r="V836" s="288">
        <f t="shared" si="53"/>
        <v>0.9999926163842432</v>
      </c>
    </row>
    <row r="837" spans="4:22" ht="12.75">
      <c r="D837" t="s">
        <v>285</v>
      </c>
      <c r="E837" s="21"/>
      <c r="H837" s="149"/>
      <c r="I837" s="40"/>
      <c r="L837" s="12">
        <v>0.64</v>
      </c>
      <c r="N837" s="14">
        <v>0.642</v>
      </c>
      <c r="P837" s="15">
        <v>-0.422</v>
      </c>
      <c r="R837" s="271"/>
      <c r="S837" s="267">
        <f t="shared" si="52"/>
        <v>0.8600000000000001</v>
      </c>
      <c r="U837" s="75">
        <v>859.63</v>
      </c>
      <c r="V837" s="288">
        <f t="shared" si="53"/>
        <v>0.9995697674418603</v>
      </c>
    </row>
    <row r="838" spans="4:22" ht="12.75">
      <c r="D838" t="s">
        <v>468</v>
      </c>
      <c r="E838" s="21"/>
      <c r="H838" s="149"/>
      <c r="I838" s="40"/>
      <c r="P838" s="15">
        <v>0.422</v>
      </c>
      <c r="R838" s="271"/>
      <c r="S838" s="267">
        <f t="shared" si="52"/>
        <v>0.422</v>
      </c>
      <c r="U838" s="75">
        <v>422.32</v>
      </c>
      <c r="V838" s="288">
        <f t="shared" si="53"/>
        <v>1.0007582938388626</v>
      </c>
    </row>
    <row r="839" spans="4:22" ht="12.75">
      <c r="D839" t="s">
        <v>261</v>
      </c>
      <c r="H839" s="149"/>
      <c r="I839" s="40">
        <v>6</v>
      </c>
      <c r="R839" s="271"/>
      <c r="S839" s="267">
        <f t="shared" si="52"/>
        <v>6</v>
      </c>
      <c r="U839" s="75">
        <v>6000</v>
      </c>
      <c r="V839" s="288">
        <f t="shared" si="53"/>
        <v>1</v>
      </c>
    </row>
    <row r="840" spans="4:22" ht="12.75">
      <c r="D840" t="s">
        <v>219</v>
      </c>
      <c r="H840" s="296"/>
      <c r="I840" s="240"/>
      <c r="J840" s="214"/>
      <c r="R840" s="271"/>
      <c r="S840" s="267">
        <f t="shared" si="52"/>
        <v>0</v>
      </c>
      <c r="U840" s="75">
        <v>0</v>
      </c>
      <c r="V840" s="288"/>
    </row>
    <row r="841" spans="4:22" ht="12.75">
      <c r="D841" t="s">
        <v>469</v>
      </c>
      <c r="H841" s="296"/>
      <c r="I841" s="240"/>
      <c r="J841" s="214"/>
      <c r="M841" s="12">
        <v>10.8</v>
      </c>
      <c r="R841" s="271"/>
      <c r="S841" s="267">
        <f t="shared" si="52"/>
        <v>10.8</v>
      </c>
      <c r="U841" s="75">
        <v>10800</v>
      </c>
      <c r="V841" s="288">
        <f t="shared" si="53"/>
        <v>0.9999999999999999</v>
      </c>
    </row>
    <row r="842" spans="4:22" ht="12.75">
      <c r="D842" t="s">
        <v>470</v>
      </c>
      <c r="H842" s="296"/>
      <c r="I842" s="240">
        <v>60</v>
      </c>
      <c r="J842" s="214"/>
      <c r="R842" s="271"/>
      <c r="S842" s="267">
        <f t="shared" si="52"/>
        <v>60</v>
      </c>
      <c r="U842" s="75">
        <v>60000</v>
      </c>
      <c r="V842" s="288">
        <f t="shared" si="53"/>
        <v>1</v>
      </c>
    </row>
    <row r="843" spans="4:22" ht="12.75">
      <c r="D843" t="s">
        <v>471</v>
      </c>
      <c r="H843" s="296"/>
      <c r="I843" s="240"/>
      <c r="J843" s="214"/>
      <c r="L843" s="12">
        <v>20</v>
      </c>
      <c r="O843" s="15">
        <v>-15</v>
      </c>
      <c r="P843" s="15">
        <v>-5</v>
      </c>
      <c r="R843" s="271"/>
      <c r="S843" s="267">
        <f t="shared" si="52"/>
        <v>0</v>
      </c>
      <c r="U843" s="75">
        <v>0</v>
      </c>
      <c r="V843" s="288"/>
    </row>
    <row r="844" spans="4:22" ht="12.75">
      <c r="D844" t="s">
        <v>472</v>
      </c>
      <c r="H844" s="296"/>
      <c r="I844" s="240"/>
      <c r="J844" s="214"/>
      <c r="L844" s="12">
        <v>25.4</v>
      </c>
      <c r="P844" s="15">
        <v>-25.4</v>
      </c>
      <c r="R844" s="271"/>
      <c r="S844" s="267">
        <f t="shared" si="52"/>
        <v>0</v>
      </c>
      <c r="U844" s="75">
        <v>0</v>
      </c>
      <c r="V844" s="288"/>
    </row>
    <row r="845" spans="4:22" ht="12.75">
      <c r="D845" t="s">
        <v>473</v>
      </c>
      <c r="H845" s="296"/>
      <c r="I845" s="240"/>
      <c r="J845" s="214"/>
      <c r="L845" s="12">
        <v>40</v>
      </c>
      <c r="P845" s="15">
        <v>-29.811</v>
      </c>
      <c r="R845" s="271"/>
      <c r="S845" s="267">
        <f t="shared" si="52"/>
        <v>10.189</v>
      </c>
      <c r="U845" s="75">
        <v>10189</v>
      </c>
      <c r="V845" s="288">
        <f t="shared" si="53"/>
        <v>1</v>
      </c>
    </row>
    <row r="846" spans="4:22" ht="12.75">
      <c r="D846" t="s">
        <v>474</v>
      </c>
      <c r="H846" s="296"/>
      <c r="I846" s="240"/>
      <c r="J846" s="214"/>
      <c r="O846" s="15">
        <v>15</v>
      </c>
      <c r="R846" s="271"/>
      <c r="S846" s="267">
        <f t="shared" si="52"/>
        <v>15</v>
      </c>
      <c r="U846" s="75">
        <v>14994</v>
      </c>
      <c r="V846" s="288">
        <f t="shared" si="53"/>
        <v>0.9996</v>
      </c>
    </row>
    <row r="847" spans="8:19" ht="12.75">
      <c r="H847" s="149"/>
      <c r="I847" s="15"/>
      <c r="R847" s="271"/>
      <c r="S847" s="13"/>
    </row>
    <row r="848" spans="1:24" s="8" customFormat="1" ht="13.5" customHeight="1">
      <c r="A848" s="52">
        <v>61</v>
      </c>
      <c r="B848" s="268"/>
      <c r="C848" s="268"/>
      <c r="D848" s="53" t="s">
        <v>475</v>
      </c>
      <c r="E848" s="268"/>
      <c r="F848" s="268"/>
      <c r="G848" s="55"/>
      <c r="H848" s="80"/>
      <c r="I848" s="61">
        <f>SUM(I850:I923)</f>
        <v>10534.981000000002</v>
      </c>
      <c r="J848" s="62">
        <f>SUM(J850:J929)</f>
        <v>52.065</v>
      </c>
      <c r="K848" s="61">
        <f>SUM(K850:K925)</f>
        <v>135.38899999999998</v>
      </c>
      <c r="L848" s="61">
        <f>SUM(L850:L925)</f>
        <v>139.275</v>
      </c>
      <c r="M848" s="61">
        <f>SUM(M850:M920)</f>
        <v>119.30000000000001</v>
      </c>
      <c r="N848" s="60">
        <f>SUM(N850:N931)</f>
        <v>23.904</v>
      </c>
      <c r="O848" s="61">
        <f>SUM(O850:O920)</f>
        <v>-63.443000000000005</v>
      </c>
      <c r="P848" s="61">
        <f>SUM(P850:P925)</f>
        <v>-221.39900000000006</v>
      </c>
      <c r="Q848" s="62">
        <f>SUM(Q850:Q923)</f>
        <v>0</v>
      </c>
      <c r="R848" s="287">
        <f>SUM(R850:R920)</f>
        <v>0</v>
      </c>
      <c r="S848" s="62">
        <f>SUM(S850:S925)</f>
        <v>10720.072000000004</v>
      </c>
      <c r="T848" s="113"/>
      <c r="U848" s="286">
        <f>SUM(U850:U925)</f>
        <v>10718942.269999996</v>
      </c>
      <c r="V848" s="288">
        <f>SUM(U848/S848/1000)</f>
        <v>0.999894615446612</v>
      </c>
      <c r="W848" s="68"/>
      <c r="X848" s="68"/>
    </row>
    <row r="849" spans="1:9" ht="16.5" customHeight="1">
      <c r="A849" s="114" t="s">
        <v>476</v>
      </c>
      <c r="B849" s="8"/>
      <c r="C849" s="8"/>
      <c r="D849" s="8"/>
      <c r="G849" s="72"/>
      <c r="H849" s="71"/>
      <c r="I849" s="15"/>
    </row>
    <row r="850" spans="1:23" ht="15" customHeight="1">
      <c r="A850" s="119"/>
      <c r="D850" t="s">
        <v>477</v>
      </c>
      <c r="G850" s="245"/>
      <c r="H850" s="334"/>
      <c r="I850" s="335">
        <v>1006</v>
      </c>
      <c r="J850" s="13">
        <v>37.88</v>
      </c>
      <c r="R850" s="84"/>
      <c r="S850" s="267">
        <f aca="true" t="shared" si="54" ref="S850:S867">SUM(I850:Q850)</f>
        <v>1043.88</v>
      </c>
      <c r="U850" s="75">
        <v>1043880</v>
      </c>
      <c r="V850" s="288">
        <f aca="true" t="shared" si="55" ref="V850:V867">SUM(U850/S850/1000)</f>
        <v>0.9999999999999999</v>
      </c>
      <c r="W850" s="68"/>
    </row>
    <row r="851" spans="1:22" ht="12.75">
      <c r="A851" s="119"/>
      <c r="D851" t="s">
        <v>271</v>
      </c>
      <c r="H851" s="223"/>
      <c r="I851" s="40">
        <v>255.8</v>
      </c>
      <c r="J851" s="13">
        <v>5.17</v>
      </c>
      <c r="P851" s="15">
        <v>3.206</v>
      </c>
      <c r="R851" s="84"/>
      <c r="S851" s="267">
        <f t="shared" si="54"/>
        <v>264.176</v>
      </c>
      <c r="U851" s="75">
        <v>264176</v>
      </c>
      <c r="V851" s="288">
        <f t="shared" si="55"/>
        <v>1</v>
      </c>
    </row>
    <row r="852" spans="1:22" ht="12.75">
      <c r="A852" s="119"/>
      <c r="D852" t="s">
        <v>272</v>
      </c>
      <c r="H852" s="223"/>
      <c r="I852" s="40">
        <v>92.8</v>
      </c>
      <c r="J852" s="13">
        <v>1.15</v>
      </c>
      <c r="P852" s="15">
        <v>1.87</v>
      </c>
      <c r="R852" s="84"/>
      <c r="S852" s="267">
        <f t="shared" si="54"/>
        <v>95.82</v>
      </c>
      <c r="U852" s="75">
        <v>95820</v>
      </c>
      <c r="V852" s="288">
        <f t="shared" si="55"/>
        <v>1.0000000000000002</v>
      </c>
    </row>
    <row r="853" spans="1:22" ht="12.75">
      <c r="A853" s="119"/>
      <c r="D853" t="s">
        <v>276</v>
      </c>
      <c r="H853" s="223"/>
      <c r="I853" s="40">
        <v>1</v>
      </c>
      <c r="O853" s="15">
        <v>-1</v>
      </c>
      <c r="R853" s="84"/>
      <c r="S853" s="267">
        <f t="shared" si="54"/>
        <v>0</v>
      </c>
      <c r="U853" s="75">
        <v>0</v>
      </c>
      <c r="V853" s="288"/>
    </row>
    <row r="854" spans="1:22" ht="12.75">
      <c r="A854" s="119"/>
      <c r="D854" t="s">
        <v>478</v>
      </c>
      <c r="H854" s="223"/>
      <c r="I854" s="40">
        <v>2.5</v>
      </c>
      <c r="O854" s="15">
        <v>-2.5</v>
      </c>
      <c r="R854" s="84"/>
      <c r="S854" s="267">
        <f t="shared" si="54"/>
        <v>0</v>
      </c>
      <c r="U854" s="75">
        <v>0</v>
      </c>
      <c r="V854" s="288"/>
    </row>
    <row r="855" spans="1:22" ht="15" customHeight="1">
      <c r="A855" s="119"/>
      <c r="D855" t="s">
        <v>479</v>
      </c>
      <c r="G855" s="336"/>
      <c r="H855" s="334"/>
      <c r="I855" s="335">
        <v>13.56</v>
      </c>
      <c r="P855" s="15">
        <v>-1.066</v>
      </c>
      <c r="R855" s="84"/>
      <c r="S855" s="267">
        <f t="shared" si="54"/>
        <v>12.494</v>
      </c>
      <c r="U855" s="75">
        <v>12494</v>
      </c>
      <c r="V855" s="288">
        <f t="shared" si="55"/>
        <v>1</v>
      </c>
    </row>
    <row r="856" spans="1:22" ht="15" customHeight="1">
      <c r="A856" s="119"/>
      <c r="D856" t="s">
        <v>480</v>
      </c>
      <c r="G856" s="336"/>
      <c r="H856" s="334"/>
      <c r="I856" s="335">
        <v>25</v>
      </c>
      <c r="P856" s="15">
        <v>-2.278</v>
      </c>
      <c r="R856" s="84"/>
      <c r="S856" s="267">
        <f t="shared" si="54"/>
        <v>22.722</v>
      </c>
      <c r="U856" s="75">
        <v>22719.12</v>
      </c>
      <c r="V856" s="288">
        <f t="shared" si="55"/>
        <v>0.9998732505941378</v>
      </c>
    </row>
    <row r="857" spans="4:22" ht="12.75">
      <c r="D857" t="s">
        <v>285</v>
      </c>
      <c r="F857" s="21"/>
      <c r="H857" s="223"/>
      <c r="I857" s="40">
        <v>5</v>
      </c>
      <c r="L857" s="12">
        <v>5</v>
      </c>
      <c r="P857" s="15">
        <v>-3.94</v>
      </c>
      <c r="R857" s="84"/>
      <c r="S857" s="267">
        <f t="shared" si="54"/>
        <v>6.0600000000000005</v>
      </c>
      <c r="U857" s="75">
        <v>6060</v>
      </c>
      <c r="V857" s="288">
        <f t="shared" si="55"/>
        <v>0.9999999999999999</v>
      </c>
    </row>
    <row r="858" spans="4:22" ht="12.75">
      <c r="D858" t="s">
        <v>261</v>
      </c>
      <c r="F858" s="21"/>
      <c r="H858" s="223"/>
      <c r="I858" s="40">
        <v>3.5</v>
      </c>
      <c r="O858" s="15">
        <v>3.5</v>
      </c>
      <c r="P858" s="15">
        <v>-3.575</v>
      </c>
      <c r="R858" s="84"/>
      <c r="S858" s="267">
        <f t="shared" si="54"/>
        <v>3.425</v>
      </c>
      <c r="U858" s="75">
        <v>3421.9</v>
      </c>
      <c r="V858" s="288">
        <f t="shared" si="55"/>
        <v>0.999094890510949</v>
      </c>
    </row>
    <row r="859" spans="4:22" ht="12.75">
      <c r="D859" t="s">
        <v>481</v>
      </c>
      <c r="H859" s="223"/>
      <c r="I859" s="40">
        <v>75.1</v>
      </c>
      <c r="P859" s="15">
        <v>-1.792</v>
      </c>
      <c r="R859" s="84"/>
      <c r="S859" s="267">
        <f t="shared" si="54"/>
        <v>73.30799999999999</v>
      </c>
      <c r="U859" s="75">
        <v>73308</v>
      </c>
      <c r="V859" s="288">
        <f t="shared" si="55"/>
        <v>1.0000000000000002</v>
      </c>
    </row>
    <row r="860" spans="4:22" ht="12.75">
      <c r="D860" t="s">
        <v>482</v>
      </c>
      <c r="H860" s="223"/>
      <c r="I860" s="40">
        <v>6.8</v>
      </c>
      <c r="P860" s="15">
        <v>-0.194</v>
      </c>
      <c r="R860" s="84"/>
      <c r="S860" s="267">
        <f t="shared" si="54"/>
        <v>6.606</v>
      </c>
      <c r="U860" s="75">
        <v>6606</v>
      </c>
      <c r="V860" s="288">
        <f t="shared" si="55"/>
        <v>1</v>
      </c>
    </row>
    <row r="861" spans="1:22" ht="12.75">
      <c r="A861" s="255"/>
      <c r="D861" t="s">
        <v>483</v>
      </c>
      <c r="H861" s="223"/>
      <c r="I861" s="40">
        <v>78</v>
      </c>
      <c r="R861" s="84"/>
      <c r="S861" s="267">
        <f t="shared" si="54"/>
        <v>78</v>
      </c>
      <c r="U861" s="75">
        <v>78000</v>
      </c>
      <c r="V861" s="288">
        <f t="shared" si="55"/>
        <v>1</v>
      </c>
    </row>
    <row r="862" spans="1:22" ht="12.75">
      <c r="A862" s="255"/>
      <c r="D862" t="s">
        <v>484</v>
      </c>
      <c r="H862" s="223"/>
      <c r="I862" s="40">
        <v>7.02</v>
      </c>
      <c r="R862" s="84"/>
      <c r="S862" s="267">
        <f t="shared" si="54"/>
        <v>7.02</v>
      </c>
      <c r="U862" s="75">
        <v>7020</v>
      </c>
      <c r="V862" s="288">
        <f t="shared" si="55"/>
        <v>1.0000000000000002</v>
      </c>
    </row>
    <row r="863" spans="1:22" ht="12.75">
      <c r="A863" s="119"/>
      <c r="D863" t="s">
        <v>485</v>
      </c>
      <c r="H863" s="223"/>
      <c r="I863" s="40">
        <v>40.8</v>
      </c>
      <c r="R863" s="84"/>
      <c r="S863" s="267">
        <f t="shared" si="54"/>
        <v>40.8</v>
      </c>
      <c r="U863" s="75">
        <v>40800</v>
      </c>
      <c r="V863" s="288">
        <f t="shared" si="55"/>
        <v>1.0000000000000002</v>
      </c>
    </row>
    <row r="864" spans="1:22" ht="12.75">
      <c r="A864" s="119"/>
      <c r="D864" t="s">
        <v>486</v>
      </c>
      <c r="H864" s="223"/>
      <c r="I864" s="40">
        <v>2.38</v>
      </c>
      <c r="R864" s="84"/>
      <c r="S864" s="267">
        <f t="shared" si="54"/>
        <v>2.38</v>
      </c>
      <c r="U864" s="75">
        <v>2376</v>
      </c>
      <c r="V864" s="288">
        <f t="shared" si="55"/>
        <v>0.9983193277310924</v>
      </c>
    </row>
    <row r="865" spans="1:22" ht="12.75">
      <c r="A865" s="119"/>
      <c r="D865" t="s">
        <v>487</v>
      </c>
      <c r="H865" s="223"/>
      <c r="I865" s="40">
        <v>4</v>
      </c>
      <c r="N865" s="14">
        <v>-2.5</v>
      </c>
      <c r="P865" s="15">
        <v>-1.5</v>
      </c>
      <c r="R865" s="84"/>
      <c r="S865" s="267">
        <f t="shared" si="54"/>
        <v>0</v>
      </c>
      <c r="U865" s="75">
        <v>0</v>
      </c>
      <c r="V865" s="288"/>
    </row>
    <row r="866" spans="1:22" ht="12.75">
      <c r="A866" s="119"/>
      <c r="D866" t="s">
        <v>488</v>
      </c>
      <c r="H866" s="223"/>
      <c r="I866" s="40">
        <v>2</v>
      </c>
      <c r="N866" s="14">
        <v>2.5</v>
      </c>
      <c r="P866" s="15">
        <v>-0.073</v>
      </c>
      <c r="R866" s="84"/>
      <c r="S866" s="267">
        <f t="shared" si="54"/>
        <v>4.427</v>
      </c>
      <c r="U866" s="75">
        <v>4427</v>
      </c>
      <c r="V866" s="288">
        <f t="shared" si="55"/>
        <v>1.0000000000000002</v>
      </c>
    </row>
    <row r="867" spans="1:22" ht="12.75">
      <c r="A867" s="119"/>
      <c r="D867" t="s">
        <v>489</v>
      </c>
      <c r="H867" s="223"/>
      <c r="I867" s="40">
        <v>26</v>
      </c>
      <c r="P867" s="15">
        <v>-1</v>
      </c>
      <c r="R867" s="84"/>
      <c r="S867" s="267">
        <f t="shared" si="54"/>
        <v>25</v>
      </c>
      <c r="U867" s="75">
        <v>25000</v>
      </c>
      <c r="V867" s="288">
        <f t="shared" si="55"/>
        <v>1</v>
      </c>
    </row>
    <row r="868" spans="8:23" ht="12.75">
      <c r="H868" s="31"/>
      <c r="I868" s="40"/>
      <c r="R868" s="84"/>
      <c r="S868" s="267"/>
      <c r="T868" s="68"/>
      <c r="U868" s="75"/>
      <c r="V868" s="288"/>
      <c r="W868" s="68"/>
    </row>
    <row r="869" spans="1:23" ht="12.75">
      <c r="A869" s="114" t="s">
        <v>490</v>
      </c>
      <c r="B869" s="8"/>
      <c r="C869" s="8"/>
      <c r="D869" s="8"/>
      <c r="E869" s="8"/>
      <c r="H869" s="31"/>
      <c r="I869" s="40"/>
      <c r="R869" s="84"/>
      <c r="S869" s="267"/>
      <c r="T869" s="68"/>
      <c r="U869" s="75"/>
      <c r="V869" s="288"/>
      <c r="W869" s="68"/>
    </row>
    <row r="870" spans="4:23" ht="12.75">
      <c r="D870" t="s">
        <v>304</v>
      </c>
      <c r="H870" s="31"/>
      <c r="I870" s="40"/>
      <c r="L870" s="12">
        <v>2.7</v>
      </c>
      <c r="R870" s="84"/>
      <c r="S870" s="267">
        <f aca="true" t="shared" si="56" ref="S870:S878">SUM(I870:Q870)</f>
        <v>2.7</v>
      </c>
      <c r="T870" s="68"/>
      <c r="U870" s="75">
        <v>2697</v>
      </c>
      <c r="V870" s="288">
        <f aca="true" t="shared" si="57" ref="V870:V878">SUM(U870/S870/1000)</f>
        <v>0.9988888888888888</v>
      </c>
      <c r="W870" s="68"/>
    </row>
    <row r="871" spans="4:23" ht="12.75">
      <c r="D871" t="s">
        <v>491</v>
      </c>
      <c r="H871" s="31"/>
      <c r="I871" s="40"/>
      <c r="L871" s="12">
        <v>45.733</v>
      </c>
      <c r="P871" s="15">
        <v>-5.2</v>
      </c>
      <c r="R871" s="84"/>
      <c r="S871" s="267">
        <f t="shared" si="56"/>
        <v>40.532999999999994</v>
      </c>
      <c r="T871" s="68"/>
      <c r="U871" s="75">
        <v>40533</v>
      </c>
      <c r="V871" s="288">
        <f t="shared" si="57"/>
        <v>1.0000000000000002</v>
      </c>
      <c r="W871" s="68"/>
    </row>
    <row r="872" spans="4:23" ht="12.75">
      <c r="D872" t="s">
        <v>271</v>
      </c>
      <c r="H872" s="31"/>
      <c r="I872" s="40"/>
      <c r="L872" s="12">
        <v>0.675</v>
      </c>
      <c r="R872" s="84"/>
      <c r="S872" s="267">
        <f t="shared" si="56"/>
        <v>0.675</v>
      </c>
      <c r="T872" s="68"/>
      <c r="U872" s="75">
        <v>675</v>
      </c>
      <c r="V872" s="288">
        <f t="shared" si="57"/>
        <v>0.9999999999999999</v>
      </c>
      <c r="W872" s="68"/>
    </row>
    <row r="873" spans="4:23" ht="12.75">
      <c r="D873" t="s">
        <v>272</v>
      </c>
      <c r="H873" s="31"/>
      <c r="I873" s="40"/>
      <c r="L873" s="12">
        <v>3.699</v>
      </c>
      <c r="P873" s="15">
        <v>-0.468</v>
      </c>
      <c r="R873" s="84"/>
      <c r="S873" s="267">
        <f t="shared" si="56"/>
        <v>3.231</v>
      </c>
      <c r="T873" s="68"/>
      <c r="U873" s="75">
        <v>3231</v>
      </c>
      <c r="V873" s="288">
        <f t="shared" si="57"/>
        <v>1</v>
      </c>
      <c r="W873" s="68"/>
    </row>
    <row r="874" spans="4:23" ht="12.75">
      <c r="D874" t="s">
        <v>231</v>
      </c>
      <c r="H874" s="31"/>
      <c r="I874" s="40"/>
      <c r="L874" s="12">
        <v>2.467</v>
      </c>
      <c r="P874" s="15">
        <v>-0.967</v>
      </c>
      <c r="R874" s="84"/>
      <c r="S874" s="267">
        <f t="shared" si="56"/>
        <v>1.5</v>
      </c>
      <c r="T874" s="68"/>
      <c r="U874" s="75">
        <v>1499.5</v>
      </c>
      <c r="V874" s="288">
        <f t="shared" si="57"/>
        <v>0.9996666666666666</v>
      </c>
      <c r="W874" s="68"/>
    </row>
    <row r="875" spans="4:23" ht="12.75">
      <c r="D875" t="s">
        <v>305</v>
      </c>
      <c r="H875" s="31"/>
      <c r="I875" s="40"/>
      <c r="L875" s="12">
        <v>7</v>
      </c>
      <c r="P875" s="15">
        <v>-0.636</v>
      </c>
      <c r="R875" s="84"/>
      <c r="S875" s="267">
        <f t="shared" si="56"/>
        <v>6.364</v>
      </c>
      <c r="T875" s="68"/>
      <c r="U875" s="75">
        <v>6363.2</v>
      </c>
      <c r="V875" s="288">
        <f t="shared" si="57"/>
        <v>0.9998742928975487</v>
      </c>
      <c r="W875" s="68"/>
    </row>
    <row r="876" spans="4:23" ht="12.75">
      <c r="D876" t="s">
        <v>281</v>
      </c>
      <c r="H876" s="31"/>
      <c r="I876" s="40"/>
      <c r="L876" s="12">
        <v>0.16</v>
      </c>
      <c r="R876" s="84"/>
      <c r="S876" s="267">
        <f t="shared" si="56"/>
        <v>0.16</v>
      </c>
      <c r="T876" s="68"/>
      <c r="U876" s="75">
        <v>160</v>
      </c>
      <c r="V876" s="288">
        <f t="shared" si="57"/>
        <v>1</v>
      </c>
      <c r="W876" s="68"/>
    </row>
    <row r="877" spans="4:23" ht="12.75">
      <c r="D877" t="s">
        <v>224</v>
      </c>
      <c r="H877" s="31"/>
      <c r="I877" s="40"/>
      <c r="L877" s="12">
        <v>37.206</v>
      </c>
      <c r="P877" s="15">
        <v>-24.466</v>
      </c>
      <c r="R877" s="84"/>
      <c r="S877" s="267">
        <f t="shared" si="56"/>
        <v>12.740000000000002</v>
      </c>
      <c r="T877" s="68"/>
      <c r="U877" s="75">
        <v>11726.86</v>
      </c>
      <c r="V877" s="288">
        <f t="shared" si="57"/>
        <v>0.9204756671899528</v>
      </c>
      <c r="W877" s="68"/>
    </row>
    <row r="878" spans="4:23" ht="12.75">
      <c r="D878" t="s">
        <v>492</v>
      </c>
      <c r="H878" s="31"/>
      <c r="I878" s="40"/>
      <c r="L878" s="12">
        <v>2.88</v>
      </c>
      <c r="R878" s="84"/>
      <c r="S878" s="267">
        <f t="shared" si="56"/>
        <v>2.88</v>
      </c>
      <c r="T878" s="68"/>
      <c r="U878" s="75">
        <v>2880</v>
      </c>
      <c r="V878" s="288">
        <f t="shared" si="57"/>
        <v>1</v>
      </c>
      <c r="W878" s="68"/>
    </row>
    <row r="879" spans="8:23" ht="12.75">
      <c r="H879" s="31"/>
      <c r="I879" s="40"/>
      <c r="R879" s="84"/>
      <c r="S879" s="267"/>
      <c r="T879" s="68"/>
      <c r="U879" s="75"/>
      <c r="V879" s="288"/>
      <c r="W879" s="68"/>
    </row>
    <row r="880" spans="8:21" ht="12.75">
      <c r="H880" s="31"/>
      <c r="I880" s="15"/>
      <c r="R880" s="84"/>
      <c r="S880" s="267"/>
      <c r="T880" s="21"/>
      <c r="U880" s="104"/>
    </row>
    <row r="881" spans="1:24" s="8" customFormat="1" ht="12.75">
      <c r="A881" s="114" t="s">
        <v>493</v>
      </c>
      <c r="H881" s="30"/>
      <c r="I881" s="40"/>
      <c r="J881" s="133"/>
      <c r="K881" s="77"/>
      <c r="L881" s="77"/>
      <c r="M881" s="77"/>
      <c r="N881" s="41"/>
      <c r="O881" s="40"/>
      <c r="P881" s="40"/>
      <c r="Q881" s="16"/>
      <c r="R881" s="134"/>
      <c r="S881" s="267"/>
      <c r="T881" s="68"/>
      <c r="U881" s="145"/>
      <c r="V881" s="21"/>
      <c r="W881" s="68"/>
      <c r="X881" s="68"/>
    </row>
    <row r="882" spans="4:22" ht="12.75">
      <c r="D882" t="s">
        <v>270</v>
      </c>
      <c r="H882" s="149"/>
      <c r="I882" s="40">
        <v>4355</v>
      </c>
      <c r="L882" s="12">
        <v>-10</v>
      </c>
      <c r="P882" s="15">
        <v>-599.628</v>
      </c>
      <c r="R882" s="84"/>
      <c r="S882" s="267">
        <f aca="true" t="shared" si="58" ref="S882:S925">SUM(I882:Q882)</f>
        <v>3745.372</v>
      </c>
      <c r="T882" s="21"/>
      <c r="U882" s="75">
        <v>3745363</v>
      </c>
      <c r="V882" s="288">
        <f aca="true" t="shared" si="59" ref="V882:V925">SUM(U882/S882/1000)</f>
        <v>0.9999975970344201</v>
      </c>
    </row>
    <row r="883" spans="4:22" ht="12.75">
      <c r="D883" t="s">
        <v>494</v>
      </c>
      <c r="H883" s="149"/>
      <c r="I883" s="40"/>
      <c r="P883" s="15">
        <v>583.556</v>
      </c>
      <c r="R883" s="84"/>
      <c r="S883" s="267">
        <f t="shared" si="58"/>
        <v>583.556</v>
      </c>
      <c r="T883" s="21"/>
      <c r="U883" s="75">
        <v>583556</v>
      </c>
      <c r="V883" s="288">
        <f t="shared" si="59"/>
        <v>0.9999999999999999</v>
      </c>
    </row>
    <row r="884" spans="4:22" ht="12.75">
      <c r="D884" t="s">
        <v>495</v>
      </c>
      <c r="H884" s="30"/>
      <c r="I884" s="40">
        <v>157</v>
      </c>
      <c r="P884" s="15">
        <v>-27.375</v>
      </c>
      <c r="R884" s="84"/>
      <c r="S884" s="267">
        <f t="shared" si="58"/>
        <v>129.625</v>
      </c>
      <c r="T884" s="21"/>
      <c r="U884" s="75">
        <v>129625</v>
      </c>
      <c r="V884" s="288">
        <f t="shared" si="59"/>
        <v>1</v>
      </c>
    </row>
    <row r="885" spans="4:22" ht="12.75">
      <c r="D885" t="s">
        <v>271</v>
      </c>
      <c r="H885" s="301"/>
      <c r="I885" s="240">
        <v>1151.2</v>
      </c>
      <c r="J885" s="214"/>
      <c r="P885" s="15">
        <v>-75.294</v>
      </c>
      <c r="R885" s="84"/>
      <c r="S885" s="267">
        <f t="shared" si="58"/>
        <v>1075.906</v>
      </c>
      <c r="U885" s="75">
        <v>1075906</v>
      </c>
      <c r="V885" s="288">
        <f t="shared" si="59"/>
        <v>1</v>
      </c>
    </row>
    <row r="886" spans="4:22" ht="12.75">
      <c r="D886" t="s">
        <v>272</v>
      </c>
      <c r="H886" s="149"/>
      <c r="I886" s="40">
        <v>414.5</v>
      </c>
      <c r="P886" s="15">
        <v>-18.408</v>
      </c>
      <c r="R886" s="84"/>
      <c r="S886" s="267">
        <f t="shared" si="58"/>
        <v>396.092</v>
      </c>
      <c r="U886" s="75">
        <v>396092</v>
      </c>
      <c r="V886" s="288">
        <f t="shared" si="59"/>
        <v>1</v>
      </c>
    </row>
    <row r="887" spans="4:22" ht="12.75">
      <c r="D887" t="s">
        <v>496</v>
      </c>
      <c r="H887" s="149"/>
      <c r="I887" s="40">
        <v>96.5</v>
      </c>
      <c r="J887" s="13">
        <v>7.2</v>
      </c>
      <c r="P887" s="15">
        <v>-0.026</v>
      </c>
      <c r="R887" s="84"/>
      <c r="S887" s="267">
        <f t="shared" si="58"/>
        <v>103.674</v>
      </c>
      <c r="U887" s="75">
        <v>103674</v>
      </c>
      <c r="V887" s="288">
        <f t="shared" si="59"/>
        <v>0.9999999999999999</v>
      </c>
    </row>
    <row r="888" spans="4:22" ht="12.75">
      <c r="D888" s="115" t="s">
        <v>497</v>
      </c>
      <c r="H888" s="149"/>
      <c r="I888" s="40">
        <v>21</v>
      </c>
      <c r="P888" s="15">
        <v>1.704</v>
      </c>
      <c r="R888" s="84"/>
      <c r="S888" s="267">
        <f t="shared" si="58"/>
        <v>22.704</v>
      </c>
      <c r="U888" s="75">
        <v>22704</v>
      </c>
      <c r="V888" s="288">
        <f t="shared" si="59"/>
        <v>1</v>
      </c>
    </row>
    <row r="889" spans="4:22" ht="12.75">
      <c r="D889" t="s">
        <v>498</v>
      </c>
      <c r="H889" s="149"/>
      <c r="I889" s="40">
        <v>15</v>
      </c>
      <c r="N889" s="14">
        <v>2</v>
      </c>
      <c r="P889" s="15">
        <v>14.895</v>
      </c>
      <c r="R889" s="84"/>
      <c r="S889" s="267">
        <f t="shared" si="58"/>
        <v>31.895</v>
      </c>
      <c r="U889" s="75">
        <v>31894.5</v>
      </c>
      <c r="V889" s="288">
        <f t="shared" si="59"/>
        <v>0.9999843235616868</v>
      </c>
    </row>
    <row r="890" spans="4:22" ht="12.75">
      <c r="D890" t="s">
        <v>305</v>
      </c>
      <c r="H890" s="149"/>
      <c r="I890" s="40">
        <v>160</v>
      </c>
      <c r="M890" s="12">
        <v>-54.597</v>
      </c>
      <c r="P890" s="15">
        <v>-23.288</v>
      </c>
      <c r="R890" s="84"/>
      <c r="S890" s="267">
        <f t="shared" si="58"/>
        <v>82.115</v>
      </c>
      <c r="U890" s="75">
        <v>82113.33</v>
      </c>
      <c r="V890" s="288">
        <f t="shared" si="59"/>
        <v>0.9999796626682094</v>
      </c>
    </row>
    <row r="891" spans="4:22" ht="12.75">
      <c r="D891" t="s">
        <v>499</v>
      </c>
      <c r="H891" s="149"/>
      <c r="I891" s="40"/>
      <c r="M891" s="12">
        <v>54.598</v>
      </c>
      <c r="R891" s="84"/>
      <c r="S891" s="267">
        <f t="shared" si="58"/>
        <v>54.598</v>
      </c>
      <c r="U891" s="75">
        <v>54597</v>
      </c>
      <c r="V891" s="288">
        <f t="shared" si="59"/>
        <v>0.9999816843107807</v>
      </c>
    </row>
    <row r="892" spans="4:22" ht="12.75">
      <c r="D892" t="s">
        <v>500</v>
      </c>
      <c r="H892" s="149"/>
      <c r="I892" s="40">
        <v>181.921</v>
      </c>
      <c r="M892" s="12">
        <v>-0.001</v>
      </c>
      <c r="P892" s="15">
        <v>2.406</v>
      </c>
      <c r="R892" s="84"/>
      <c r="S892" s="267">
        <f t="shared" si="58"/>
        <v>184.326</v>
      </c>
      <c r="U892" s="75">
        <v>184320.17</v>
      </c>
      <c r="V892" s="288">
        <f t="shared" si="59"/>
        <v>0.9999683712552762</v>
      </c>
    </row>
    <row r="893" spans="4:22" ht="12.75">
      <c r="D893" t="s">
        <v>501</v>
      </c>
      <c r="H893" s="149"/>
      <c r="I893" s="40">
        <v>1</v>
      </c>
      <c r="P893" s="15">
        <v>-1</v>
      </c>
      <c r="R893" s="84"/>
      <c r="S893" s="267">
        <f t="shared" si="58"/>
        <v>0</v>
      </c>
      <c r="U893" s="75">
        <v>0</v>
      </c>
      <c r="V893" s="288"/>
    </row>
    <row r="894" spans="4:22" ht="12.75">
      <c r="D894" t="s">
        <v>277</v>
      </c>
      <c r="H894" s="296"/>
      <c r="I894" s="240">
        <v>20</v>
      </c>
      <c r="J894" s="214"/>
      <c r="O894" s="15">
        <v>-5.224</v>
      </c>
      <c r="R894" s="84"/>
      <c r="S894" s="267">
        <f t="shared" si="58"/>
        <v>14.776</v>
      </c>
      <c r="U894" s="75">
        <v>14775.55</v>
      </c>
      <c r="V894" s="288">
        <f t="shared" si="59"/>
        <v>0.999969545208446</v>
      </c>
    </row>
    <row r="895" spans="4:22" ht="12.75">
      <c r="D895" t="s">
        <v>463</v>
      </c>
      <c r="H895" s="223"/>
      <c r="I895" s="40">
        <v>190</v>
      </c>
      <c r="O895" s="15">
        <v>-51.946</v>
      </c>
      <c r="R895" s="271"/>
      <c r="S895" s="267">
        <f t="shared" si="58"/>
        <v>138.054</v>
      </c>
      <c r="U895" s="75">
        <v>138053.28</v>
      </c>
      <c r="V895" s="288">
        <f t="shared" si="59"/>
        <v>0.9999947846494849</v>
      </c>
    </row>
    <row r="896" spans="4:22" ht="12.75">
      <c r="D896" s="115" t="s">
        <v>502</v>
      </c>
      <c r="E896" s="115"/>
      <c r="F896" s="115"/>
      <c r="H896" s="117"/>
      <c r="I896" s="40">
        <v>150</v>
      </c>
      <c r="J896" s="16"/>
      <c r="M896" s="15"/>
      <c r="O896" s="15">
        <v>-14.893</v>
      </c>
      <c r="R896" s="84"/>
      <c r="S896" s="267">
        <f t="shared" si="58"/>
        <v>135.107</v>
      </c>
      <c r="U896" s="75">
        <v>135106.26</v>
      </c>
      <c r="V896" s="288">
        <f t="shared" si="59"/>
        <v>0.9999945228596595</v>
      </c>
    </row>
    <row r="897" spans="4:22" ht="12.75">
      <c r="D897" s="115" t="s">
        <v>416</v>
      </c>
      <c r="H897" s="149"/>
      <c r="I897" s="40">
        <v>75</v>
      </c>
      <c r="P897" s="15">
        <v>1.635</v>
      </c>
      <c r="R897" s="84"/>
      <c r="S897" s="267">
        <f t="shared" si="58"/>
        <v>76.635</v>
      </c>
      <c r="U897" s="75">
        <v>76634.06</v>
      </c>
      <c r="V897" s="288">
        <f t="shared" si="59"/>
        <v>0.9999877340640698</v>
      </c>
    </row>
    <row r="898" spans="4:22" ht="12.75">
      <c r="D898" t="s">
        <v>503</v>
      </c>
      <c r="H898" s="149"/>
      <c r="I898" s="40">
        <v>280</v>
      </c>
      <c r="P898" s="15">
        <v>-60.407</v>
      </c>
      <c r="R898" s="84"/>
      <c r="S898" s="267">
        <f t="shared" si="58"/>
        <v>219.59300000000002</v>
      </c>
      <c r="U898" s="75">
        <v>219593</v>
      </c>
      <c r="V898" s="288">
        <f t="shared" si="59"/>
        <v>0.9999999999999999</v>
      </c>
    </row>
    <row r="899" spans="4:22" ht="12.75">
      <c r="D899" t="s">
        <v>504</v>
      </c>
      <c r="H899" s="149"/>
      <c r="I899" s="40">
        <v>50</v>
      </c>
      <c r="P899" s="15">
        <v>-17.87</v>
      </c>
      <c r="R899" s="84"/>
      <c r="S899" s="267">
        <f t="shared" si="58"/>
        <v>32.129999999999995</v>
      </c>
      <c r="U899" s="75">
        <v>32130</v>
      </c>
      <c r="V899" s="288">
        <f t="shared" si="59"/>
        <v>1.0000000000000002</v>
      </c>
    </row>
    <row r="900" spans="4:22" ht="12.75">
      <c r="D900" t="s">
        <v>505</v>
      </c>
      <c r="H900" s="301"/>
      <c r="I900" s="240">
        <v>160</v>
      </c>
      <c r="J900" s="214"/>
      <c r="K900" s="154"/>
      <c r="L900" s="154"/>
      <c r="O900" s="15">
        <v>8.62</v>
      </c>
      <c r="P900" s="15">
        <v>3.943</v>
      </c>
      <c r="R900" s="84"/>
      <c r="S900" s="267">
        <f t="shared" si="58"/>
        <v>172.563</v>
      </c>
      <c r="U900" s="75">
        <v>172561.93</v>
      </c>
      <c r="V900" s="288">
        <f t="shared" si="59"/>
        <v>0.9999937993660286</v>
      </c>
    </row>
    <row r="901" spans="4:22" ht="12.75">
      <c r="D901" t="s">
        <v>506</v>
      </c>
      <c r="H901" s="223"/>
      <c r="I901" s="40">
        <v>76</v>
      </c>
      <c r="P901" s="15">
        <v>15.953</v>
      </c>
      <c r="R901" s="84"/>
      <c r="S901" s="267">
        <f t="shared" si="58"/>
        <v>91.953</v>
      </c>
      <c r="U901" s="75">
        <v>91952.72</v>
      </c>
      <c r="V901" s="288">
        <f t="shared" si="59"/>
        <v>0.9999969549661241</v>
      </c>
    </row>
    <row r="902" spans="4:22" ht="12.75">
      <c r="D902" s="115" t="s">
        <v>507</v>
      </c>
      <c r="E902" s="115"/>
      <c r="F902" s="115"/>
      <c r="H902" s="223"/>
      <c r="I902" s="40">
        <v>185</v>
      </c>
      <c r="P902" s="15">
        <v>-18.98</v>
      </c>
      <c r="R902" s="84"/>
      <c r="S902" s="267">
        <f t="shared" si="58"/>
        <v>166.02</v>
      </c>
      <c r="U902" s="75">
        <v>166019.5</v>
      </c>
      <c r="V902" s="288">
        <f t="shared" si="59"/>
        <v>0.9999969883146608</v>
      </c>
    </row>
    <row r="903" spans="4:22" ht="12.75">
      <c r="D903" t="s">
        <v>508</v>
      </c>
      <c r="H903" s="223"/>
      <c r="I903" s="40">
        <v>130</v>
      </c>
      <c r="P903" s="15">
        <v>-26.271</v>
      </c>
      <c r="R903" s="84"/>
      <c r="S903" s="267">
        <f t="shared" si="58"/>
        <v>103.729</v>
      </c>
      <c r="U903" s="75">
        <v>103729</v>
      </c>
      <c r="V903" s="288">
        <f t="shared" si="59"/>
        <v>1</v>
      </c>
    </row>
    <row r="904" spans="4:22" ht="12.75">
      <c r="D904" t="s">
        <v>217</v>
      </c>
      <c r="H904" s="223"/>
      <c r="I904" s="40">
        <v>245</v>
      </c>
      <c r="J904" s="214"/>
      <c r="K904" s="12">
        <v>16.6</v>
      </c>
      <c r="L904" s="15">
        <v>31.7</v>
      </c>
      <c r="M904" s="12">
        <v>-31.25</v>
      </c>
      <c r="P904" s="15">
        <v>88.953</v>
      </c>
      <c r="R904" s="84"/>
      <c r="S904" s="267">
        <f t="shared" si="58"/>
        <v>351.003</v>
      </c>
      <c r="T904" s="337"/>
      <c r="U904" s="75">
        <v>350980.25</v>
      </c>
      <c r="V904" s="288">
        <f t="shared" si="59"/>
        <v>0.9999351857391532</v>
      </c>
    </row>
    <row r="905" spans="4:22" ht="12.75">
      <c r="D905" t="s">
        <v>308</v>
      </c>
      <c r="H905" s="223"/>
      <c r="I905" s="40">
        <v>410</v>
      </c>
      <c r="K905" s="12">
        <v>100</v>
      </c>
      <c r="M905" s="12">
        <v>150</v>
      </c>
      <c r="P905" s="15">
        <v>-26.451</v>
      </c>
      <c r="R905" s="84"/>
      <c r="S905" s="267">
        <f t="shared" si="58"/>
        <v>633.549</v>
      </c>
      <c r="U905" s="75">
        <v>633549.2</v>
      </c>
      <c r="V905" s="288">
        <f t="shared" si="59"/>
        <v>1.0000003156819757</v>
      </c>
    </row>
    <row r="906" spans="4:22" ht="12.75">
      <c r="D906" t="s">
        <v>325</v>
      </c>
      <c r="H906" s="223"/>
      <c r="I906" s="40"/>
      <c r="K906" s="12">
        <v>1.189</v>
      </c>
      <c r="P906" s="15">
        <v>31.98</v>
      </c>
      <c r="R906" s="84"/>
      <c r="S906" s="267">
        <f t="shared" si="58"/>
        <v>33.169</v>
      </c>
      <c r="U906" s="75">
        <v>33169</v>
      </c>
      <c r="V906" s="288">
        <f t="shared" si="59"/>
        <v>1.0000000000000002</v>
      </c>
    </row>
    <row r="907" spans="4:22" ht="12.75">
      <c r="D907" s="115" t="s">
        <v>285</v>
      </c>
      <c r="E907" s="115"/>
      <c r="H907" s="117"/>
      <c r="I907" s="40">
        <v>20</v>
      </c>
      <c r="J907" s="39"/>
      <c r="M907" s="15"/>
      <c r="N907" s="14">
        <v>3.5</v>
      </c>
      <c r="P907" s="15">
        <v>7.146</v>
      </c>
      <c r="R907" s="84"/>
      <c r="S907" s="267">
        <f t="shared" si="58"/>
        <v>30.646</v>
      </c>
      <c r="T907" s="21"/>
      <c r="U907" s="75">
        <v>30646</v>
      </c>
      <c r="V907" s="288">
        <f t="shared" si="59"/>
        <v>1</v>
      </c>
    </row>
    <row r="908" spans="4:22" ht="12.75">
      <c r="D908" t="s">
        <v>261</v>
      </c>
      <c r="H908" s="31"/>
      <c r="I908" s="40">
        <v>5</v>
      </c>
      <c r="P908" s="15">
        <v>0.493</v>
      </c>
      <c r="R908" s="84"/>
      <c r="S908" s="267">
        <f t="shared" si="58"/>
        <v>5.493</v>
      </c>
      <c r="T908" s="21"/>
      <c r="U908" s="75">
        <v>5451.1</v>
      </c>
      <c r="V908" s="288">
        <f t="shared" si="59"/>
        <v>0.9923721099581286</v>
      </c>
    </row>
    <row r="909" spans="4:22" ht="12.75">
      <c r="D909" t="s">
        <v>219</v>
      </c>
      <c r="H909" s="31"/>
      <c r="I909" s="40">
        <v>5</v>
      </c>
      <c r="N909" s="14">
        <v>-2</v>
      </c>
      <c r="P909" s="15">
        <v>0.588</v>
      </c>
      <c r="R909" s="84"/>
      <c r="S909" s="267">
        <f t="shared" si="58"/>
        <v>3.588</v>
      </c>
      <c r="T909" s="21"/>
      <c r="U909" s="75">
        <v>3588</v>
      </c>
      <c r="V909" s="288">
        <f t="shared" si="59"/>
        <v>1</v>
      </c>
    </row>
    <row r="910" spans="4:22" ht="12.75">
      <c r="D910" t="s">
        <v>509</v>
      </c>
      <c r="H910" s="31"/>
      <c r="I910" s="40">
        <v>11.5</v>
      </c>
      <c r="P910" s="15">
        <v>0.038</v>
      </c>
      <c r="R910" s="84"/>
      <c r="S910" s="267">
        <f t="shared" si="58"/>
        <v>11.538</v>
      </c>
      <c r="T910" s="21"/>
      <c r="U910" s="75">
        <v>11537.6</v>
      </c>
      <c r="V910" s="288">
        <f t="shared" si="59"/>
        <v>0.9999653319466112</v>
      </c>
    </row>
    <row r="911" spans="4:22" ht="12.75">
      <c r="D911" t="s">
        <v>510</v>
      </c>
      <c r="H911" s="31"/>
      <c r="I911" s="40">
        <v>108</v>
      </c>
      <c r="N911" s="14">
        <v>18.304</v>
      </c>
      <c r="P911" s="15">
        <v>1.543</v>
      </c>
      <c r="R911" s="84"/>
      <c r="S911" s="267">
        <f t="shared" si="58"/>
        <v>127.847</v>
      </c>
      <c r="T911" s="21"/>
      <c r="U911" s="75">
        <v>127847</v>
      </c>
      <c r="V911" s="288">
        <f t="shared" si="59"/>
        <v>1</v>
      </c>
    </row>
    <row r="912" spans="4:22" ht="12.75">
      <c r="D912" t="s">
        <v>511</v>
      </c>
      <c r="H912" s="31"/>
      <c r="I912" s="40">
        <v>11</v>
      </c>
      <c r="P912" s="15">
        <v>-0.104</v>
      </c>
      <c r="R912" s="84"/>
      <c r="S912" s="267">
        <f t="shared" si="58"/>
        <v>10.896</v>
      </c>
      <c r="T912" s="21"/>
      <c r="U912" s="75">
        <v>10896</v>
      </c>
      <c r="V912" s="288">
        <f t="shared" si="59"/>
        <v>0.9999999999999999</v>
      </c>
    </row>
    <row r="913" spans="4:22" ht="12.75">
      <c r="D913" t="s">
        <v>235</v>
      </c>
      <c r="H913" s="31"/>
      <c r="I913" s="40">
        <v>1</v>
      </c>
      <c r="L913" s="12">
        <v>0.72</v>
      </c>
      <c r="N913" s="14">
        <v>0.1</v>
      </c>
      <c r="R913" s="84"/>
      <c r="S913" s="267">
        <f t="shared" si="58"/>
        <v>1.8199999999999998</v>
      </c>
      <c r="T913" s="21"/>
      <c r="U913" s="75">
        <v>1820</v>
      </c>
      <c r="V913" s="288">
        <f t="shared" si="59"/>
        <v>1.0000000000000002</v>
      </c>
    </row>
    <row r="914" spans="4:22" ht="12.75">
      <c r="D914" t="s">
        <v>512</v>
      </c>
      <c r="H914" s="31"/>
      <c r="I914" s="40">
        <v>3</v>
      </c>
      <c r="P914" s="15">
        <v>-0.89</v>
      </c>
      <c r="R914" s="84"/>
      <c r="S914" s="267">
        <f t="shared" si="58"/>
        <v>2.11</v>
      </c>
      <c r="T914" s="21"/>
      <c r="U914" s="75">
        <v>2097.04</v>
      </c>
      <c r="V914" s="288">
        <f t="shared" si="59"/>
        <v>0.9938578199052133</v>
      </c>
    </row>
    <row r="915" spans="4:22" ht="12.75">
      <c r="D915" t="s">
        <v>513</v>
      </c>
      <c r="H915" s="31"/>
      <c r="I915" s="40">
        <v>2</v>
      </c>
      <c r="M915" s="12">
        <v>1</v>
      </c>
      <c r="P915" s="15">
        <v>0.481</v>
      </c>
      <c r="R915" s="84"/>
      <c r="S915" s="267">
        <f t="shared" si="58"/>
        <v>3.481</v>
      </c>
      <c r="T915" s="21"/>
      <c r="U915" s="75">
        <v>3481</v>
      </c>
      <c r="V915" s="288">
        <f t="shared" si="59"/>
        <v>1</v>
      </c>
    </row>
    <row r="916" spans="4:22" ht="12.75">
      <c r="D916" t="s">
        <v>514</v>
      </c>
      <c r="H916" s="31"/>
      <c r="I916" s="40">
        <v>21</v>
      </c>
      <c r="P916" s="15">
        <v>-8.07</v>
      </c>
      <c r="R916" s="271"/>
      <c r="S916" s="267">
        <f t="shared" si="58"/>
        <v>12.93</v>
      </c>
      <c r="T916" s="21"/>
      <c r="U916" s="75">
        <v>12930</v>
      </c>
      <c r="V916" s="288">
        <f t="shared" si="59"/>
        <v>1</v>
      </c>
    </row>
    <row r="917" spans="4:22" ht="12.75">
      <c r="D917" t="s">
        <v>515</v>
      </c>
      <c r="H917" s="301"/>
      <c r="I917" s="240">
        <v>10.5</v>
      </c>
      <c r="J917" s="214"/>
      <c r="P917" s="15">
        <v>-10.5</v>
      </c>
      <c r="R917" s="84"/>
      <c r="S917" s="267">
        <f t="shared" si="58"/>
        <v>0</v>
      </c>
      <c r="U917" s="75">
        <v>0</v>
      </c>
      <c r="V917" s="288"/>
    </row>
    <row r="918" spans="4:22" ht="12.75">
      <c r="D918" t="s">
        <v>516</v>
      </c>
      <c r="H918" s="223"/>
      <c r="I918" s="40">
        <v>5</v>
      </c>
      <c r="P918" s="15">
        <v>-5</v>
      </c>
      <c r="R918" s="84"/>
      <c r="S918" s="267">
        <f t="shared" si="58"/>
        <v>0</v>
      </c>
      <c r="U918" s="75">
        <v>0</v>
      </c>
      <c r="V918" s="288"/>
    </row>
    <row r="919" spans="4:22" ht="12.75">
      <c r="D919" t="s">
        <v>517</v>
      </c>
      <c r="H919" s="223"/>
      <c r="I919" s="40">
        <v>8</v>
      </c>
      <c r="N919" s="14">
        <v>2</v>
      </c>
      <c r="R919" s="84"/>
      <c r="S919" s="267">
        <f t="shared" si="58"/>
        <v>10</v>
      </c>
      <c r="U919" s="75">
        <v>10000</v>
      </c>
      <c r="V919" s="288">
        <f t="shared" si="59"/>
        <v>1</v>
      </c>
    </row>
    <row r="920" spans="1:22" ht="13.5" customHeight="1">
      <c r="A920" s="114"/>
      <c r="D920" t="s">
        <v>518</v>
      </c>
      <c r="H920" s="223"/>
      <c r="I920" s="40">
        <v>102.6</v>
      </c>
      <c r="M920" s="12">
        <v>-0.45</v>
      </c>
      <c r="P920" s="15">
        <v>10.029</v>
      </c>
      <c r="R920" s="84"/>
      <c r="S920" s="267">
        <f t="shared" si="58"/>
        <v>112.179</v>
      </c>
      <c r="U920" s="20">
        <v>112179</v>
      </c>
      <c r="V920" s="288">
        <f t="shared" si="59"/>
        <v>1</v>
      </c>
    </row>
    <row r="921" spans="1:22" ht="13.5" customHeight="1">
      <c r="A921" s="114"/>
      <c r="D921" t="s">
        <v>519</v>
      </c>
      <c r="H921" s="223"/>
      <c r="I921" s="40">
        <v>30</v>
      </c>
      <c r="P921" s="15">
        <v>-30</v>
      </c>
      <c r="R921" s="84"/>
      <c r="S921" s="267">
        <f t="shared" si="58"/>
        <v>0</v>
      </c>
      <c r="U921" s="20">
        <v>0</v>
      </c>
      <c r="V921" s="288"/>
    </row>
    <row r="922" spans="1:22" ht="13.5" customHeight="1">
      <c r="A922" s="114"/>
      <c r="D922" t="s">
        <v>520</v>
      </c>
      <c r="H922" s="223"/>
      <c r="I922" s="40">
        <v>20</v>
      </c>
      <c r="P922" s="15">
        <v>-3.032</v>
      </c>
      <c r="R922" s="84"/>
      <c r="S922" s="267">
        <f t="shared" si="58"/>
        <v>16.968</v>
      </c>
      <c r="U922" s="20">
        <v>16967.1</v>
      </c>
      <c r="V922" s="288">
        <f t="shared" si="59"/>
        <v>0.9999469589816123</v>
      </c>
    </row>
    <row r="923" spans="1:22" ht="12.75">
      <c r="A923" s="119"/>
      <c r="D923" t="s">
        <v>521</v>
      </c>
      <c r="H923" s="149"/>
      <c r="I923" s="40"/>
      <c r="L923" s="12">
        <v>10</v>
      </c>
      <c r="P923" s="15">
        <v>-6.556</v>
      </c>
      <c r="R923" s="84"/>
      <c r="S923" s="267">
        <f t="shared" si="58"/>
        <v>3.444</v>
      </c>
      <c r="U923" s="20">
        <v>3444</v>
      </c>
      <c r="V923" s="288">
        <f t="shared" si="59"/>
        <v>1</v>
      </c>
    </row>
    <row r="924" spans="1:22" ht="12.75">
      <c r="A924" s="119"/>
      <c r="D924" t="s">
        <v>522</v>
      </c>
      <c r="H924" s="149"/>
      <c r="I924" s="40"/>
      <c r="K924" s="12">
        <v>17.6</v>
      </c>
      <c r="P924" s="15">
        <v>-1.243</v>
      </c>
      <c r="R924" s="84"/>
      <c r="S924" s="267">
        <f t="shared" si="58"/>
        <v>16.357000000000003</v>
      </c>
      <c r="U924" s="20">
        <v>16356.1</v>
      </c>
      <c r="V924" s="288">
        <f t="shared" si="59"/>
        <v>0.9999449776853945</v>
      </c>
    </row>
    <row r="925" spans="1:22" ht="12.75">
      <c r="A925" s="119"/>
      <c r="D925" s="115" t="s">
        <v>523</v>
      </c>
      <c r="E925" s="21"/>
      <c r="F925" s="21"/>
      <c r="G925" s="21"/>
      <c r="H925" s="149"/>
      <c r="I925" s="15"/>
      <c r="J925" s="13">
        <v>0.665</v>
      </c>
      <c r="L925" s="12">
        <v>-0.665</v>
      </c>
      <c r="P925" s="15">
        <v>15.73</v>
      </c>
      <c r="R925" s="84"/>
      <c r="S925" s="267">
        <f t="shared" si="58"/>
        <v>15.73</v>
      </c>
      <c r="U925" s="20">
        <v>15730</v>
      </c>
      <c r="V925" s="288">
        <f t="shared" si="59"/>
        <v>1</v>
      </c>
    </row>
    <row r="926" spans="1:22" ht="12.75">
      <c r="A926" s="338">
        <v>62</v>
      </c>
      <c r="D926" s="115"/>
      <c r="E926" s="21"/>
      <c r="F926" s="21"/>
      <c r="G926" s="21"/>
      <c r="H926" s="149"/>
      <c r="I926" s="15"/>
      <c r="J926" s="133"/>
      <c r="R926" s="84"/>
      <c r="S926" s="267"/>
      <c r="U926" s="135"/>
      <c r="V926" s="288"/>
    </row>
    <row r="927" spans="1:19" ht="12.75">
      <c r="A927" s="114" t="s">
        <v>524</v>
      </c>
      <c r="D927" s="115"/>
      <c r="E927" s="21"/>
      <c r="F927" s="21"/>
      <c r="G927" s="21"/>
      <c r="H927" s="149"/>
      <c r="I927" s="15"/>
      <c r="R927" s="84"/>
      <c r="S927" s="267"/>
    </row>
    <row r="928" spans="1:22" ht="12.75">
      <c r="A928" s="119"/>
      <c r="D928" s="115" t="s">
        <v>525</v>
      </c>
      <c r="E928" s="21"/>
      <c r="F928" s="21"/>
      <c r="G928" s="21"/>
      <c r="H928" s="149"/>
      <c r="I928" s="15"/>
      <c r="R928" s="84"/>
      <c r="S928" s="267"/>
      <c r="V928" s="288"/>
    </row>
    <row r="929" spans="1:22" ht="12.75">
      <c r="A929" s="119"/>
      <c r="D929" s="115"/>
      <c r="E929" s="21"/>
      <c r="F929" s="21"/>
      <c r="G929" s="21"/>
      <c r="H929" s="149"/>
      <c r="I929" s="15"/>
      <c r="R929" s="84"/>
      <c r="S929" s="267"/>
      <c r="V929" s="288"/>
    </row>
    <row r="930" spans="1:19" ht="12.75">
      <c r="A930" s="119"/>
      <c r="D930" s="115"/>
      <c r="E930" s="21"/>
      <c r="F930" s="21"/>
      <c r="G930" s="21"/>
      <c r="H930" s="149"/>
      <c r="I930" s="15"/>
      <c r="R930" s="84"/>
      <c r="S930" s="267"/>
    </row>
    <row r="931" spans="1:18" ht="12" customHeight="1">
      <c r="A931" s="119"/>
      <c r="D931" s="21"/>
      <c r="E931" s="21"/>
      <c r="F931" s="21"/>
      <c r="G931" s="21"/>
      <c r="H931" s="149"/>
      <c r="I931" s="15"/>
      <c r="R931" s="84"/>
    </row>
    <row r="932" spans="1:9" ht="12.75" hidden="1">
      <c r="A932" s="119"/>
      <c r="D932" s="21"/>
      <c r="E932" s="21"/>
      <c r="F932" s="21"/>
      <c r="G932" s="21"/>
      <c r="H932" s="149"/>
      <c r="I932" s="15"/>
    </row>
    <row r="933" spans="1:9" ht="12.75" hidden="1">
      <c r="A933" s="119"/>
      <c r="D933" s="21"/>
      <c r="E933" s="21"/>
      <c r="F933" s="21"/>
      <c r="G933" s="21"/>
      <c r="H933" s="149"/>
      <c r="I933" s="15"/>
    </row>
    <row r="934" spans="1:9" ht="13.5" customHeight="1" hidden="1">
      <c r="A934" s="119"/>
      <c r="D934" s="21"/>
      <c r="E934" s="339"/>
      <c r="F934" s="21"/>
      <c r="G934" s="136"/>
      <c r="H934" s="31"/>
      <c r="I934" s="15"/>
    </row>
    <row r="935" spans="4:9" ht="12.75" hidden="1">
      <c r="D935" s="21"/>
      <c r="E935" s="21"/>
      <c r="F935" s="21"/>
      <c r="G935" s="21"/>
      <c r="H935" s="149"/>
      <c r="I935" s="15"/>
    </row>
    <row r="936" spans="4:9" ht="12.75" hidden="1">
      <c r="D936" s="21"/>
      <c r="E936" s="21"/>
      <c r="F936" s="21"/>
      <c r="G936" s="21"/>
      <c r="H936" s="149"/>
      <c r="I936" s="15"/>
    </row>
    <row r="937" spans="4:17" ht="12.75" hidden="1">
      <c r="D937" s="222"/>
      <c r="E937" s="222"/>
      <c r="F937" s="222"/>
      <c r="G937" s="222"/>
      <c r="H937" s="303"/>
      <c r="I937" s="215"/>
      <c r="J937" s="214"/>
      <c r="K937" s="154"/>
      <c r="L937" s="154"/>
      <c r="M937" s="154"/>
      <c r="N937" s="216"/>
      <c r="O937" s="215"/>
      <c r="P937" s="215"/>
      <c r="Q937" s="292"/>
    </row>
    <row r="938" spans="4:17" ht="12.75" hidden="1">
      <c r="D938" s="222"/>
      <c r="E938" s="222"/>
      <c r="F938" s="222"/>
      <c r="G938" s="222"/>
      <c r="H938" s="303"/>
      <c r="I938" s="215"/>
      <c r="J938" s="214"/>
      <c r="K938" s="154"/>
      <c r="L938" s="154"/>
      <c r="M938" s="154"/>
      <c r="N938" s="216"/>
      <c r="O938" s="215"/>
      <c r="P938" s="215"/>
      <c r="Q938" s="292"/>
    </row>
    <row r="939" spans="4:17" ht="12.75" hidden="1">
      <c r="D939" s="211"/>
      <c r="E939" s="222"/>
      <c r="F939" s="222"/>
      <c r="G939" s="222"/>
      <c r="H939" s="303"/>
      <c r="I939" s="215"/>
      <c r="J939" s="110"/>
      <c r="K939" s="154"/>
      <c r="L939" s="154"/>
      <c r="M939" s="154"/>
      <c r="N939" s="216"/>
      <c r="O939" s="215"/>
      <c r="P939" s="215"/>
      <c r="Q939" s="292"/>
    </row>
    <row r="940" spans="4:17" ht="12.75" hidden="1">
      <c r="D940" s="46"/>
      <c r="E940" s="46"/>
      <c r="F940" s="46"/>
      <c r="G940" s="46"/>
      <c r="H940" s="299"/>
      <c r="I940" s="215"/>
      <c r="J940" s="214"/>
      <c r="K940" s="154"/>
      <c r="L940" s="154"/>
      <c r="M940" s="154"/>
      <c r="N940" s="216"/>
      <c r="O940" s="215"/>
      <c r="P940" s="215"/>
      <c r="Q940" s="292"/>
    </row>
    <row r="941" spans="4:17" ht="12.75" hidden="1">
      <c r="D941" s="257"/>
      <c r="E941" s="46"/>
      <c r="F941" s="46"/>
      <c r="G941" s="46"/>
      <c r="H941" s="311"/>
      <c r="I941" s="215"/>
      <c r="J941" s="110"/>
      <c r="K941" s="154"/>
      <c r="L941" s="154"/>
      <c r="M941" s="240"/>
      <c r="N941" s="216"/>
      <c r="O941" s="215"/>
      <c r="P941" s="215"/>
      <c r="Q941" s="292"/>
    </row>
    <row r="942" spans="4:19" ht="12.75" hidden="1">
      <c r="D942" s="211"/>
      <c r="E942" s="211"/>
      <c r="F942" s="46"/>
      <c r="G942" s="46"/>
      <c r="H942" s="303"/>
      <c r="I942" s="215"/>
      <c r="J942" s="214"/>
      <c r="K942" s="154"/>
      <c r="L942" s="154"/>
      <c r="M942" s="154"/>
      <c r="N942" s="216"/>
      <c r="O942" s="215"/>
      <c r="P942" s="215"/>
      <c r="Q942" s="292"/>
      <c r="S942" s="13"/>
    </row>
    <row r="943" spans="4:19" ht="12.75" hidden="1">
      <c r="D943" s="46"/>
      <c r="E943" s="46"/>
      <c r="F943" s="46"/>
      <c r="G943" s="46"/>
      <c r="H943" s="303"/>
      <c r="I943" s="215"/>
      <c r="J943" s="214"/>
      <c r="K943" s="154"/>
      <c r="L943" s="154"/>
      <c r="M943" s="154"/>
      <c r="N943" s="216"/>
      <c r="O943" s="215"/>
      <c r="P943" s="215"/>
      <c r="Q943" s="292"/>
      <c r="S943" s="13"/>
    </row>
    <row r="944" spans="4:19" ht="12.75" hidden="1">
      <c r="D944" s="46"/>
      <c r="E944" s="46"/>
      <c r="F944" s="46"/>
      <c r="G944" s="46"/>
      <c r="H944" s="303"/>
      <c r="I944" s="215"/>
      <c r="J944" s="214"/>
      <c r="K944" s="154"/>
      <c r="L944" s="154"/>
      <c r="M944" s="154"/>
      <c r="N944" s="216"/>
      <c r="O944" s="215"/>
      <c r="P944" s="215"/>
      <c r="Q944" s="292"/>
      <c r="S944" s="13"/>
    </row>
    <row r="945" spans="4:19" ht="12.75" hidden="1">
      <c r="D945" s="46"/>
      <c r="E945" s="46"/>
      <c r="F945" s="46"/>
      <c r="G945" s="46"/>
      <c r="H945" s="296"/>
      <c r="I945" s="215"/>
      <c r="J945" s="110"/>
      <c r="K945" s="154"/>
      <c r="L945" s="313"/>
      <c r="M945" s="313"/>
      <c r="N945" s="216"/>
      <c r="O945" s="215"/>
      <c r="P945" s="215"/>
      <c r="Q945" s="340"/>
      <c r="S945" s="13"/>
    </row>
    <row r="946" spans="4:17" ht="12.75" hidden="1">
      <c r="D946" s="46"/>
      <c r="E946" s="46"/>
      <c r="F946" s="46"/>
      <c r="G946" s="46"/>
      <c r="H946" s="299"/>
      <c r="I946" s="215"/>
      <c r="J946" s="214"/>
      <c r="K946" s="154"/>
      <c r="L946" s="154"/>
      <c r="M946" s="154"/>
      <c r="N946" s="216"/>
      <c r="O946" s="215"/>
      <c r="P946" s="215"/>
      <c r="Q946" s="292"/>
    </row>
    <row r="947" spans="4:17" ht="12.75" hidden="1">
      <c r="D947" s="257"/>
      <c r="E947" s="46"/>
      <c r="F947" s="46"/>
      <c r="G947" s="46"/>
      <c r="H947" s="311"/>
      <c r="I947" s="215"/>
      <c r="J947" s="110"/>
      <c r="K947" s="154"/>
      <c r="L947" s="154"/>
      <c r="M947" s="240"/>
      <c r="N947" s="216"/>
      <c r="O947" s="215"/>
      <c r="P947" s="215"/>
      <c r="Q947" s="292"/>
    </row>
    <row r="948" spans="5:19" ht="12.75" hidden="1">
      <c r="E948" s="68"/>
      <c r="H948" s="149"/>
      <c r="I948" s="15"/>
      <c r="S948" s="13"/>
    </row>
    <row r="949" spans="8:19" ht="12.75" hidden="1">
      <c r="H949" s="149"/>
      <c r="I949" s="15"/>
      <c r="S949" s="13"/>
    </row>
    <row r="950" spans="8:19" ht="12.75" hidden="1">
      <c r="H950" s="149"/>
      <c r="I950" s="15"/>
      <c r="M950" s="32"/>
      <c r="S950" s="13"/>
    </row>
    <row r="951" spans="8:13" ht="12.75" hidden="1">
      <c r="H951" s="341"/>
      <c r="I951" s="15"/>
      <c r="J951" s="109"/>
      <c r="L951" s="314"/>
      <c r="M951" s="314"/>
    </row>
    <row r="952" spans="8:9" ht="12.75" hidden="1">
      <c r="H952" s="223"/>
      <c r="I952" s="15"/>
    </row>
    <row r="953" spans="8:9" ht="12.75" hidden="1">
      <c r="H953" s="223"/>
      <c r="I953" s="15"/>
    </row>
    <row r="954" spans="1:24" s="8" customFormat="1" ht="13.5" customHeight="1">
      <c r="A954" s="52">
        <v>63</v>
      </c>
      <c r="B954" s="268"/>
      <c r="C954" s="268"/>
      <c r="D954" s="53" t="s">
        <v>132</v>
      </c>
      <c r="E954" s="268"/>
      <c r="F954" s="268"/>
      <c r="G954" s="55"/>
      <c r="H954" s="80"/>
      <c r="I954" s="61">
        <f>SUM(I955:I960)</f>
        <v>1403.3999999999999</v>
      </c>
      <c r="J954" s="62">
        <f aca="true" t="shared" si="60" ref="J954:O954">SUM(J955:J959)</f>
        <v>0</v>
      </c>
      <c r="K954" s="61">
        <f t="shared" si="60"/>
        <v>780.89</v>
      </c>
      <c r="L954" s="61">
        <f t="shared" si="60"/>
        <v>0</v>
      </c>
      <c r="M954" s="61">
        <f t="shared" si="60"/>
        <v>0</v>
      </c>
      <c r="N954" s="60">
        <f t="shared" si="60"/>
        <v>0</v>
      </c>
      <c r="O954" s="61">
        <f t="shared" si="60"/>
        <v>0</v>
      </c>
      <c r="P954" s="61">
        <f>SUM(P955:P960)</f>
        <v>1029.871</v>
      </c>
      <c r="Q954" s="62">
        <f>SUM(Q955:Q960)</f>
        <v>0</v>
      </c>
      <c r="R954" s="287">
        <f>SUM(R955:R958)</f>
        <v>0</v>
      </c>
      <c r="S954" s="62">
        <f>SUM(S955:S960)</f>
        <v>3214.161</v>
      </c>
      <c r="T954" s="113"/>
      <c r="U954" s="286">
        <f>SUM(U955:U960)</f>
        <v>3212308.2199999997</v>
      </c>
      <c r="V954" s="288">
        <f>SUM(U954/S954/1000)</f>
        <v>0.9994235571895744</v>
      </c>
      <c r="W954" s="68"/>
      <c r="X954" s="68"/>
    </row>
    <row r="955" spans="4:22" ht="13.5" customHeight="1">
      <c r="D955" t="s">
        <v>526</v>
      </c>
      <c r="G955" s="72"/>
      <c r="H955" s="71"/>
      <c r="I955" s="40">
        <v>77</v>
      </c>
      <c r="J955" s="214"/>
      <c r="P955" s="15">
        <v>24.943</v>
      </c>
      <c r="S955" s="267">
        <f aca="true" t="shared" si="61" ref="S955:S960">SUM(I955:Q955)</f>
        <v>101.943</v>
      </c>
      <c r="U955" s="20">
        <v>102244.41</v>
      </c>
      <c r="V955" s="288">
        <f aca="true" t="shared" si="62" ref="V955:V960">SUM(U955/S955/1000)</f>
        <v>1.0029566522468438</v>
      </c>
    </row>
    <row r="956" spans="4:22" ht="12.75">
      <c r="D956" t="s">
        <v>527</v>
      </c>
      <c r="H956" s="223"/>
      <c r="I956" s="40">
        <v>810</v>
      </c>
      <c r="K956" s="12">
        <v>780.89</v>
      </c>
      <c r="S956" s="267">
        <f t="shared" si="61"/>
        <v>1590.8899999999999</v>
      </c>
      <c r="U956" s="20">
        <v>1590890</v>
      </c>
      <c r="V956" s="288">
        <f t="shared" si="62"/>
        <v>1.0000000000000002</v>
      </c>
    </row>
    <row r="957" spans="4:22" ht="12.75">
      <c r="D957" t="s">
        <v>528</v>
      </c>
      <c r="G957" s="21"/>
      <c r="H957" s="223"/>
      <c r="I957" s="40">
        <v>345.6</v>
      </c>
      <c r="P957" s="15">
        <v>-4.363</v>
      </c>
      <c r="S957" s="267">
        <f t="shared" si="61"/>
        <v>341.237</v>
      </c>
      <c r="U957" s="20">
        <v>339155.92</v>
      </c>
      <c r="V957" s="288">
        <f t="shared" si="62"/>
        <v>0.9939013647406347</v>
      </c>
    </row>
    <row r="958" spans="4:22" ht="12.75">
      <c r="D958" t="s">
        <v>529</v>
      </c>
      <c r="H958" s="71"/>
      <c r="I958" s="40">
        <v>2</v>
      </c>
      <c r="P958" s="15">
        <v>-1.572</v>
      </c>
      <c r="S958" s="267">
        <f t="shared" si="61"/>
        <v>0.42799999999999994</v>
      </c>
      <c r="U958" s="20">
        <v>427.14</v>
      </c>
      <c r="V958" s="288">
        <f t="shared" si="62"/>
        <v>0.9979906542056076</v>
      </c>
    </row>
    <row r="959" spans="4:22" ht="12.75">
      <c r="D959" t="s">
        <v>530</v>
      </c>
      <c r="H959" s="223"/>
      <c r="I959" s="40">
        <v>8.8</v>
      </c>
      <c r="P959" s="15">
        <v>-3.2</v>
      </c>
      <c r="R959" s="271"/>
      <c r="S959" s="267">
        <f t="shared" si="61"/>
        <v>5.6000000000000005</v>
      </c>
      <c r="U959" s="20">
        <v>5527.75</v>
      </c>
      <c r="V959" s="288">
        <f t="shared" si="62"/>
        <v>0.9870982142857142</v>
      </c>
    </row>
    <row r="960" spans="4:22" ht="12.75">
      <c r="D960" s="21" t="s">
        <v>531</v>
      </c>
      <c r="H960" s="223"/>
      <c r="I960" s="40">
        <v>160</v>
      </c>
      <c r="P960" s="15">
        <v>1014.063</v>
      </c>
      <c r="S960" s="267">
        <f t="shared" si="61"/>
        <v>1174.063</v>
      </c>
      <c r="U960" s="20">
        <v>1174063</v>
      </c>
      <c r="V960" s="288">
        <f t="shared" si="62"/>
        <v>0.9999999999999999</v>
      </c>
    </row>
    <row r="961" spans="8:21" ht="12.75">
      <c r="H961" s="31"/>
      <c r="I961" s="15"/>
      <c r="S961" s="124"/>
      <c r="T961" s="21"/>
      <c r="U961" s="104"/>
    </row>
    <row r="962" spans="8:10" ht="12.75" hidden="1">
      <c r="H962" s="301"/>
      <c r="I962" s="240"/>
      <c r="J962" s="110"/>
    </row>
    <row r="963" spans="8:9" ht="12.75" hidden="1">
      <c r="H963" s="223"/>
      <c r="I963" s="15"/>
    </row>
    <row r="964" spans="4:9" ht="12.75" hidden="1">
      <c r="D964" s="342"/>
      <c r="H964" s="71"/>
      <c r="I964" s="15"/>
    </row>
    <row r="965" spans="1:22" ht="12.75">
      <c r="A965" s="52">
        <v>64</v>
      </c>
      <c r="B965" s="111"/>
      <c r="C965" s="111"/>
      <c r="D965" s="53" t="s">
        <v>532</v>
      </c>
      <c r="E965" s="269"/>
      <c r="F965" s="111"/>
      <c r="G965" s="343"/>
      <c r="H965" s="310"/>
      <c r="I965" s="61">
        <f>SUM(I966:I969)</f>
        <v>0</v>
      </c>
      <c r="J965" s="62">
        <f>SUM(J966:J967)</f>
        <v>114.123</v>
      </c>
      <c r="K965" s="61">
        <f>SUM(K966:K970)</f>
        <v>0</v>
      </c>
      <c r="L965" s="61">
        <f>SUM(L966:L970)</f>
        <v>0</v>
      </c>
      <c r="M965" s="61">
        <f>SUM(M966:M969)</f>
        <v>0</v>
      </c>
      <c r="N965" s="60">
        <f>SUM(N966:N969)</f>
        <v>0</v>
      </c>
      <c r="O965" s="61">
        <f>SUM(O966:O969)</f>
        <v>0</v>
      </c>
      <c r="P965" s="61">
        <f>SUM(P966:P969)</f>
        <v>200</v>
      </c>
      <c r="Q965" s="62">
        <f>SUM(Q966:Q969)</f>
        <v>0</v>
      </c>
      <c r="R965" s="287">
        <f>SUM(R966:R967)</f>
        <v>0</v>
      </c>
      <c r="S965" s="62">
        <f>SUM(S966:S969)</f>
        <v>314.123</v>
      </c>
      <c r="T965" s="113"/>
      <c r="U965" s="286">
        <f>SUM(U966:U970)</f>
        <v>-1791771.35</v>
      </c>
      <c r="V965" s="288"/>
    </row>
    <row r="966" spans="7:22" ht="12.75">
      <c r="G966" s="72"/>
      <c r="H966" s="71"/>
      <c r="I966" s="40"/>
      <c r="R966" s="84"/>
      <c r="S966" s="267"/>
      <c r="V966" s="288"/>
    </row>
    <row r="967" spans="1:22" ht="13.5" customHeight="1">
      <c r="A967" s="307"/>
      <c r="D967" s="115" t="s">
        <v>533</v>
      </c>
      <c r="E967" s="344"/>
      <c r="F967" s="345"/>
      <c r="G967" s="72"/>
      <c r="H967" s="71"/>
      <c r="I967" s="40"/>
      <c r="J967" s="13">
        <v>114.123</v>
      </c>
      <c r="R967" s="84"/>
      <c r="S967" s="267">
        <f>SUM(I967:Q967)</f>
        <v>114.123</v>
      </c>
      <c r="U967" s="20">
        <v>114122.5</v>
      </c>
      <c r="V967" s="288">
        <f>SUM(U967/S967/1000)</f>
        <v>0.9999956187622127</v>
      </c>
    </row>
    <row r="968" spans="1:22" ht="13.5" customHeight="1">
      <c r="A968" s="307"/>
      <c r="D968" s="115" t="s">
        <v>534</v>
      </c>
      <c r="E968" s="344"/>
      <c r="F968" s="345"/>
      <c r="G968" s="72"/>
      <c r="H968" s="71"/>
      <c r="I968" s="40"/>
      <c r="P968" s="15">
        <v>200</v>
      </c>
      <c r="R968" s="84"/>
      <c r="S968" s="267">
        <f>SUM(I968:Q968)</f>
        <v>200</v>
      </c>
      <c r="U968" s="20">
        <v>0</v>
      </c>
      <c r="V968" s="288">
        <f>SUM(U968/S968/1000)</f>
        <v>0</v>
      </c>
    </row>
    <row r="969" spans="1:22" ht="13.5" customHeight="1">
      <c r="A969" s="307"/>
      <c r="D969" t="s">
        <v>535</v>
      </c>
      <c r="F969" s="345"/>
      <c r="G969" s="72"/>
      <c r="H969" s="71"/>
      <c r="I969" s="40"/>
      <c r="R969" s="84"/>
      <c r="S969" s="267">
        <f>SUM(I969:Q969)</f>
        <v>0</v>
      </c>
      <c r="U969" s="20">
        <v>-1905893.85</v>
      </c>
      <c r="V969" s="288"/>
    </row>
    <row r="970" spans="1:22" ht="13.5" customHeight="1">
      <c r="A970" s="307"/>
      <c r="D970" s="115"/>
      <c r="E970" s="344"/>
      <c r="F970" s="345"/>
      <c r="G970" s="72"/>
      <c r="H970" s="71"/>
      <c r="I970" s="15"/>
      <c r="R970" s="84"/>
      <c r="V970" s="84"/>
    </row>
    <row r="971" spans="8:18" ht="12.75">
      <c r="H971" s="223"/>
      <c r="I971" s="15"/>
      <c r="R971" s="84"/>
    </row>
    <row r="972" spans="1:23" s="29" customFormat="1" ht="39" customHeight="1">
      <c r="A972" s="346" t="s">
        <v>536</v>
      </c>
      <c r="B972" s="347"/>
      <c r="C972" s="347"/>
      <c r="D972" s="347"/>
      <c r="E972" s="348"/>
      <c r="F972" s="348"/>
      <c r="G972" s="349"/>
      <c r="H972" s="350"/>
      <c r="I972" s="351">
        <f>SUM(I335+I347+I353+I389+I402+I430+I540++I586+I661+I711+I727+I760+I767+I780+I812+I848+I954+I965)</f>
        <v>30512.681000000004</v>
      </c>
      <c r="J972" s="190">
        <f>SUM(J335+J347+J353+J389+J402+J430+J540+J586+J661+J711+J727+J760+J812+J848+J926+J954+J965)</f>
        <v>5217.593999999999</v>
      </c>
      <c r="K972" s="352">
        <f>SUM(K335+K347+K353+K389+K402+K430+K540+K586+K661+K711+K727+K760+K812+K848+K926+K954+K965)</f>
        <v>4180.9400000000005</v>
      </c>
      <c r="L972" s="352">
        <f>SUM(L335+L347+L353+L389+L402+L430+L540+L586+L661+L711+L727+L760+L780+L812+L848+L954+L965)</f>
        <v>858.8339999999998</v>
      </c>
      <c r="M972" s="352">
        <f>SUM(M335+M347+M353+M389+M402+M430+M540+M586+M661+M711+M727+M760+M780+M812+M848+M954+M965)</f>
        <v>3140.8300000000004</v>
      </c>
      <c r="N972" s="353">
        <f>SUM(N335+N347+N353+N389+N402+N430+N540+N586+N661+N711+N727+N760+N812+N848+N954+N965)</f>
        <v>144.623</v>
      </c>
      <c r="O972" s="351">
        <f>SUM(O335+O347+O353+O389+O402+O430+O540+O586+O661+O711+O727+O760+O780+O812+O848+O954+O965)</f>
        <v>16.853</v>
      </c>
      <c r="P972" s="351">
        <f>SUM(P335+P347+P353+P389+P402+P430+P540+P586+P661+P711+P727+P760+P780+P812+P848+P954+P965)</f>
        <v>-4486.465000000001</v>
      </c>
      <c r="Q972" s="354">
        <f>SUM(Q335+Q347+Q353+Q389+Q402+Q430+Q540+Q586+Q661+Q711+Q727+Q760+Q780+Q812+Q848+Q954+Q965)</f>
        <v>0</v>
      </c>
      <c r="R972" s="355"/>
      <c r="S972" s="190">
        <f>SUM(S335+S347+S353+S389+S402+S430+S540+S586+S661+S711+S727+S760+S767+S780+S812+S848+S954+S965+S926)</f>
        <v>39585.89</v>
      </c>
      <c r="T972" s="356"/>
      <c r="U972" s="192">
        <f>SUM(U335+U347+U353+U389+U402+U430+U540+U586+U661+U711+U727+U760+U780+U812+U848+U954+U965+U767)</f>
        <v>37426625.489999995</v>
      </c>
      <c r="V972" s="357">
        <f>SUM(U972/S972/1000)</f>
        <v>0.9454536828652834</v>
      </c>
      <c r="W972" s="277"/>
    </row>
    <row r="973" spans="7:18" ht="12.75">
      <c r="G973" s="72"/>
      <c r="H973" s="71"/>
      <c r="I973" s="15"/>
      <c r="R973" s="84"/>
    </row>
    <row r="974" spans="8:9" ht="12.75">
      <c r="H974" s="223"/>
      <c r="I974" s="15"/>
    </row>
    <row r="975" spans="8:9" ht="12.75">
      <c r="H975" s="223"/>
      <c r="I975" s="15"/>
    </row>
    <row r="976" spans="1:24" s="4" customFormat="1" ht="12.75">
      <c r="A976" s="10"/>
      <c r="E976" s="358" t="s">
        <v>537</v>
      </c>
      <c r="F976" s="359"/>
      <c r="G976" s="359"/>
      <c r="H976" s="360"/>
      <c r="I976" s="361"/>
      <c r="J976" s="13"/>
      <c r="K976" s="12"/>
      <c r="L976" s="12"/>
      <c r="M976" s="12"/>
      <c r="N976" s="14"/>
      <c r="O976" s="15"/>
      <c r="P976" s="15"/>
      <c r="Q976" s="16"/>
      <c r="R976" s="17"/>
      <c r="S976" s="27"/>
      <c r="T976" s="19"/>
      <c r="U976" s="28"/>
      <c r="V976" s="21"/>
      <c r="W976" s="21"/>
      <c r="X976" s="21"/>
    </row>
    <row r="977" spans="4:9" ht="12.75">
      <c r="D977" s="29"/>
      <c r="E977" s="30"/>
      <c r="G977" s="130"/>
      <c r="H977" s="149" t="s">
        <v>538</v>
      </c>
      <c r="I977" s="15"/>
    </row>
    <row r="978" spans="1:22" ht="12.75">
      <c r="A978" s="270" t="s">
        <v>539</v>
      </c>
      <c r="D978" s="29"/>
      <c r="E978" s="30"/>
      <c r="G978" s="362"/>
      <c r="H978" s="223"/>
      <c r="I978" s="38" t="s">
        <v>540</v>
      </c>
      <c r="J978" s="39" t="s">
        <v>541</v>
      </c>
      <c r="K978" s="40" t="s">
        <v>541</v>
      </c>
      <c r="L978" s="40" t="s">
        <v>541</v>
      </c>
      <c r="M978" s="40" t="s">
        <v>541</v>
      </c>
      <c r="N978" s="41" t="s">
        <v>541</v>
      </c>
      <c r="O978" s="40" t="s">
        <v>541</v>
      </c>
      <c r="P978" s="40" t="s">
        <v>541</v>
      </c>
      <c r="Q978" s="39"/>
      <c r="R978" s="31"/>
      <c r="S978" s="39" t="s">
        <v>22</v>
      </c>
      <c r="T978" s="126"/>
      <c r="U978" s="42" t="s">
        <v>23</v>
      </c>
      <c r="V978" s="363" t="s">
        <v>34</v>
      </c>
    </row>
    <row r="979" spans="5:21" ht="12.75">
      <c r="E979" s="117"/>
      <c r="G979" s="73"/>
      <c r="H979" s="223"/>
      <c r="I979" s="49" t="s">
        <v>24</v>
      </c>
      <c r="J979" s="39" t="s">
        <v>25</v>
      </c>
      <c r="K979" s="40" t="s">
        <v>26</v>
      </c>
      <c r="L979" s="40" t="s">
        <v>27</v>
      </c>
      <c r="M979" s="40" t="s">
        <v>28</v>
      </c>
      <c r="N979" s="41" t="s">
        <v>29</v>
      </c>
      <c r="O979" s="40" t="s">
        <v>30</v>
      </c>
      <c r="P979" s="40" t="s">
        <v>31</v>
      </c>
      <c r="Q979" s="39"/>
      <c r="R979" s="31"/>
      <c r="S979" s="39" t="s">
        <v>32</v>
      </c>
      <c r="U979" s="42" t="s">
        <v>33</v>
      </c>
    </row>
    <row r="980" spans="8:17" ht="12.75">
      <c r="H980" s="223"/>
      <c r="I980" s="15"/>
      <c r="Q980" s="292"/>
    </row>
    <row r="981" spans="1:22" ht="12.75">
      <c r="A981" s="52">
        <v>10</v>
      </c>
      <c r="B981" s="111"/>
      <c r="C981" s="111"/>
      <c r="D981" s="53" t="s">
        <v>542</v>
      </c>
      <c r="E981" s="111"/>
      <c r="F981" s="111"/>
      <c r="G981" s="111"/>
      <c r="H981" s="364"/>
      <c r="I981" s="61">
        <f>SUM(I983:I983)</f>
        <v>0</v>
      </c>
      <c r="J981" s="58">
        <f>SUM(J983:J983)</f>
        <v>0</v>
      </c>
      <c r="K981" s="59">
        <f>SUM(K983:K983)</f>
        <v>0</v>
      </c>
      <c r="L981" s="59">
        <f>SUM(L983:L983)</f>
        <v>0</v>
      </c>
      <c r="M981" s="59">
        <f>SUM(M983:M983)</f>
        <v>0</v>
      </c>
      <c r="N981" s="60">
        <f>SUM(N983:N983)</f>
        <v>0</v>
      </c>
      <c r="O981" s="61">
        <f>SUM(O983:O983)</f>
        <v>0</v>
      </c>
      <c r="P981" s="61">
        <f>SUM(P983:P983)</f>
        <v>0</v>
      </c>
      <c r="Q981" s="62">
        <f>SUM(Q983:Q983)</f>
        <v>0</v>
      </c>
      <c r="R981" s="365"/>
      <c r="S981" s="64">
        <f>SUM(I981:R981)</f>
        <v>0</v>
      </c>
      <c r="T981" s="113"/>
      <c r="U981" s="66">
        <f>SUM(U983:U983)</f>
        <v>0</v>
      </c>
      <c r="V981" s="288"/>
    </row>
    <row r="982" spans="8:18" ht="12.75">
      <c r="H982" s="223"/>
      <c r="I982" s="15"/>
      <c r="Q982" s="292"/>
      <c r="R982" s="84"/>
    </row>
    <row r="983" spans="1:22" ht="12.75">
      <c r="A983" s="119"/>
      <c r="G983" s="21"/>
      <c r="H983" s="223"/>
      <c r="I983" s="40"/>
      <c r="N983" s="41"/>
      <c r="O983" s="40"/>
      <c r="P983" s="40"/>
      <c r="Q983" s="292"/>
      <c r="R983" s="84"/>
      <c r="S983" s="18">
        <f>SUM(I983:R983)</f>
        <v>0</v>
      </c>
      <c r="V983" s="288"/>
    </row>
    <row r="984" spans="8:18" ht="12.75">
      <c r="H984" s="223"/>
      <c r="I984" s="15"/>
      <c r="Q984" s="292"/>
      <c r="R984" s="84"/>
    </row>
    <row r="985" spans="1:22" ht="12.75">
      <c r="A985" s="52">
        <v>21</v>
      </c>
      <c r="B985" s="111"/>
      <c r="C985" s="111"/>
      <c r="D985" s="53" t="s">
        <v>543</v>
      </c>
      <c r="E985" s="111"/>
      <c r="F985" s="111"/>
      <c r="G985" s="111"/>
      <c r="H985" s="364"/>
      <c r="I985" s="61">
        <f>SUM(I987:I987)</f>
        <v>0</v>
      </c>
      <c r="J985" s="58">
        <f>SUM(J987:J987)</f>
        <v>0</v>
      </c>
      <c r="K985" s="59">
        <f>SUM(K987:K987)</f>
        <v>0</v>
      </c>
      <c r="L985" s="59">
        <f>SUM(L986:L987)</f>
        <v>0</v>
      </c>
      <c r="M985" s="59">
        <f>SUM(M986:M987)</f>
        <v>0</v>
      </c>
      <c r="N985" s="60">
        <f>SUM(N986:N987)</f>
        <v>0</v>
      </c>
      <c r="O985" s="61">
        <f>SUM(O986:O987)</f>
        <v>0</v>
      </c>
      <c r="P985" s="61">
        <f>SUM(P986:P987)</f>
        <v>0</v>
      </c>
      <c r="Q985" s="58">
        <f>SUM(Q986:Q987)</f>
        <v>0</v>
      </c>
      <c r="R985" s="365"/>
      <c r="S985" s="64">
        <f>SUM(S987:S987)</f>
        <v>0</v>
      </c>
      <c r="T985" s="113"/>
      <c r="U985" s="66">
        <f>SUM(U987:U987)</f>
        <v>0</v>
      </c>
      <c r="V985" s="288"/>
    </row>
    <row r="986" spans="8:18" ht="12.75">
      <c r="H986" s="223"/>
      <c r="I986" s="15"/>
      <c r="R986" s="84"/>
    </row>
    <row r="987" spans="1:22" ht="12.75">
      <c r="A987" s="119"/>
      <c r="H987" s="223"/>
      <c r="I987" s="15"/>
      <c r="R987" s="84"/>
      <c r="S987" s="18">
        <f>SUM(I987:R987)</f>
        <v>0</v>
      </c>
      <c r="U987" s="20">
        <v>0</v>
      </c>
      <c r="V987" s="288"/>
    </row>
    <row r="988" spans="8:18" ht="12.75">
      <c r="H988" s="223"/>
      <c r="I988" s="15"/>
      <c r="R988" s="84"/>
    </row>
    <row r="989" spans="1:22" ht="12.75">
      <c r="A989" s="52">
        <v>22</v>
      </c>
      <c r="B989" s="111"/>
      <c r="C989" s="111"/>
      <c r="D989" s="53" t="s">
        <v>227</v>
      </c>
      <c r="E989" s="111"/>
      <c r="F989" s="111"/>
      <c r="G989" s="111"/>
      <c r="H989" s="364"/>
      <c r="I989" s="61">
        <f>SUM(I991:I994)</f>
        <v>450</v>
      </c>
      <c r="J989" s="58">
        <f>SUM(J990:J993)</f>
        <v>5</v>
      </c>
      <c r="K989" s="59">
        <f>SUM(K990:K994)</f>
        <v>77.107</v>
      </c>
      <c r="L989" s="59">
        <f>SUM(L990:L994)</f>
        <v>0</v>
      </c>
      <c r="M989" s="59">
        <f>SUM(M990:M994)</f>
        <v>0</v>
      </c>
      <c r="N989" s="60">
        <f>SUM(N990:N994)</f>
        <v>0</v>
      </c>
      <c r="O989" s="61">
        <f>SUM(O990:O993)</f>
        <v>0</v>
      </c>
      <c r="P989" s="61">
        <f>SUM(P990:P994)</f>
        <v>-201.734</v>
      </c>
      <c r="Q989" s="62">
        <f>SUM(Q990:Q994)</f>
        <v>0</v>
      </c>
      <c r="R989" s="365"/>
      <c r="S989" s="64">
        <f>SUM(S991:S994)</f>
        <v>330.373</v>
      </c>
      <c r="T989" s="113"/>
      <c r="U989" s="66">
        <f>SUM(U991:U994)</f>
        <v>330372.5</v>
      </c>
      <c r="V989" s="288">
        <f>SUM(U989/S989/1000)</f>
        <v>0.9999984865591317</v>
      </c>
    </row>
    <row r="990" spans="8:18" ht="12.75">
      <c r="H990" s="223"/>
      <c r="I990" s="15"/>
      <c r="R990" s="84"/>
    </row>
    <row r="991" spans="1:18" ht="12.75">
      <c r="A991" s="119"/>
      <c r="H991" s="223"/>
      <c r="I991" s="15"/>
      <c r="Q991" s="39"/>
      <c r="R991" s="84"/>
    </row>
    <row r="992" spans="1:22" ht="12.75">
      <c r="A992" s="119"/>
      <c r="D992" t="s">
        <v>544</v>
      </c>
      <c r="H992" s="223"/>
      <c r="I992" s="40">
        <v>100</v>
      </c>
      <c r="K992" s="12">
        <v>130</v>
      </c>
      <c r="P992" s="15">
        <v>-6.627</v>
      </c>
      <c r="R992" s="84"/>
      <c r="S992" s="18">
        <f>SUM(I992:R992)</f>
        <v>223.373</v>
      </c>
      <c r="U992" s="20">
        <v>223372.5</v>
      </c>
      <c r="V992" s="288">
        <f>SUM(U992/S992/1000)</f>
        <v>0.9999977615915979</v>
      </c>
    </row>
    <row r="993" spans="1:22" ht="12.75">
      <c r="A993" s="119"/>
      <c r="D993" t="s">
        <v>545</v>
      </c>
      <c r="H993" s="223"/>
      <c r="I993" s="40">
        <v>200</v>
      </c>
      <c r="J993" s="13">
        <v>5</v>
      </c>
      <c r="P993" s="15">
        <v>-190</v>
      </c>
      <c r="R993" s="84"/>
      <c r="S993" s="18">
        <f>SUM(I993:R993)</f>
        <v>15</v>
      </c>
      <c r="U993" s="20">
        <v>15000</v>
      </c>
      <c r="V993" s="288">
        <f>SUM(U993/S993/1000)</f>
        <v>1</v>
      </c>
    </row>
    <row r="994" spans="1:22" ht="12.75">
      <c r="A994" s="119"/>
      <c r="D994" t="s">
        <v>546</v>
      </c>
      <c r="H994" s="223"/>
      <c r="I994" s="40">
        <v>150</v>
      </c>
      <c r="K994" s="12">
        <v>-52.893</v>
      </c>
      <c r="P994" s="15">
        <v>-5.107</v>
      </c>
      <c r="R994" s="84"/>
      <c r="S994" s="18">
        <f>SUM(I994:R994)</f>
        <v>92</v>
      </c>
      <c r="U994" s="20">
        <v>92000</v>
      </c>
      <c r="V994" s="288">
        <f>SUM(U994/S994/1000)</f>
        <v>1</v>
      </c>
    </row>
    <row r="995" spans="8:18" ht="12.75">
      <c r="H995" s="223"/>
      <c r="I995" s="15"/>
      <c r="R995" s="84"/>
    </row>
    <row r="996" spans="1:24" s="8" customFormat="1" ht="12.75">
      <c r="A996" s="52">
        <v>23</v>
      </c>
      <c r="B996" s="268"/>
      <c r="C996" s="268"/>
      <c r="D996" s="53" t="s">
        <v>75</v>
      </c>
      <c r="E996" s="268"/>
      <c r="F996" s="268"/>
      <c r="G996" s="268"/>
      <c r="H996" s="366"/>
      <c r="I996" s="61">
        <f>SUM(I999:I1009)</f>
        <v>9513.666</v>
      </c>
      <c r="J996" s="58">
        <f>SUM(J997:J1012)</f>
        <v>200.5</v>
      </c>
      <c r="K996" s="59">
        <f>SUM(K997:K1007)</f>
        <v>0</v>
      </c>
      <c r="L996" s="59">
        <f>SUM(L997:L1012)</f>
        <v>-82</v>
      </c>
      <c r="M996" s="59">
        <f>SUM(M997:M1005)</f>
        <v>0</v>
      </c>
      <c r="N996" s="60">
        <f>SUM(N997:N1009)</f>
        <v>0</v>
      </c>
      <c r="O996" s="61">
        <f>SUM(O997:O1009)</f>
        <v>0</v>
      </c>
      <c r="P996" s="61">
        <f>SUM(P997:P1009)</f>
        <v>-4052.02</v>
      </c>
      <c r="Q996" s="62">
        <f>SUM(Q997:Q1009)</f>
        <v>0</v>
      </c>
      <c r="R996" s="365"/>
      <c r="S996" s="64">
        <f>SUM(S998:S1009)</f>
        <v>5580.146</v>
      </c>
      <c r="T996" s="113"/>
      <c r="U996" s="66">
        <f>SUM(U997:U1009)</f>
        <v>5580145.1</v>
      </c>
      <c r="V996" s="288">
        <f>SUM(U996/S996/1000)</f>
        <v>0.9999998387138975</v>
      </c>
      <c r="W996" s="68"/>
      <c r="X996" s="68"/>
    </row>
    <row r="997" spans="8:18" ht="12.75">
      <c r="H997" s="223"/>
      <c r="I997" s="15"/>
      <c r="R997" s="84"/>
    </row>
    <row r="998" spans="1:18" ht="12.75">
      <c r="A998" s="270" t="s">
        <v>547</v>
      </c>
      <c r="D998" s="8"/>
      <c r="H998" s="223"/>
      <c r="I998" s="15"/>
      <c r="Q998" s="39"/>
      <c r="R998" s="84"/>
    </row>
    <row r="999" spans="1:22" ht="12.75">
      <c r="A999" s="119"/>
      <c r="D999" t="s">
        <v>548</v>
      </c>
      <c r="G999" s="68"/>
      <c r="H999" s="150"/>
      <c r="I999" s="40"/>
      <c r="J999" s="13">
        <v>82</v>
      </c>
      <c r="L999" s="12">
        <v>-82</v>
      </c>
      <c r="O999" s="40"/>
      <c r="P999" s="40"/>
      <c r="R999" s="84"/>
      <c r="S999" s="18">
        <f>SUM(I999:R999)</f>
        <v>0</v>
      </c>
      <c r="U999" s="20">
        <v>0</v>
      </c>
      <c r="V999" s="288"/>
    </row>
    <row r="1000" spans="1:22" ht="12.75">
      <c r="A1000" s="119"/>
      <c r="D1000" s="115"/>
      <c r="E1000" s="115"/>
      <c r="F1000" s="115"/>
      <c r="G1000" s="21"/>
      <c r="H1000" s="223"/>
      <c r="I1000" s="40"/>
      <c r="R1000" s="84"/>
      <c r="S1000" s="218"/>
      <c r="V1000" s="288"/>
    </row>
    <row r="1001" spans="1:22" ht="12.75">
      <c r="A1001" s="114" t="s">
        <v>549</v>
      </c>
      <c r="D1001" s="115"/>
      <c r="F1001" s="21"/>
      <c r="G1001" s="21"/>
      <c r="H1001" s="223"/>
      <c r="I1001" s="40"/>
      <c r="R1001" s="84"/>
      <c r="S1001" s="218"/>
      <c r="V1001" s="288"/>
    </row>
    <row r="1002" spans="1:22" ht="12.75">
      <c r="A1002" s="119"/>
      <c r="B1002" s="245"/>
      <c r="C1002" s="245"/>
      <c r="D1002" s="367"/>
      <c r="E1002" s="367"/>
      <c r="F1002" s="367"/>
      <c r="G1002" s="367"/>
      <c r="H1002" s="299"/>
      <c r="I1002" s="240"/>
      <c r="R1002" s="84"/>
      <c r="S1002" s="218"/>
      <c r="V1002" s="288"/>
    </row>
    <row r="1003" spans="1:22" ht="12.75" hidden="1">
      <c r="A1003" s="270"/>
      <c r="H1003" s="223"/>
      <c r="I1003" s="40"/>
      <c r="R1003" s="84"/>
      <c r="S1003" s="218"/>
      <c r="V1003" s="288"/>
    </row>
    <row r="1004" spans="1:22" ht="12.75">
      <c r="A1004" s="119"/>
      <c r="D1004" t="s">
        <v>550</v>
      </c>
      <c r="H1004" s="223"/>
      <c r="I1004" s="40">
        <v>232.016</v>
      </c>
      <c r="Q1004" s="39"/>
      <c r="R1004" s="271"/>
      <c r="S1004" s="18">
        <f>SUM(I1004:R1004)</f>
        <v>232.016</v>
      </c>
      <c r="U1004" s="20">
        <v>232016</v>
      </c>
      <c r="V1004" s="288">
        <f>SUM(U1004/S1004/1000)</f>
        <v>1</v>
      </c>
    </row>
    <row r="1005" spans="1:22" ht="12.75">
      <c r="A1005" s="119"/>
      <c r="D1005" t="s">
        <v>551</v>
      </c>
      <c r="H1005" s="223"/>
      <c r="I1005" s="40">
        <v>1300</v>
      </c>
      <c r="N1005" s="41"/>
      <c r="O1005" s="40"/>
      <c r="P1005" s="40">
        <v>-1300</v>
      </c>
      <c r="R1005" s="84"/>
      <c r="S1005" s="18">
        <f>SUM(I1005:R1005)</f>
        <v>0</v>
      </c>
      <c r="U1005" s="20">
        <v>0</v>
      </c>
      <c r="V1005" s="288"/>
    </row>
    <row r="1006" spans="1:22" ht="12.75">
      <c r="A1006" s="119"/>
      <c r="D1006" t="s">
        <v>552</v>
      </c>
      <c r="H1006" s="223"/>
      <c r="I1006" s="40">
        <v>7821</v>
      </c>
      <c r="J1006" s="13">
        <v>118.5</v>
      </c>
      <c r="N1006" s="41"/>
      <c r="O1006" s="40"/>
      <c r="P1006" s="40">
        <v>-2634.83</v>
      </c>
      <c r="R1006" s="84"/>
      <c r="S1006" s="18">
        <f>SUM(I1006:R1006)</f>
        <v>5304.67</v>
      </c>
      <c r="U1006" s="20">
        <v>5304669.1</v>
      </c>
      <c r="V1006" s="288">
        <f>SUM(U1006/S1006/1000)</f>
        <v>0.9999998303381736</v>
      </c>
    </row>
    <row r="1007" spans="1:22" ht="12.75">
      <c r="A1007" s="119"/>
      <c r="H1007" s="223"/>
      <c r="I1007" s="40"/>
      <c r="R1007" s="368"/>
      <c r="V1007" s="288"/>
    </row>
    <row r="1008" spans="1:22" ht="12.75">
      <c r="A1008" s="114" t="s">
        <v>553</v>
      </c>
      <c r="H1008" s="223"/>
      <c r="I1008" s="40"/>
      <c r="R1008" s="368"/>
      <c r="V1008" s="288"/>
    </row>
    <row r="1009" spans="1:22" ht="12.75">
      <c r="A1009" s="119"/>
      <c r="D1009" t="s">
        <v>554</v>
      </c>
      <c r="H1009" s="223"/>
      <c r="I1009" s="40">
        <v>160.65</v>
      </c>
      <c r="P1009" s="15">
        <v>-117.19</v>
      </c>
      <c r="R1009" s="368"/>
      <c r="S1009" s="18">
        <f>SUM(I1009:R1009)</f>
        <v>43.46000000000001</v>
      </c>
      <c r="U1009" s="20">
        <v>43460</v>
      </c>
      <c r="V1009" s="288">
        <f>SUM(U1009/S1009/1000)</f>
        <v>0.9999999999999998</v>
      </c>
    </row>
    <row r="1010" spans="1:22" ht="12.75">
      <c r="A1010" s="119"/>
      <c r="H1010" s="223"/>
      <c r="I1010" s="40"/>
      <c r="R1010" s="368"/>
      <c r="V1010" s="288"/>
    </row>
    <row r="1011" spans="1:22" ht="12.75">
      <c r="A1011" s="119"/>
      <c r="H1011" s="223"/>
      <c r="I1011" s="40"/>
      <c r="R1011" s="368"/>
      <c r="V1011" s="288"/>
    </row>
    <row r="1012" spans="8:18" ht="12.75">
      <c r="H1012" s="223"/>
      <c r="I1012" s="15"/>
      <c r="R1012" s="84"/>
    </row>
    <row r="1013" spans="1:22" ht="12.75">
      <c r="A1013" s="52">
        <v>31</v>
      </c>
      <c r="B1013" s="268"/>
      <c r="C1013" s="268"/>
      <c r="D1013" s="53" t="s">
        <v>555</v>
      </c>
      <c r="E1013" s="268"/>
      <c r="F1013" s="268"/>
      <c r="G1013" s="268"/>
      <c r="H1013" s="366"/>
      <c r="I1013" s="61">
        <f>SUM(I1014:I1021)</f>
        <v>25623.815</v>
      </c>
      <c r="J1013" s="62">
        <f aca="true" t="shared" si="63" ref="J1013:T1013">SUM(J1014:J1021)</f>
        <v>0</v>
      </c>
      <c r="K1013" s="61">
        <f t="shared" si="63"/>
        <v>114.24</v>
      </c>
      <c r="L1013" s="61">
        <f t="shared" si="63"/>
        <v>0</v>
      </c>
      <c r="M1013" s="61">
        <f t="shared" si="63"/>
        <v>-3353.505</v>
      </c>
      <c r="N1013" s="60">
        <f>SUM(N1014:N1021)</f>
        <v>0</v>
      </c>
      <c r="O1013" s="61">
        <f t="shared" si="63"/>
        <v>0</v>
      </c>
      <c r="P1013" s="61">
        <f>SUM(P1014:P1021)</f>
        <v>-7395.143</v>
      </c>
      <c r="Q1013" s="62">
        <f>SUM(Q1014:Q1021)</f>
        <v>0</v>
      </c>
      <c r="R1013" s="62">
        <f t="shared" si="63"/>
        <v>0</v>
      </c>
      <c r="S1013" s="62">
        <f>SUM(S1014:S1021)</f>
        <v>14989.407000000001</v>
      </c>
      <c r="T1013" s="287">
        <f t="shared" si="63"/>
        <v>0</v>
      </c>
      <c r="U1013" s="286">
        <f>SUM(U1014:U1021)</f>
        <v>14989401.28</v>
      </c>
      <c r="V1013" s="288">
        <f>SUM(U1013/S1013/1000)</f>
        <v>0.9999996183971787</v>
      </c>
    </row>
    <row r="1014" spans="8:18" ht="12.75">
      <c r="H1014" s="223"/>
      <c r="I1014" s="15"/>
      <c r="R1014" s="271"/>
    </row>
    <row r="1015" spans="8:22" ht="12.75">
      <c r="H1015" s="223"/>
      <c r="I1015" s="40"/>
      <c r="R1015" s="271"/>
      <c r="V1015" s="288"/>
    </row>
    <row r="1016" spans="4:22" ht="12.75">
      <c r="D1016" t="s">
        <v>556</v>
      </c>
      <c r="H1016" s="223"/>
      <c r="I1016" s="40">
        <v>1500</v>
      </c>
      <c r="K1016" s="12">
        <v>114.24</v>
      </c>
      <c r="M1016" s="12">
        <v>-1000</v>
      </c>
      <c r="P1016" s="15">
        <v>-477.586</v>
      </c>
      <c r="R1016" s="271"/>
      <c r="S1016" s="18">
        <f>SUM(I1016:R1016)</f>
        <v>136.654</v>
      </c>
      <c r="U1016" s="20">
        <v>136654</v>
      </c>
      <c r="V1016" s="288">
        <f>SUM(U1016/S1016/1000)</f>
        <v>1</v>
      </c>
    </row>
    <row r="1017" spans="4:22" ht="12.75">
      <c r="D1017" t="s">
        <v>557</v>
      </c>
      <c r="H1017" s="223"/>
      <c r="I1017" s="40">
        <v>24123.815</v>
      </c>
      <c r="M1017" s="12">
        <v>-3086.348</v>
      </c>
      <c r="P1017" s="15">
        <v>-6917.557</v>
      </c>
      <c r="R1017" s="271"/>
      <c r="S1017" s="18">
        <f>SUM(I1017:R1017)</f>
        <v>14119.91</v>
      </c>
      <c r="U1017" s="20">
        <v>14119907.2</v>
      </c>
      <c r="V1017" s="288">
        <f>SUM(U1017/S1017/1000)</f>
        <v>0.9999998016984527</v>
      </c>
    </row>
    <row r="1018" spans="4:22" ht="12.75">
      <c r="D1018" t="s">
        <v>558</v>
      </c>
      <c r="H1018" s="223"/>
      <c r="I1018" s="40"/>
      <c r="M1018" s="12">
        <v>101.152</v>
      </c>
      <c r="R1018" s="271"/>
      <c r="S1018" s="18">
        <f>SUM(I1018:R1018)</f>
        <v>101.152</v>
      </c>
      <c r="U1018" s="20">
        <v>101150</v>
      </c>
      <c r="V1018" s="288">
        <f>SUM(U1018/S1018/1000)</f>
        <v>0.9999802277760202</v>
      </c>
    </row>
    <row r="1019" spans="4:22" ht="12.75">
      <c r="D1019" t="s">
        <v>559</v>
      </c>
      <c r="H1019" s="223"/>
      <c r="I1019" s="40"/>
      <c r="M1019" s="12">
        <v>631.691</v>
      </c>
      <c r="R1019" s="271"/>
      <c r="S1019" s="18">
        <f>SUM(I1019:R1019)</f>
        <v>631.691</v>
      </c>
      <c r="U1019" s="20">
        <v>631690.08</v>
      </c>
      <c r="V1019" s="288">
        <f>SUM(U1019/S1019/1000)</f>
        <v>0.9999985435917244</v>
      </c>
    </row>
    <row r="1020" spans="8:22" ht="12.75">
      <c r="H1020" s="223"/>
      <c r="I1020" s="15"/>
      <c r="R1020" s="271"/>
      <c r="V1020" s="288"/>
    </row>
    <row r="1021" spans="1:18" ht="12.75">
      <c r="A1021" s="119"/>
      <c r="H1021" s="223"/>
      <c r="I1021" s="15"/>
      <c r="R1021" s="84"/>
    </row>
    <row r="1022" spans="1:22" ht="12.75">
      <c r="A1022" s="52">
        <v>33</v>
      </c>
      <c r="B1022" s="268"/>
      <c r="C1022" s="268"/>
      <c r="D1022" s="53" t="s">
        <v>560</v>
      </c>
      <c r="E1022" s="268"/>
      <c r="F1022" s="268"/>
      <c r="G1022" s="268"/>
      <c r="H1022" s="366"/>
      <c r="I1022" s="61">
        <f>SUM(I1024:I1027)</f>
        <v>50</v>
      </c>
      <c r="J1022" s="58">
        <f>SUM(J1023:J1027)</f>
        <v>0</v>
      </c>
      <c r="K1022" s="59">
        <f>SUM(K1023:K1027)</f>
        <v>91.377</v>
      </c>
      <c r="L1022" s="59">
        <f>SUM(L1023:L1024)</f>
        <v>10</v>
      </c>
      <c r="M1022" s="59">
        <f>SUM(M1023:M1027)</f>
        <v>6.926</v>
      </c>
      <c r="N1022" s="60">
        <f>SUM(N1023:N1027)</f>
        <v>26</v>
      </c>
      <c r="O1022" s="61">
        <f>SUM(O1023:O1027)</f>
        <v>0</v>
      </c>
      <c r="P1022" s="61">
        <f>SUM(P1023:P1027)</f>
        <v>-28.753</v>
      </c>
      <c r="Q1022" s="62">
        <f>SUM(Q1023:Q1027)</f>
        <v>0</v>
      </c>
      <c r="R1022" s="58"/>
      <c r="S1022" s="64">
        <f>SUM(S1024:S1027)</f>
        <v>155.55</v>
      </c>
      <c r="T1022" s="369"/>
      <c r="U1022" s="66">
        <f>SUM(U1023:U1026)</f>
        <v>155550</v>
      </c>
      <c r="V1022" s="288">
        <f>SUM(U1022/S1022/1000)</f>
        <v>0.9999999999999999</v>
      </c>
    </row>
    <row r="1023" spans="8:18" ht="12.75">
      <c r="H1023" s="223"/>
      <c r="I1023" s="15"/>
      <c r="R1023" s="271"/>
    </row>
    <row r="1024" spans="4:22" ht="12.75">
      <c r="D1024" t="s">
        <v>561</v>
      </c>
      <c r="H1024" s="223"/>
      <c r="I1024" s="40">
        <v>50</v>
      </c>
      <c r="L1024" s="12">
        <v>10</v>
      </c>
      <c r="N1024" s="14">
        <v>26</v>
      </c>
      <c r="P1024" s="15">
        <v>-28.753</v>
      </c>
      <c r="R1024" s="271"/>
      <c r="S1024" s="18">
        <f>SUM(I1024:R1024)</f>
        <v>57.247</v>
      </c>
      <c r="U1024" s="20">
        <v>57247</v>
      </c>
      <c r="V1024" s="288">
        <f>SUM(U1024/S1024/1000)</f>
        <v>1</v>
      </c>
    </row>
    <row r="1025" spans="4:22" ht="12.75">
      <c r="D1025" t="s">
        <v>562</v>
      </c>
      <c r="H1025" s="223"/>
      <c r="I1025" s="40"/>
      <c r="K1025" s="12">
        <v>74.717</v>
      </c>
      <c r="R1025" s="271"/>
      <c r="S1025" s="18">
        <f>SUM(I1025:R1025)</f>
        <v>74.717</v>
      </c>
      <c r="U1025" s="20">
        <v>74717</v>
      </c>
      <c r="V1025" s="288">
        <f>SUM(U1025/S1025/1000)</f>
        <v>1</v>
      </c>
    </row>
    <row r="1026" spans="4:22" ht="12.75">
      <c r="D1026" t="s">
        <v>563</v>
      </c>
      <c r="H1026" s="223"/>
      <c r="I1026" s="40"/>
      <c r="K1026" s="12">
        <v>16.66</v>
      </c>
      <c r="M1026" s="12">
        <v>6.926</v>
      </c>
      <c r="R1026" s="271"/>
      <c r="S1026" s="18">
        <f>SUM(I1026:R1026)</f>
        <v>23.586</v>
      </c>
      <c r="U1026" s="20">
        <v>23586</v>
      </c>
      <c r="V1026" s="288">
        <f>SUM(U1026/S1026/1000)</f>
        <v>1.0000000000000002</v>
      </c>
    </row>
    <row r="1027" spans="8:22" ht="12.75">
      <c r="H1027" s="223"/>
      <c r="I1027" s="15"/>
      <c r="Q1027" s="39"/>
      <c r="R1027" s="84"/>
      <c r="V1027" s="288"/>
    </row>
    <row r="1028" spans="1:22" ht="12.75">
      <c r="A1028" s="52">
        <v>34</v>
      </c>
      <c r="B1028" s="268"/>
      <c r="C1028" s="268"/>
      <c r="D1028" s="53" t="s">
        <v>564</v>
      </c>
      <c r="E1028" s="268"/>
      <c r="F1028" s="268"/>
      <c r="G1028" s="268"/>
      <c r="H1028" s="366"/>
      <c r="I1028" s="61">
        <f>SUM(I1029:I1034)</f>
        <v>380</v>
      </c>
      <c r="J1028" s="62">
        <f aca="true" t="shared" si="64" ref="J1028:R1028">SUM(J1029:J1034)</f>
        <v>0</v>
      </c>
      <c r="K1028" s="61">
        <f t="shared" si="64"/>
        <v>80</v>
      </c>
      <c r="L1028" s="61">
        <f t="shared" si="64"/>
        <v>0</v>
      </c>
      <c r="M1028" s="61">
        <f t="shared" si="64"/>
        <v>2661.145</v>
      </c>
      <c r="N1028" s="60">
        <f t="shared" si="64"/>
        <v>-20.574</v>
      </c>
      <c r="O1028" s="61">
        <f t="shared" si="64"/>
        <v>-100</v>
      </c>
      <c r="P1028" s="61">
        <f>SUM(P1029:P1034)</f>
        <v>-54.253</v>
      </c>
      <c r="Q1028" s="62">
        <f t="shared" si="64"/>
        <v>0</v>
      </c>
      <c r="R1028" s="62">
        <f t="shared" si="64"/>
        <v>0</v>
      </c>
      <c r="S1028" s="370">
        <f>SUM(I1028:Q1028)</f>
        <v>2946.3179999999998</v>
      </c>
      <c r="T1028" s="113"/>
      <c r="U1028" s="66">
        <f>SUM(U1029:U1033)</f>
        <v>2946318</v>
      </c>
      <c r="V1028" s="288">
        <f>SUM(U1028/S1028/1000)</f>
        <v>1.0000000000000002</v>
      </c>
    </row>
    <row r="1029" spans="8:18" ht="12.75">
      <c r="H1029" s="223"/>
      <c r="I1029" s="15"/>
      <c r="R1029" s="271"/>
    </row>
    <row r="1030" spans="4:22" ht="12.75">
      <c r="D1030" t="s">
        <v>565</v>
      </c>
      <c r="H1030" s="223"/>
      <c r="I1030" s="40">
        <v>155.25</v>
      </c>
      <c r="M1030" s="12">
        <v>2508</v>
      </c>
      <c r="P1030" s="15">
        <v>-0.077</v>
      </c>
      <c r="R1030" s="271"/>
      <c r="S1030" s="18">
        <f>SUM(I1030:R1030)</f>
        <v>2663.173</v>
      </c>
      <c r="U1030" s="20">
        <v>2663173</v>
      </c>
      <c r="V1030" s="288">
        <f>SUM(U1030/S1030/1000)</f>
        <v>1.0000000000000002</v>
      </c>
    </row>
    <row r="1031" spans="4:22" ht="12.75">
      <c r="D1031" t="s">
        <v>566</v>
      </c>
      <c r="H1031" s="223"/>
      <c r="I1031" s="40">
        <v>74.75</v>
      </c>
      <c r="M1031" s="12">
        <v>153.145</v>
      </c>
      <c r="N1031" s="14">
        <v>-20.574</v>
      </c>
      <c r="P1031" s="15">
        <v>-54.176</v>
      </c>
      <c r="R1031" s="271"/>
      <c r="S1031" s="18">
        <f>SUM(I1031:R1031)</f>
        <v>153.14499999999998</v>
      </c>
      <c r="U1031" s="20">
        <v>153145</v>
      </c>
      <c r="V1031" s="288">
        <f>SUM(U1031/S1031/1000)</f>
        <v>1.0000000000000002</v>
      </c>
    </row>
    <row r="1032" spans="4:22" ht="12.75">
      <c r="D1032" t="s">
        <v>567</v>
      </c>
      <c r="H1032" s="223"/>
      <c r="I1032" s="40">
        <v>150</v>
      </c>
      <c r="K1032" s="12">
        <v>-50</v>
      </c>
      <c r="O1032" s="15">
        <v>-100</v>
      </c>
      <c r="R1032" s="271"/>
      <c r="S1032" s="18">
        <f>SUM(I1032:R1032)</f>
        <v>0</v>
      </c>
      <c r="U1032" s="20">
        <v>0</v>
      </c>
      <c r="V1032" s="288"/>
    </row>
    <row r="1033" spans="4:22" ht="12.75">
      <c r="D1033" t="s">
        <v>568</v>
      </c>
      <c r="H1033" s="223"/>
      <c r="I1033" s="40"/>
      <c r="K1033" s="12">
        <v>130</v>
      </c>
      <c r="R1033" s="271"/>
      <c r="S1033" s="18">
        <f>SUM(I1033:R1033)</f>
        <v>130</v>
      </c>
      <c r="U1033" s="20">
        <v>130000</v>
      </c>
      <c r="V1033" s="288">
        <f>SUM(U1033/S1033/1000)</f>
        <v>1</v>
      </c>
    </row>
    <row r="1034" spans="8:18" ht="12.75">
      <c r="H1034" s="223"/>
      <c r="I1034" s="15"/>
      <c r="R1034" s="84"/>
    </row>
    <row r="1035" spans="1:22" ht="12.75">
      <c r="A1035" s="52">
        <v>36</v>
      </c>
      <c r="B1035" s="268"/>
      <c r="C1035" s="268"/>
      <c r="D1035" s="53" t="s">
        <v>569</v>
      </c>
      <c r="E1035" s="268"/>
      <c r="F1035" s="268"/>
      <c r="G1035" s="268"/>
      <c r="H1035" s="366"/>
      <c r="I1035" s="61">
        <f>SUM(I1038:I1060)</f>
        <v>940</v>
      </c>
      <c r="J1035" s="58">
        <f>SUM(J1036:J1061)</f>
        <v>100</v>
      </c>
      <c r="K1035" s="59">
        <f>SUM(K1036:K1061)</f>
        <v>0</v>
      </c>
      <c r="L1035" s="59">
        <f>SUM(L1036:L1056)</f>
        <v>119.715</v>
      </c>
      <c r="M1035" s="59">
        <f>SUM(M1037:M1061)</f>
        <v>52</v>
      </c>
      <c r="N1035" s="60">
        <f>SUM(N1037:N1061)</f>
        <v>0</v>
      </c>
      <c r="O1035" s="61">
        <f>SUM(O1037:O1061)</f>
        <v>90</v>
      </c>
      <c r="P1035" s="61">
        <f>SUM(P1037:P1061)</f>
        <v>210.83199999999997</v>
      </c>
      <c r="Q1035" s="62">
        <f>SUM(Q1037:Q1061)</f>
        <v>0</v>
      </c>
      <c r="R1035" s="298"/>
      <c r="S1035" s="64">
        <f>SUM(S1038:S1061)</f>
        <v>1512.547</v>
      </c>
      <c r="T1035" s="113"/>
      <c r="U1035" s="66">
        <f>SUM(U1036:U1060)</f>
        <v>1512546.43</v>
      </c>
      <c r="V1035" s="288">
        <f>SUM(U1035/S1035/1000)</f>
        <v>0.9999996231522061</v>
      </c>
    </row>
    <row r="1036" spans="8:18" ht="12.75">
      <c r="H1036" s="223"/>
      <c r="I1036" s="15"/>
      <c r="R1036" s="84"/>
    </row>
    <row r="1037" spans="1:18" ht="12.75">
      <c r="A1037" s="114" t="s">
        <v>365</v>
      </c>
      <c r="B1037" s="8"/>
      <c r="C1037" s="8"/>
      <c r="D1037" s="8"/>
      <c r="E1037" s="8"/>
      <c r="H1037" s="223"/>
      <c r="I1037" s="15"/>
      <c r="R1037" s="84"/>
    </row>
    <row r="1038" spans="1:22" ht="12.75">
      <c r="A1038" s="119"/>
      <c r="D1038" t="s">
        <v>570</v>
      </c>
      <c r="H1038" s="223"/>
      <c r="I1038" s="40"/>
      <c r="J1038" s="13">
        <v>10</v>
      </c>
      <c r="P1038" s="15">
        <v>27.171</v>
      </c>
      <c r="Q1038" s="39"/>
      <c r="R1038" s="271"/>
      <c r="S1038" s="18">
        <f>SUM(I1038:R1038)</f>
        <v>37.171</v>
      </c>
      <c r="U1038" s="20">
        <v>37171</v>
      </c>
      <c r="V1038" s="288">
        <f>SUM(U1038/S1038/1000)</f>
        <v>1</v>
      </c>
    </row>
    <row r="1039" spans="1:22" ht="12.75">
      <c r="A1039" s="119"/>
      <c r="H1039" s="223"/>
      <c r="I1039" s="40"/>
      <c r="R1039" s="271"/>
      <c r="V1039" s="288"/>
    </row>
    <row r="1040" spans="1:22" ht="12.75">
      <c r="A1040" s="119"/>
      <c r="H1040" s="223"/>
      <c r="I1040" s="40"/>
      <c r="R1040" s="271"/>
      <c r="V1040" s="288"/>
    </row>
    <row r="1041" spans="1:22" ht="12.75">
      <c r="A1041" s="119"/>
      <c r="H1041" s="223"/>
      <c r="I1041" s="40"/>
      <c r="R1041" s="271"/>
      <c r="V1041" s="288"/>
    </row>
    <row r="1042" spans="1:22" ht="12.75">
      <c r="A1042" s="119"/>
      <c r="H1042" s="223"/>
      <c r="I1042" s="15"/>
      <c r="R1042" s="271"/>
      <c r="V1042" s="288"/>
    </row>
    <row r="1043" spans="1:22" ht="12.75">
      <c r="A1043" s="114" t="s">
        <v>571</v>
      </c>
      <c r="B1043" s="8"/>
      <c r="C1043" s="8"/>
      <c r="D1043" s="8"/>
      <c r="H1043" s="223"/>
      <c r="I1043" s="40"/>
      <c r="R1043" s="84"/>
      <c r="V1043" s="288"/>
    </row>
    <row r="1044" spans="1:22" ht="12.75">
      <c r="A1044" s="119"/>
      <c r="D1044" t="s">
        <v>572</v>
      </c>
      <c r="H1044" s="223"/>
      <c r="I1044" s="40">
        <v>120</v>
      </c>
      <c r="J1044" s="13">
        <v>75</v>
      </c>
      <c r="M1044" s="12">
        <v>37.1</v>
      </c>
      <c r="P1044" s="15">
        <v>73.927</v>
      </c>
      <c r="R1044" s="84"/>
      <c r="S1044" s="18">
        <f>SUM(I1044:R1044)</f>
        <v>306.027</v>
      </c>
      <c r="U1044" s="20">
        <v>306026.5</v>
      </c>
      <c r="V1044" s="288">
        <f>SUM(U1044/S1044/1000)</f>
        <v>0.9999983661572345</v>
      </c>
    </row>
    <row r="1045" spans="1:22" ht="12.75">
      <c r="A1045" s="119"/>
      <c r="H1045" s="223"/>
      <c r="I1045" s="40"/>
      <c r="R1045" s="84"/>
      <c r="V1045" s="288"/>
    </row>
    <row r="1046" spans="1:22" ht="12.75">
      <c r="A1046" s="114" t="s">
        <v>369</v>
      </c>
      <c r="B1046" s="8"/>
      <c r="C1046" s="8"/>
      <c r="D1046" s="8"/>
      <c r="H1046" s="149"/>
      <c r="I1046" s="40"/>
      <c r="R1046" s="84"/>
      <c r="V1046" s="288"/>
    </row>
    <row r="1047" spans="1:22" ht="12.75">
      <c r="A1047" s="119"/>
      <c r="D1047" t="s">
        <v>573</v>
      </c>
      <c r="H1047" s="223"/>
      <c r="I1047" s="40"/>
      <c r="J1047" s="13">
        <v>15</v>
      </c>
      <c r="M1047" s="12">
        <v>6.9</v>
      </c>
      <c r="P1047" s="15">
        <v>297.5</v>
      </c>
      <c r="R1047" s="84"/>
      <c r="S1047" s="18">
        <f>SUM(I1047:R1047)</f>
        <v>319.4</v>
      </c>
      <c r="U1047" s="20">
        <v>319400</v>
      </c>
      <c r="V1047" s="288">
        <f>SUM(U1047/S1047/1000)</f>
        <v>1.0000000000000002</v>
      </c>
    </row>
    <row r="1048" spans="1:22" ht="12.75">
      <c r="A1048" s="119"/>
      <c r="H1048" s="223"/>
      <c r="I1048" s="40"/>
      <c r="R1048" s="84"/>
      <c r="V1048" s="288"/>
    </row>
    <row r="1049" spans="1:22" ht="12.75">
      <c r="A1049" s="119"/>
      <c r="D1049" t="s">
        <v>574</v>
      </c>
      <c r="H1049" s="223"/>
      <c r="I1049" s="40"/>
      <c r="R1049" s="84"/>
      <c r="V1049" s="288"/>
    </row>
    <row r="1050" spans="1:18" ht="12.75">
      <c r="A1050" s="119"/>
      <c r="H1050" s="223"/>
      <c r="I1050" s="40"/>
      <c r="R1050" s="84"/>
    </row>
    <row r="1051" spans="1:18" ht="12.75">
      <c r="A1051" s="114" t="s">
        <v>382</v>
      </c>
      <c r="B1051" s="8"/>
      <c r="C1051" s="8"/>
      <c r="D1051" s="8"/>
      <c r="H1051" s="223"/>
      <c r="I1051" s="40"/>
      <c r="R1051" s="84"/>
    </row>
    <row r="1052" spans="4:22" ht="12.75">
      <c r="D1052" s="115" t="s">
        <v>575</v>
      </c>
      <c r="E1052" s="115"/>
      <c r="F1052" s="115"/>
      <c r="H1052" s="223"/>
      <c r="I1052" s="40">
        <v>770</v>
      </c>
      <c r="O1052" s="15">
        <v>-70</v>
      </c>
      <c r="P1052" s="15">
        <v>-44.566</v>
      </c>
      <c r="R1052" s="271"/>
      <c r="S1052" s="18">
        <f>SUM(I1052:R1052)</f>
        <v>655.434</v>
      </c>
      <c r="U1052" s="20">
        <v>655433.96</v>
      </c>
      <c r="V1052" s="288">
        <f>SUM(U1052/S1052/1000)</f>
        <v>0.9999999389717348</v>
      </c>
    </row>
    <row r="1053" spans="4:22" ht="12.75">
      <c r="D1053" s="115" t="s">
        <v>576</v>
      </c>
      <c r="E1053" s="115"/>
      <c r="F1053" s="115"/>
      <c r="H1053" s="223"/>
      <c r="I1053" s="40"/>
      <c r="O1053" s="15">
        <v>160</v>
      </c>
      <c r="P1053" s="15">
        <v>-138.167</v>
      </c>
      <c r="R1053" s="271"/>
      <c r="S1053" s="18">
        <f>SUM(I1053:R1053)</f>
        <v>21.833</v>
      </c>
      <c r="U1053" s="20">
        <v>21833</v>
      </c>
      <c r="V1053" s="288">
        <f>SUM(U1053/S1053/1000)</f>
        <v>1.0000000000000002</v>
      </c>
    </row>
    <row r="1054" spans="4:22" ht="12.75">
      <c r="D1054" s="115"/>
      <c r="E1054" s="115"/>
      <c r="F1054" s="115"/>
      <c r="H1054" s="223"/>
      <c r="I1054" s="40"/>
      <c r="R1054" s="271"/>
      <c r="V1054" s="288"/>
    </row>
    <row r="1055" spans="1:22" ht="12.75">
      <c r="A1055" s="114" t="s">
        <v>378</v>
      </c>
      <c r="D1055" s="115"/>
      <c r="E1055" s="115"/>
      <c r="F1055" s="115"/>
      <c r="H1055" s="223"/>
      <c r="I1055" s="40"/>
      <c r="R1055" s="271"/>
      <c r="V1055" s="288"/>
    </row>
    <row r="1056" spans="1:22" ht="12.75">
      <c r="A1056" s="119"/>
      <c r="D1056" t="s">
        <v>577</v>
      </c>
      <c r="H1056" s="223"/>
      <c r="I1056" s="40"/>
      <c r="L1056" s="12">
        <v>119.715</v>
      </c>
      <c r="M1056" s="12">
        <v>8</v>
      </c>
      <c r="P1056" s="15">
        <v>-0.043</v>
      </c>
      <c r="R1056" s="84"/>
      <c r="S1056" s="18">
        <f>SUM(I1056:R1056)</f>
        <v>127.672</v>
      </c>
      <c r="U1056" s="20">
        <v>127671.97</v>
      </c>
      <c r="V1056" s="288">
        <f>SUM(U1056/S1056/1000)</f>
        <v>0.9999997650228711</v>
      </c>
    </row>
    <row r="1057" spans="1:22" ht="12.75">
      <c r="A1057" s="119"/>
      <c r="D1057" t="s">
        <v>578</v>
      </c>
      <c r="H1057" s="223"/>
      <c r="I1057" s="40"/>
      <c r="R1057" s="84"/>
      <c r="V1057" s="288"/>
    </row>
    <row r="1058" spans="1:22" ht="12.75">
      <c r="A1058" s="119"/>
      <c r="H1058" s="223"/>
      <c r="I1058" s="40"/>
      <c r="R1058" s="84"/>
      <c r="V1058" s="288"/>
    </row>
    <row r="1059" spans="1:22" ht="12.75">
      <c r="A1059" s="114" t="s">
        <v>392</v>
      </c>
      <c r="H1059" s="223"/>
      <c r="I1059" s="40"/>
      <c r="R1059" s="84"/>
      <c r="V1059" s="288"/>
    </row>
    <row r="1060" spans="1:22" ht="12.75">
      <c r="A1060" s="119"/>
      <c r="D1060" t="s">
        <v>579</v>
      </c>
      <c r="H1060" s="223"/>
      <c r="I1060" s="40">
        <v>50</v>
      </c>
      <c r="P1060" s="15">
        <v>-4.99</v>
      </c>
      <c r="R1060" s="84"/>
      <c r="S1060" s="18">
        <f>SUM(I1060:R1060)</f>
        <v>45.01</v>
      </c>
      <c r="U1060" s="20">
        <v>45010</v>
      </c>
      <c r="V1060" s="288">
        <f>SUM(U1060/S1060/1000)</f>
        <v>1</v>
      </c>
    </row>
    <row r="1061" spans="1:18" ht="12.75">
      <c r="A1061" s="119"/>
      <c r="H1061" s="223"/>
      <c r="I1061" s="15"/>
      <c r="R1061" s="84"/>
    </row>
    <row r="1062" spans="1:22" ht="12.75">
      <c r="A1062" s="52">
        <v>37</v>
      </c>
      <c r="B1062" s="268"/>
      <c r="C1062" s="268"/>
      <c r="D1062" s="53" t="s">
        <v>395</v>
      </c>
      <c r="E1062" s="53"/>
      <c r="F1062" s="111"/>
      <c r="G1062" s="111"/>
      <c r="H1062" s="364"/>
      <c r="I1062" s="61">
        <f>SUM(I1063:I1069)</f>
        <v>2745.4</v>
      </c>
      <c r="J1062" s="62">
        <f>SUM(J1063:J1075)</f>
        <v>0</v>
      </c>
      <c r="K1062" s="61">
        <f aca="true" t="shared" si="65" ref="K1062:Q1062">SUM(K1063:K1069)</f>
        <v>-2000</v>
      </c>
      <c r="L1062" s="61">
        <f t="shared" si="65"/>
        <v>190.45</v>
      </c>
      <c r="M1062" s="59">
        <f t="shared" si="65"/>
        <v>0</v>
      </c>
      <c r="N1062" s="60">
        <f t="shared" si="65"/>
        <v>59</v>
      </c>
      <c r="O1062" s="61">
        <f t="shared" si="65"/>
        <v>0</v>
      </c>
      <c r="P1062" s="61">
        <f>SUM(P1063:P1069)</f>
        <v>-58.074</v>
      </c>
      <c r="Q1062" s="58">
        <f t="shared" si="65"/>
        <v>0</v>
      </c>
      <c r="R1062" s="298">
        <v>1967998</v>
      </c>
      <c r="S1062" s="62">
        <f>SUM(S1063:S1069)</f>
        <v>936.7760000000001</v>
      </c>
      <c r="T1062" s="113"/>
      <c r="U1062" s="286">
        <f>SUM(U1063:U1069)</f>
        <v>936775.4</v>
      </c>
      <c r="V1062" s="288">
        <f>SUM(U1062/S1062/1000)</f>
        <v>0.9999993595053673</v>
      </c>
    </row>
    <row r="1063" spans="1:22" ht="12.75">
      <c r="A1063" s="114" t="s">
        <v>580</v>
      </c>
      <c r="D1063" t="s">
        <v>581</v>
      </c>
      <c r="H1063" s="223"/>
      <c r="I1063" s="40">
        <v>100</v>
      </c>
      <c r="P1063" s="15">
        <v>-32.115</v>
      </c>
      <c r="R1063" s="84"/>
      <c r="S1063" s="18">
        <f aca="true" t="shared" si="66" ref="S1063:S1068">SUM(I1063:R1063)</f>
        <v>67.88499999999999</v>
      </c>
      <c r="U1063" s="20">
        <v>67885</v>
      </c>
      <c r="V1063" s="288">
        <f aca="true" t="shared" si="67" ref="V1063:V1068">SUM(U1063/S1063/1000)</f>
        <v>1.0000000000000002</v>
      </c>
    </row>
    <row r="1064" spans="1:22" ht="12.75">
      <c r="A1064" s="114"/>
      <c r="D1064" t="s">
        <v>582</v>
      </c>
      <c r="H1064" s="223"/>
      <c r="I1064" s="40">
        <v>25</v>
      </c>
      <c r="P1064" s="15">
        <v>-25</v>
      </c>
      <c r="R1064" s="84"/>
      <c r="S1064" s="18">
        <f t="shared" si="66"/>
        <v>0</v>
      </c>
      <c r="U1064" s="20">
        <v>0</v>
      </c>
      <c r="V1064" s="288"/>
    </row>
    <row r="1065" spans="1:22" ht="12.75">
      <c r="A1065" s="114"/>
      <c r="D1065" t="s">
        <v>583</v>
      </c>
      <c r="H1065" s="223"/>
      <c r="I1065" s="40"/>
      <c r="L1065" s="12">
        <v>190.45</v>
      </c>
      <c r="P1065" s="15">
        <v>-0.009</v>
      </c>
      <c r="R1065" s="84"/>
      <c r="S1065" s="18">
        <f t="shared" si="66"/>
        <v>190.441</v>
      </c>
      <c r="U1065" s="20">
        <v>190440.4</v>
      </c>
      <c r="V1065" s="288">
        <f t="shared" si="67"/>
        <v>0.9999968494179299</v>
      </c>
    </row>
    <row r="1066" spans="1:22" ht="12.75">
      <c r="A1066" s="119"/>
      <c r="H1066" s="223"/>
      <c r="I1066" s="15"/>
      <c r="R1066" s="84"/>
      <c r="V1066" s="288"/>
    </row>
    <row r="1067" spans="1:22" ht="12.75">
      <c r="A1067" s="114" t="s">
        <v>410</v>
      </c>
      <c r="H1067" s="223"/>
      <c r="I1067" s="15"/>
      <c r="R1067" s="84"/>
      <c r="V1067" s="288"/>
    </row>
    <row r="1068" spans="1:22" ht="12.75">
      <c r="A1068" s="114"/>
      <c r="D1068" t="s">
        <v>584</v>
      </c>
      <c r="H1068" s="223"/>
      <c r="I1068" s="40">
        <v>2620.4</v>
      </c>
      <c r="K1068" s="12">
        <v>-2000</v>
      </c>
      <c r="N1068" s="14">
        <v>59</v>
      </c>
      <c r="P1068" s="15">
        <v>-0.95</v>
      </c>
      <c r="R1068" s="84"/>
      <c r="S1068" s="18">
        <f t="shared" si="66"/>
        <v>678.45</v>
      </c>
      <c r="U1068" s="20">
        <v>678450</v>
      </c>
      <c r="V1068" s="288">
        <f t="shared" si="67"/>
        <v>0.9999999999999999</v>
      </c>
    </row>
    <row r="1069" spans="1:18" ht="12.75">
      <c r="A1069" s="119"/>
      <c r="H1069" s="223"/>
      <c r="I1069" s="15"/>
      <c r="R1069" s="84"/>
    </row>
    <row r="1070" spans="1:22" ht="12.75">
      <c r="A1070" s="52">
        <v>55</v>
      </c>
      <c r="B1070" s="268"/>
      <c r="C1070" s="268"/>
      <c r="D1070" s="53" t="s">
        <v>585</v>
      </c>
      <c r="E1070" s="268"/>
      <c r="F1070" s="268"/>
      <c r="G1070" s="268"/>
      <c r="H1070" s="366"/>
      <c r="I1070" s="61">
        <f>SUM(I1071:I1074)</f>
        <v>1100</v>
      </c>
      <c r="J1070" s="58">
        <v>0</v>
      </c>
      <c r="K1070" s="61">
        <v>0</v>
      </c>
      <c r="L1070" s="59">
        <f>SUM(L1071:L1074)</f>
        <v>0</v>
      </c>
      <c r="M1070" s="59">
        <f>SUM(M1071:M1075)</f>
        <v>0</v>
      </c>
      <c r="N1070" s="60">
        <f>SUM(N1071:N1075)</f>
        <v>0</v>
      </c>
      <c r="O1070" s="61">
        <f>SUM(O1071:O1075)</f>
        <v>-129.87</v>
      </c>
      <c r="P1070" s="61">
        <f>SUM(P1071:P1075)</f>
        <v>-609.594</v>
      </c>
      <c r="Q1070" s="62">
        <f>SUM(Q1072+Q1074)</f>
        <v>0</v>
      </c>
      <c r="R1070" s="371"/>
      <c r="S1070" s="64">
        <f>SUM(S1072:S1075)</f>
        <v>360.53599999999994</v>
      </c>
      <c r="T1070" s="372"/>
      <c r="U1070" s="66">
        <f>SUM(U1071:U1075)</f>
        <v>360535.2</v>
      </c>
      <c r="V1070" s="288"/>
    </row>
    <row r="1071" spans="1:18" ht="13.5" customHeight="1">
      <c r="A1071" s="119"/>
      <c r="H1071" s="223"/>
      <c r="I1071" s="15"/>
      <c r="R1071" s="84"/>
    </row>
    <row r="1072" spans="1:22" ht="13.5" customHeight="1">
      <c r="A1072" s="119"/>
      <c r="D1072" t="s">
        <v>586</v>
      </c>
      <c r="H1072" s="223"/>
      <c r="I1072" s="40">
        <v>400</v>
      </c>
      <c r="O1072" s="15">
        <v>-129.87</v>
      </c>
      <c r="R1072" s="84"/>
      <c r="S1072" s="18">
        <f>SUM(I1072:R1072)</f>
        <v>270.13</v>
      </c>
      <c r="U1072" s="20">
        <v>270130</v>
      </c>
      <c r="V1072" s="288">
        <f>SUM(U1072/S1072/1000)</f>
        <v>1</v>
      </c>
    </row>
    <row r="1073" spans="1:22" ht="13.5" customHeight="1">
      <c r="A1073" s="119"/>
      <c r="D1073" t="s">
        <v>587</v>
      </c>
      <c r="H1073" s="223"/>
      <c r="I1073" s="40"/>
      <c r="P1073" s="15">
        <v>60.679</v>
      </c>
      <c r="R1073" s="84"/>
      <c r="S1073" s="18">
        <f>SUM(I1073:R1073)</f>
        <v>60.679</v>
      </c>
      <c r="U1073" s="20">
        <v>60679</v>
      </c>
      <c r="V1073" s="288">
        <f>SUM(U1073/S1073/1000)</f>
        <v>1</v>
      </c>
    </row>
    <row r="1074" spans="1:22" ht="13.5" customHeight="1">
      <c r="A1074" s="119"/>
      <c r="D1074" t="s">
        <v>588</v>
      </c>
      <c r="H1074" s="223"/>
      <c r="I1074" s="40">
        <v>700</v>
      </c>
      <c r="P1074" s="15">
        <v>-670.273</v>
      </c>
      <c r="R1074" s="84"/>
      <c r="S1074" s="18">
        <f>SUM(I1074:R1074)</f>
        <v>29.726999999999975</v>
      </c>
      <c r="U1074" s="20">
        <v>29726.2</v>
      </c>
      <c r="V1074" s="288">
        <f>SUM(U1074/S1074/1000)</f>
        <v>0.999973088438121</v>
      </c>
    </row>
    <row r="1075" spans="8:18" ht="12.75">
      <c r="H1075" s="223"/>
      <c r="I1075" s="15"/>
      <c r="R1075" s="84"/>
    </row>
    <row r="1076" spans="1:22" ht="12.75">
      <c r="A1076" s="52">
        <v>61</v>
      </c>
      <c r="B1076" s="268"/>
      <c r="C1076" s="268"/>
      <c r="D1076" s="53" t="s">
        <v>589</v>
      </c>
      <c r="E1076" s="268"/>
      <c r="F1076" s="268"/>
      <c r="G1076" s="268"/>
      <c r="H1076" s="366"/>
      <c r="I1076" s="61">
        <f>SUM(I1077:I1083)</f>
        <v>180</v>
      </c>
      <c r="J1076" s="58">
        <f>SUM(J1077:J1080)</f>
        <v>0</v>
      </c>
      <c r="K1076" s="59">
        <f>SUM(K1077:K1080)</f>
        <v>58.38</v>
      </c>
      <c r="L1076" s="59">
        <f>SUM(L1077:L1081)</f>
        <v>-15.600000000000005</v>
      </c>
      <c r="M1076" s="59">
        <f>SUM(M1078:M1083)</f>
        <v>31.7</v>
      </c>
      <c r="N1076" s="60">
        <f>SUM(N1077:N1079)</f>
        <v>0</v>
      </c>
      <c r="O1076" s="61">
        <f>SUM(O1077:O1078)</f>
        <v>0</v>
      </c>
      <c r="P1076" s="61">
        <f>SUM(P1077:P1082)</f>
        <v>17.562</v>
      </c>
      <c r="Q1076" s="62">
        <f>SUM(Q1078:Q1083)</f>
        <v>0</v>
      </c>
      <c r="R1076" s="371"/>
      <c r="S1076" s="62">
        <f>SUM(S1077:S1082)</f>
        <v>272.042</v>
      </c>
      <c r="T1076" s="372"/>
      <c r="U1076" s="66">
        <f>SUM(U1077:U1083)</f>
        <v>272038.1</v>
      </c>
      <c r="V1076" s="288"/>
    </row>
    <row r="1077" spans="8:18" ht="12.75">
      <c r="H1077" s="223"/>
      <c r="I1077" s="15"/>
      <c r="R1077" s="84"/>
    </row>
    <row r="1078" spans="4:22" ht="12.75">
      <c r="D1078" s="115" t="s">
        <v>590</v>
      </c>
      <c r="E1078" s="115"/>
      <c r="H1078" s="223"/>
      <c r="I1078" s="40"/>
      <c r="K1078" s="12">
        <v>45</v>
      </c>
      <c r="L1078" s="12">
        <v>13.3</v>
      </c>
      <c r="P1078" s="15">
        <v>-1.887</v>
      </c>
      <c r="R1078" s="84"/>
      <c r="S1078" s="18">
        <f>SUM(I1078:R1078)</f>
        <v>56.413</v>
      </c>
      <c r="U1078" s="20">
        <v>56413</v>
      </c>
      <c r="V1078" s="288">
        <f>SUM(U1078/S1078/1000)</f>
        <v>1.0000000000000002</v>
      </c>
    </row>
    <row r="1079" spans="1:22" ht="12.75">
      <c r="A1079" s="119"/>
      <c r="D1079" t="s">
        <v>591</v>
      </c>
      <c r="F1079" s="21"/>
      <c r="H1079" s="223"/>
      <c r="I1079" s="15"/>
      <c r="K1079" s="12">
        <v>13.38</v>
      </c>
      <c r="R1079" s="84"/>
      <c r="S1079" s="18">
        <f>SUM(I1079:R1079)</f>
        <v>13.38</v>
      </c>
      <c r="U1079" s="20">
        <v>13376</v>
      </c>
      <c r="V1079" s="288">
        <f>SUM(U1079/S1079/1000)</f>
        <v>0.9997010463378176</v>
      </c>
    </row>
    <row r="1080" spans="1:22" ht="12.75">
      <c r="A1080" s="119"/>
      <c r="D1080" t="s">
        <v>592</v>
      </c>
      <c r="H1080" s="223"/>
      <c r="I1080" s="40">
        <v>180</v>
      </c>
      <c r="L1080" s="12">
        <v>-116.7</v>
      </c>
      <c r="R1080" s="84"/>
      <c r="S1080" s="18">
        <f>SUM(I1080:R1080)</f>
        <v>63.3</v>
      </c>
      <c r="U1080" s="20">
        <v>63300.86</v>
      </c>
      <c r="V1080" s="288">
        <f>SUM(U1080/S1080/1000)</f>
        <v>1.0000135860979464</v>
      </c>
    </row>
    <row r="1081" spans="1:22" ht="12.75">
      <c r="A1081" s="119"/>
      <c r="D1081" t="s">
        <v>593</v>
      </c>
      <c r="H1081" s="223"/>
      <c r="I1081" s="40"/>
      <c r="L1081" s="12">
        <v>87.8</v>
      </c>
      <c r="M1081" s="12">
        <v>31.7</v>
      </c>
      <c r="P1081" s="15">
        <v>-0.551</v>
      </c>
      <c r="R1081" s="84"/>
      <c r="S1081" s="18">
        <f>SUM(I1081:R1081)</f>
        <v>118.949</v>
      </c>
      <c r="U1081" s="20">
        <v>118948.24</v>
      </c>
      <c r="V1081" s="288">
        <f>SUM(U1081/S1081/1000)</f>
        <v>0.9999936107071098</v>
      </c>
    </row>
    <row r="1082" spans="1:22" ht="12.75">
      <c r="A1082" s="119"/>
      <c r="D1082" t="s">
        <v>594</v>
      </c>
      <c r="H1082" s="223"/>
      <c r="I1082" s="40"/>
      <c r="P1082" s="15">
        <v>20</v>
      </c>
      <c r="R1082" s="84"/>
      <c r="S1082" s="18">
        <f>SUM(I1082:R1082)</f>
        <v>20</v>
      </c>
      <c r="U1082" s="20">
        <v>20000</v>
      </c>
      <c r="V1082" s="288">
        <f>SUM(U1082/S1082/1000)</f>
        <v>1</v>
      </c>
    </row>
    <row r="1083" spans="1:19" ht="12.75">
      <c r="A1083" s="119"/>
      <c r="F1083" s="21"/>
      <c r="H1083" s="223"/>
      <c r="I1083" s="15"/>
      <c r="R1083" s="84"/>
      <c r="S1083" s="218"/>
    </row>
    <row r="1084" spans="1:22" ht="12.75">
      <c r="A1084" s="52">
        <v>64</v>
      </c>
      <c r="B1084" s="268"/>
      <c r="C1084" s="268"/>
      <c r="D1084" s="268" t="s">
        <v>595</v>
      </c>
      <c r="E1084" s="268"/>
      <c r="F1084" s="373"/>
      <c r="G1084" s="111"/>
      <c r="H1084" s="364"/>
      <c r="I1084" s="59">
        <f aca="true" t="shared" si="68" ref="I1084:Q1084">SUM(I1086:I1087)</f>
        <v>2192.9</v>
      </c>
      <c r="J1084" s="58">
        <f t="shared" si="68"/>
        <v>0</v>
      </c>
      <c r="K1084" s="59">
        <f t="shared" si="68"/>
        <v>-1000</v>
      </c>
      <c r="L1084" s="59">
        <f t="shared" si="68"/>
        <v>0</v>
      </c>
      <c r="M1084" s="59">
        <f t="shared" si="68"/>
        <v>-1000</v>
      </c>
      <c r="N1084" s="60">
        <f t="shared" si="68"/>
        <v>0</v>
      </c>
      <c r="O1084" s="61">
        <f t="shared" si="68"/>
        <v>0</v>
      </c>
      <c r="P1084" s="61">
        <f t="shared" si="68"/>
        <v>-192.9</v>
      </c>
      <c r="Q1084" s="62">
        <f t="shared" si="68"/>
        <v>0</v>
      </c>
      <c r="R1084" s="298"/>
      <c r="S1084" s="62">
        <f>SUM(S1086:S1087)</f>
        <v>0</v>
      </c>
      <c r="T1084" s="113"/>
      <c r="U1084" s="66">
        <f>SUM(U1085:U1086)</f>
        <v>0</v>
      </c>
      <c r="V1084" s="288"/>
    </row>
    <row r="1085" spans="1:19" ht="12.75">
      <c r="A1085" s="119"/>
      <c r="F1085" s="21"/>
      <c r="H1085" s="223"/>
      <c r="I1085" s="15"/>
      <c r="R1085" s="84"/>
      <c r="S1085" s="218"/>
    </row>
    <row r="1086" spans="4:21" ht="12.75">
      <c r="D1086" t="s">
        <v>596</v>
      </c>
      <c r="H1086" s="223"/>
      <c r="I1086" s="40">
        <v>2192.9</v>
      </c>
      <c r="K1086" s="12">
        <v>-1000</v>
      </c>
      <c r="M1086" s="12">
        <v>-1000</v>
      </c>
      <c r="P1086" s="15">
        <v>-192.9</v>
      </c>
      <c r="R1086" s="84"/>
      <c r="S1086" s="18">
        <f>SUM(I1086:R1086)</f>
        <v>0</v>
      </c>
      <c r="U1086" s="20">
        <v>0</v>
      </c>
    </row>
    <row r="1087" spans="8:18" ht="12.75">
      <c r="H1087" s="223"/>
      <c r="I1087" s="15"/>
      <c r="M1087" s="374"/>
      <c r="N1087" s="375"/>
      <c r="O1087" s="376"/>
      <c r="P1087" s="376"/>
      <c r="Q1087" s="377"/>
      <c r="R1087" s="84"/>
    </row>
    <row r="1088" spans="1:22" ht="26.25" customHeight="1">
      <c r="A1088" s="378" t="s">
        <v>597</v>
      </c>
      <c r="B1088" s="228"/>
      <c r="C1088" s="228"/>
      <c r="D1088" s="159"/>
      <c r="E1088" s="228"/>
      <c r="F1088" s="228"/>
      <c r="G1088" s="228"/>
      <c r="H1088" s="379"/>
      <c r="I1088" s="185">
        <f>SUM(I981++I985+I989+I996+I1013+I1022+I1028+I1035+I1062+I1070+I1076+I1084)</f>
        <v>43175.781</v>
      </c>
      <c r="J1088" s="186">
        <f>SUM(J981++J985+J989+J996+J1013+J1022+J1028+J1035+J1062+J1076+J1084)</f>
        <v>305.5</v>
      </c>
      <c r="K1088" s="185">
        <f>SUM(K981++K985+K989+K996+K1013+K1022+K1028+K1035+K1062+K1076+K1070+K1084)</f>
        <v>-2578.8959999999997</v>
      </c>
      <c r="L1088" s="185">
        <f>SUM(L981++L985+L989+L996+L1013+L1022+L1028+L1035+L1062+L1070+L1076+L1084)</f>
        <v>222.565</v>
      </c>
      <c r="M1088" s="59">
        <f>M981+M985+M989+M996+M1013+M1022+M1028+M1035+M1062+M1070+M1076+M1084</f>
        <v>-1601.7340000000002</v>
      </c>
      <c r="N1088" s="60">
        <f>N981+N985+N989+N996+N1013+N1022+N1028+N1035+N1062+N1070+N1076+N1084</f>
        <v>64.426</v>
      </c>
      <c r="O1088" s="61">
        <f>O981+O985+O989+O996+O1013+O1022+O1028+O1035+O1062+O1070+O1076+O1084</f>
        <v>-139.87</v>
      </c>
      <c r="P1088" s="61">
        <f>P981+P985+P989+P996+P1013+P1022+P1028+P1035+P1062+P1070+P1076+P1084</f>
        <v>-12364.077000000001</v>
      </c>
      <c r="Q1088" s="62">
        <f>Q981+Q985+Q989+Q996+Q1013+Q1022+Q1028+Q1035+Q1062+Q1070+Q1076+Q1084</f>
        <v>0</v>
      </c>
      <c r="R1088" s="380"/>
      <c r="S1088" s="186">
        <f>SUM(S981++S985+S989+S996+S1013+S1022+S1028+S1035+S1062+S1070+S1076+S1084)</f>
        <v>27083.695</v>
      </c>
      <c r="T1088" s="232"/>
      <c r="U1088" s="381">
        <f>SUM(U981+U985+U989+U996+U1013+U1022+U1028+U1035+U1062+U1070+U1076+U1084)</f>
        <v>27083682.009999998</v>
      </c>
      <c r="V1088" s="288">
        <f>SUM(U1088/S1088/1000)</f>
        <v>0.9999995203756354</v>
      </c>
    </row>
    <row r="1089" spans="1:22" ht="26.25" customHeight="1">
      <c r="A1089" s="233"/>
      <c r="B1089" s="234"/>
      <c r="C1089" s="234"/>
      <c r="D1089" s="171"/>
      <c r="E1089" s="234"/>
      <c r="F1089" s="234"/>
      <c r="G1089" s="234"/>
      <c r="H1089" s="382"/>
      <c r="I1089" s="238"/>
      <c r="J1089" s="110"/>
      <c r="K1089" s="238"/>
      <c r="L1089" s="238"/>
      <c r="M1089" s="238"/>
      <c r="N1089" s="239"/>
      <c r="O1089" s="240"/>
      <c r="P1089" s="240"/>
      <c r="Q1089" s="177"/>
      <c r="R1089" s="251"/>
      <c r="S1089" s="110"/>
      <c r="T1089" s="242"/>
      <c r="U1089" s="247"/>
      <c r="V1089" s="288"/>
    </row>
    <row r="1090" spans="1:22" ht="26.25" customHeight="1">
      <c r="A1090" s="233"/>
      <c r="B1090" s="234"/>
      <c r="C1090" s="234"/>
      <c r="D1090" s="171"/>
      <c r="E1090" s="234"/>
      <c r="F1090" s="234"/>
      <c r="G1090" s="234"/>
      <c r="H1090" s="382"/>
      <c r="I1090" s="238"/>
      <c r="J1090" s="110"/>
      <c r="K1090" s="238"/>
      <c r="L1090" s="238"/>
      <c r="M1090" s="238"/>
      <c r="N1090" s="239"/>
      <c r="O1090" s="240"/>
      <c r="P1090" s="240"/>
      <c r="Q1090" s="177"/>
      <c r="R1090" s="251"/>
      <c r="S1090" s="110"/>
      <c r="T1090" s="242"/>
      <c r="U1090" s="247"/>
      <c r="V1090" s="288"/>
    </row>
    <row r="1091" spans="1:22" ht="26.25" customHeight="1">
      <c r="A1091" s="233"/>
      <c r="B1091" s="234"/>
      <c r="C1091" s="234"/>
      <c r="D1091" s="171"/>
      <c r="E1091" s="234"/>
      <c r="F1091" s="234"/>
      <c r="G1091" s="234"/>
      <c r="H1091" s="382"/>
      <c r="I1091" s="238"/>
      <c r="J1091" s="110"/>
      <c r="K1091" s="238"/>
      <c r="L1091" s="238"/>
      <c r="M1091" s="238"/>
      <c r="N1091" s="239"/>
      <c r="O1091" s="240"/>
      <c r="P1091" s="240"/>
      <c r="Q1091" s="177"/>
      <c r="R1091" s="251"/>
      <c r="S1091" s="110"/>
      <c r="T1091" s="242"/>
      <c r="U1091" s="247"/>
      <c r="V1091" s="288"/>
    </row>
    <row r="1092" spans="1:22" ht="26.25" customHeight="1">
      <c r="A1092" s="233"/>
      <c r="B1092" s="234"/>
      <c r="C1092" s="234"/>
      <c r="D1092" s="171"/>
      <c r="E1092" s="234"/>
      <c r="F1092" s="234"/>
      <c r="G1092" s="234"/>
      <c r="H1092" s="382"/>
      <c r="I1092" s="238"/>
      <c r="J1092" s="110"/>
      <c r="K1092" s="238"/>
      <c r="L1092" s="238"/>
      <c r="M1092" s="238"/>
      <c r="N1092" s="239"/>
      <c r="O1092" s="240"/>
      <c r="P1092" s="240"/>
      <c r="Q1092" s="177"/>
      <c r="R1092" s="251"/>
      <c r="S1092" s="110"/>
      <c r="T1092" s="242"/>
      <c r="U1092" s="247"/>
      <c r="V1092" s="288"/>
    </row>
    <row r="1093" spans="1:22" ht="26.25" customHeight="1">
      <c r="A1093" s="233"/>
      <c r="B1093" s="234"/>
      <c r="C1093" s="234"/>
      <c r="D1093" s="171"/>
      <c r="E1093" s="234"/>
      <c r="F1093" s="234"/>
      <c r="G1093" s="234"/>
      <c r="H1093" s="382"/>
      <c r="I1093" s="238"/>
      <c r="J1093" s="110"/>
      <c r="K1093" s="238"/>
      <c r="L1093" s="238"/>
      <c r="M1093" s="238"/>
      <c r="N1093" s="239"/>
      <c r="O1093" s="240"/>
      <c r="P1093" s="240"/>
      <c r="Q1093" s="177"/>
      <c r="R1093" s="251"/>
      <c r="S1093" s="110"/>
      <c r="T1093" s="242"/>
      <c r="U1093" s="247"/>
      <c r="V1093" s="288"/>
    </row>
    <row r="1094" spans="4:18" ht="12.75">
      <c r="D1094" s="68"/>
      <c r="H1094" s="223"/>
      <c r="I1094" s="15"/>
      <c r="R1094" s="84"/>
    </row>
    <row r="1095" spans="4:18" ht="12.75" hidden="1">
      <c r="D1095" s="119"/>
      <c r="H1095" s="223"/>
      <c r="I1095" s="15"/>
      <c r="R1095" s="84"/>
    </row>
    <row r="1096" spans="8:21" ht="12.75" hidden="1">
      <c r="H1096" s="223"/>
      <c r="I1096" s="15"/>
      <c r="J1096" s="110"/>
      <c r="L1096" s="32"/>
      <c r="M1096" s="38"/>
      <c r="N1096" s="41"/>
      <c r="O1096" s="40"/>
      <c r="P1096" s="40"/>
      <c r="R1096" s="84"/>
      <c r="S1096" s="383"/>
      <c r="T1096" s="337"/>
      <c r="U1096" s="384"/>
    </row>
    <row r="1097" spans="8:18" ht="12.75" hidden="1">
      <c r="H1097" s="223"/>
      <c r="I1097" s="15"/>
      <c r="Q1097" s="292"/>
      <c r="R1097" s="84"/>
    </row>
    <row r="1098" spans="8:21" ht="12.75" hidden="1">
      <c r="H1098" s="223"/>
      <c r="I1098" s="15"/>
      <c r="Q1098" s="177"/>
      <c r="R1098" s="84"/>
      <c r="S1098" s="383"/>
      <c r="T1098" s="337"/>
      <c r="U1098" s="384"/>
    </row>
    <row r="1099" spans="1:18" ht="12.75">
      <c r="A1099" s="338" t="s">
        <v>598</v>
      </c>
      <c r="H1099" s="223"/>
      <c r="I1099" s="15"/>
      <c r="R1099" s="84"/>
    </row>
    <row r="1100" spans="4:18" ht="12.75">
      <c r="D1100" s="21"/>
      <c r="H1100" s="223"/>
      <c r="I1100" s="15"/>
      <c r="R1100" s="84"/>
    </row>
    <row r="1101" spans="1:22" ht="12.75">
      <c r="A1101" s="11" t="s">
        <v>536</v>
      </c>
      <c r="D1101" s="21"/>
      <c r="H1101" s="223"/>
      <c r="I1101" s="40">
        <f>SUM(I972)</f>
        <v>30512.681000000004</v>
      </c>
      <c r="J1101" s="40">
        <f aca="true" t="shared" si="69" ref="J1101:O1101">SUM(J972)</f>
        <v>5217.593999999999</v>
      </c>
      <c r="K1101" s="40">
        <f t="shared" si="69"/>
        <v>4180.9400000000005</v>
      </c>
      <c r="L1101" s="40">
        <f t="shared" si="69"/>
        <v>858.8339999999998</v>
      </c>
      <c r="M1101" s="40">
        <f t="shared" si="69"/>
        <v>3140.8300000000004</v>
      </c>
      <c r="N1101" s="41">
        <f t="shared" si="69"/>
        <v>144.623</v>
      </c>
      <c r="O1101" s="40">
        <f t="shared" si="69"/>
        <v>16.853</v>
      </c>
      <c r="P1101" s="40">
        <f>SUM(P972)</f>
        <v>-4486.465000000001</v>
      </c>
      <c r="R1101" s="84"/>
      <c r="S1101" s="18">
        <f>SUM(I1101:R1101)</f>
        <v>39585.89</v>
      </c>
      <c r="U1101" s="75">
        <f>SUM(U972)</f>
        <v>37426625.489999995</v>
      </c>
      <c r="V1101" s="288">
        <f>SUM(U1101/S1101/1000)</f>
        <v>0.9454536828652834</v>
      </c>
    </row>
    <row r="1102" spans="1:22" ht="12.75">
      <c r="A1102" s="11" t="s">
        <v>599</v>
      </c>
      <c r="D1102" s="68"/>
      <c r="G1102" s="68"/>
      <c r="H1102" s="223"/>
      <c r="I1102" s="40">
        <f>SUM(I1088)</f>
        <v>43175.781</v>
      </c>
      <c r="J1102" s="40">
        <f aca="true" t="shared" si="70" ref="J1102:O1102">SUM(J1088)</f>
        <v>305.5</v>
      </c>
      <c r="K1102" s="40">
        <f t="shared" si="70"/>
        <v>-2578.8959999999997</v>
      </c>
      <c r="L1102" s="40">
        <f t="shared" si="70"/>
        <v>222.565</v>
      </c>
      <c r="M1102" s="40">
        <f t="shared" si="70"/>
        <v>-1601.7340000000002</v>
      </c>
      <c r="N1102" s="41">
        <f t="shared" si="70"/>
        <v>64.426</v>
      </c>
      <c r="O1102" s="40">
        <f t="shared" si="70"/>
        <v>-139.87</v>
      </c>
      <c r="P1102" s="40">
        <f>SUM(P1088)</f>
        <v>-12364.077000000001</v>
      </c>
      <c r="R1102" s="84"/>
      <c r="S1102" s="18">
        <f>SUM(I1102:Q1102)</f>
        <v>27083.695</v>
      </c>
      <c r="U1102" s="75">
        <f>SUM(U1088)</f>
        <v>27083682.009999998</v>
      </c>
      <c r="V1102" s="288">
        <f>SUM(U1102/S1102/1000)</f>
        <v>0.9999995203756354</v>
      </c>
    </row>
    <row r="1103" spans="7:21" ht="11.25" customHeight="1">
      <c r="G1103" s="134"/>
      <c r="H1103" s="223"/>
      <c r="I1103" s="15"/>
      <c r="R1103" s="84"/>
      <c r="S1103" s="13"/>
      <c r="U1103" s="104"/>
    </row>
    <row r="1104" spans="7:21" ht="12.75" hidden="1">
      <c r="G1104" s="84"/>
      <c r="H1104" s="223"/>
      <c r="I1104" s="15"/>
      <c r="R1104" s="84"/>
      <c r="S1104" s="13"/>
      <c r="U1104" s="104"/>
    </row>
    <row r="1105" spans="7:19" ht="12.75">
      <c r="G1105" s="84"/>
      <c r="H1105" s="223"/>
      <c r="I1105" s="15"/>
      <c r="J1105" s="110"/>
      <c r="M1105" s="77"/>
      <c r="R1105" s="84"/>
      <c r="S1105" s="214"/>
    </row>
    <row r="1106" spans="1:22" ht="22.5" customHeight="1">
      <c r="A1106" s="156" t="s">
        <v>600</v>
      </c>
      <c r="B1106" s="385"/>
      <c r="C1106" s="385"/>
      <c r="D1106" s="385"/>
      <c r="E1106" s="385"/>
      <c r="F1106" s="385"/>
      <c r="G1106" s="386"/>
      <c r="H1106" s="387"/>
      <c r="I1106" s="351">
        <f aca="true" t="shared" si="71" ref="I1106:Q1106">SUM(I1101:I1105)</f>
        <v>73688.462</v>
      </c>
      <c r="J1106" s="190">
        <f>SUM(J1101:J1105)</f>
        <v>5523.093999999999</v>
      </c>
      <c r="K1106" s="352">
        <f t="shared" si="71"/>
        <v>1602.0440000000008</v>
      </c>
      <c r="L1106" s="352">
        <f>SUM(L1101:L1105)</f>
        <v>1081.399</v>
      </c>
      <c r="M1106" s="352">
        <f t="shared" si="71"/>
        <v>1539.0960000000002</v>
      </c>
      <c r="N1106" s="353">
        <f t="shared" si="71"/>
        <v>209.04899999999998</v>
      </c>
      <c r="O1106" s="351">
        <f t="shared" si="71"/>
        <v>-123.017</v>
      </c>
      <c r="P1106" s="351">
        <f t="shared" si="71"/>
        <v>-16850.542</v>
      </c>
      <c r="Q1106" s="354">
        <f t="shared" si="71"/>
        <v>0</v>
      </c>
      <c r="R1106" s="388"/>
      <c r="S1106" s="190">
        <f>SUM(S1101:S1105)</f>
        <v>66669.58499999999</v>
      </c>
      <c r="T1106" s="389"/>
      <c r="U1106" s="192">
        <f>SUM(U1101:U1105)</f>
        <v>64510307.49999999</v>
      </c>
      <c r="V1106" s="288">
        <f>SUM(U1106/S1106/1000)</f>
        <v>0.9676122552735255</v>
      </c>
    </row>
    <row r="1107" spans="7:18" ht="12.75">
      <c r="G1107" s="21"/>
      <c r="H1107" s="223"/>
      <c r="I1107" s="15"/>
      <c r="R1107" s="84"/>
    </row>
    <row r="1108" spans="8:18" ht="12.75">
      <c r="H1108" s="223"/>
      <c r="I1108" s="15"/>
      <c r="R1108" s="84"/>
    </row>
    <row r="1109" spans="8:18" ht="12.75">
      <c r="H1109" s="223"/>
      <c r="I1109" s="15"/>
      <c r="R1109" s="84"/>
    </row>
    <row r="1110" spans="8:22" ht="12.75">
      <c r="H1110" s="223"/>
      <c r="I1110" s="15"/>
      <c r="R1110" s="84"/>
      <c r="V1110" s="271">
        <f>SUM(I1106+J1106+K1106+L1106+M1106+N1106+O1106+P1106+Q1106)</f>
        <v>66669.58499999999</v>
      </c>
    </row>
    <row r="1111" spans="8:18" ht="12.75">
      <c r="H1111" s="223"/>
      <c r="I1111" s="15"/>
      <c r="R1111" s="84"/>
    </row>
    <row r="1112" spans="8:18" ht="12.75">
      <c r="H1112" s="223"/>
      <c r="I1112" s="15"/>
      <c r="R1112" s="84"/>
    </row>
    <row r="1113" spans="1:24" s="29" customFormat="1" ht="12.75">
      <c r="A1113" s="338"/>
      <c r="H1113" s="390"/>
      <c r="I1113" s="15"/>
      <c r="J1113" s="13"/>
      <c r="K1113" s="12"/>
      <c r="L1113" s="12"/>
      <c r="M1113" s="12"/>
      <c r="N1113" s="14"/>
      <c r="O1113" s="15"/>
      <c r="P1113" s="15"/>
      <c r="Q1113" s="16"/>
      <c r="R1113" s="84"/>
      <c r="S1113" s="391"/>
      <c r="T1113" s="19"/>
      <c r="U1113" s="392"/>
      <c r="V1113" s="21"/>
      <c r="W1113" s="21"/>
      <c r="X1113" s="21"/>
    </row>
    <row r="1114" spans="1:24" s="29" customFormat="1" ht="12.75">
      <c r="A1114" s="338"/>
      <c r="H1114" s="390"/>
      <c r="I1114" s="15"/>
      <c r="J1114" s="13"/>
      <c r="K1114" s="12"/>
      <c r="L1114" s="12"/>
      <c r="M1114" s="12"/>
      <c r="N1114" s="14"/>
      <c r="O1114" s="15"/>
      <c r="P1114" s="15"/>
      <c r="Q1114" s="16"/>
      <c r="R1114" s="84"/>
      <c r="S1114" s="391"/>
      <c r="T1114" s="19"/>
      <c r="U1114" s="392"/>
      <c r="V1114" s="21"/>
      <c r="W1114" s="21"/>
      <c r="X1114" s="21"/>
    </row>
    <row r="1115" spans="1:24" s="29" customFormat="1" ht="12.75">
      <c r="A1115" s="338"/>
      <c r="E1115" s="8"/>
      <c r="F1115" s="8"/>
      <c r="G1115" s="8"/>
      <c r="H1115" s="393"/>
      <c r="I1115" s="40"/>
      <c r="J1115" s="133"/>
      <c r="K1115" s="77"/>
      <c r="L1115" s="77"/>
      <c r="M1115" s="77"/>
      <c r="N1115" s="41"/>
      <c r="O1115" s="40"/>
      <c r="P1115" s="40"/>
      <c r="Q1115" s="39"/>
      <c r="R1115" s="134"/>
      <c r="S1115" s="133"/>
      <c r="T1115" s="19"/>
      <c r="U1115" s="392"/>
      <c r="V1115" s="21"/>
      <c r="W1115" s="21"/>
      <c r="X1115" s="21"/>
    </row>
    <row r="1116" spans="1:19" ht="12.75">
      <c r="A1116" s="338"/>
      <c r="E1116" s="8"/>
      <c r="F1116" s="8"/>
      <c r="G1116" s="8"/>
      <c r="H1116" s="393"/>
      <c r="I1116" s="40"/>
      <c r="J1116" s="133"/>
      <c r="K1116" s="77"/>
      <c r="L1116" s="77"/>
      <c r="M1116" s="77"/>
      <c r="N1116" s="41"/>
      <c r="O1116" s="40"/>
      <c r="P1116" s="40"/>
      <c r="Q1116" s="39"/>
      <c r="R1116" s="134"/>
      <c r="S1116" s="110"/>
    </row>
    <row r="1117" spans="8:19" ht="12.75">
      <c r="H1117" s="223"/>
      <c r="I1117" s="15"/>
      <c r="R1117" s="84"/>
      <c r="S1117" s="13"/>
    </row>
    <row r="1118" spans="8:18" ht="12.75">
      <c r="H1118" s="223"/>
      <c r="I1118" s="15"/>
      <c r="R1118" s="84"/>
    </row>
    <row r="1119" spans="8:18" ht="12.75">
      <c r="H1119" s="223"/>
      <c r="I1119" s="15"/>
      <c r="R1119" s="84"/>
    </row>
    <row r="1120" spans="8:18" ht="12.75">
      <c r="H1120" s="223"/>
      <c r="I1120" s="15"/>
      <c r="R1120" s="84"/>
    </row>
    <row r="1121" spans="8:18" ht="12.75">
      <c r="H1121" s="223"/>
      <c r="I1121" s="15"/>
      <c r="R1121" s="84"/>
    </row>
    <row r="1122" spans="8:18" ht="12.75">
      <c r="H1122" s="223"/>
      <c r="I1122" s="15"/>
      <c r="R1122" s="84"/>
    </row>
    <row r="1123" spans="8:18" ht="12.75">
      <c r="H1123" s="223"/>
      <c r="I1123" s="15"/>
      <c r="R1123" s="84"/>
    </row>
    <row r="1124" spans="1:18" ht="12.75">
      <c r="A1124" s="255"/>
      <c r="H1124" s="223"/>
      <c r="I1124" s="15"/>
      <c r="R1124" s="84"/>
    </row>
    <row r="1125" spans="8:18" ht="12.75">
      <c r="H1125" s="223"/>
      <c r="I1125" s="15"/>
      <c r="R1125" s="84"/>
    </row>
    <row r="1126" spans="1:18" ht="12.75">
      <c r="A1126" s="114"/>
      <c r="D1126" s="8"/>
      <c r="H1126" s="223"/>
      <c r="I1126" s="15"/>
      <c r="R1126" s="84"/>
    </row>
    <row r="1127" spans="4:18" ht="12.75">
      <c r="D1127" s="8"/>
      <c r="H1127" s="223"/>
      <c r="I1127" s="40"/>
      <c r="R1127" s="84"/>
    </row>
    <row r="1128" spans="8:18" ht="12.75">
      <c r="H1128" s="223"/>
      <c r="I1128" s="15"/>
      <c r="R1128" s="84"/>
    </row>
    <row r="1129" spans="4:18" ht="12.75">
      <c r="D1129" s="21"/>
      <c r="H1129" s="223"/>
      <c r="I1129" s="15"/>
      <c r="R1129" s="84"/>
    </row>
    <row r="1130" spans="8:18" ht="12.75">
      <c r="H1130" s="223"/>
      <c r="I1130" s="15"/>
      <c r="R1130" s="84"/>
    </row>
    <row r="1131" spans="8:18" ht="12.75">
      <c r="H1131" s="223"/>
      <c r="I1131" s="15"/>
      <c r="R1131" s="84"/>
    </row>
    <row r="1132" spans="8:18" ht="12.75">
      <c r="H1132" s="223"/>
      <c r="I1132" s="15"/>
      <c r="R1132" s="84"/>
    </row>
    <row r="1133" spans="8:18" ht="12.75">
      <c r="H1133" s="223"/>
      <c r="I1133" s="15"/>
      <c r="R1133" s="84"/>
    </row>
    <row r="1134" spans="8:18" ht="12.75">
      <c r="H1134" s="223"/>
      <c r="I1134" s="15"/>
      <c r="R1134" s="84"/>
    </row>
    <row r="1135" spans="8:18" ht="12.75">
      <c r="H1135" s="223"/>
      <c r="I1135" s="15"/>
      <c r="R1135" s="84"/>
    </row>
    <row r="1136" spans="8:18" ht="12.75">
      <c r="H1136" s="223"/>
      <c r="I1136" s="240"/>
      <c r="R1136" s="84"/>
    </row>
    <row r="1137" spans="8:18" ht="12.75">
      <c r="H1137" s="223"/>
      <c r="I1137" s="15"/>
      <c r="R1137" s="84"/>
    </row>
    <row r="1138" spans="8:18" ht="12.75">
      <c r="H1138" s="223"/>
      <c r="I1138" s="15"/>
      <c r="R1138" s="84"/>
    </row>
    <row r="1139" spans="1:18" ht="12.75">
      <c r="A1139" s="114"/>
      <c r="D1139" s="8"/>
      <c r="H1139" s="223"/>
      <c r="I1139" s="15"/>
      <c r="R1139" s="84"/>
    </row>
    <row r="1140" spans="8:18" ht="12.75">
      <c r="H1140" s="223"/>
      <c r="I1140" s="15"/>
      <c r="R1140" s="84"/>
    </row>
    <row r="1141" spans="8:18" ht="12.75">
      <c r="H1141" s="223"/>
      <c r="I1141" s="15"/>
      <c r="R1141" s="84"/>
    </row>
    <row r="1142" spans="8:18" ht="12.75">
      <c r="H1142" s="223"/>
      <c r="I1142" s="15"/>
      <c r="R1142" s="84"/>
    </row>
    <row r="1143" spans="4:18" ht="12.75">
      <c r="D1143" s="21"/>
      <c r="H1143" s="223"/>
      <c r="I1143" s="15"/>
      <c r="R1143" s="84"/>
    </row>
    <row r="1144" spans="4:18" ht="12.75">
      <c r="D1144" s="21"/>
      <c r="H1144" s="223"/>
      <c r="I1144" s="15"/>
      <c r="R1144" s="84"/>
    </row>
    <row r="1145" spans="8:18" ht="12.75">
      <c r="H1145" s="223"/>
      <c r="I1145" s="15"/>
      <c r="R1145" s="84"/>
    </row>
  </sheetData>
  <sheetProtection selectLockedCells="1" selectUnlockedCells="1"/>
  <printOptions/>
  <pageMargins left="0.19652777777777777" right="0.2361111111111111" top="0.7479166666666667" bottom="0.8263888888888888" header="0.5118055555555555" footer="0.3541666666666667"/>
  <pageSetup horizontalDpi="300" verticalDpi="300" orientation="landscape" paperSize="9" scale="80"/>
  <headerFooter alignWithMargins="0">
    <oddFooter>&amp;CStránka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IV366"/>
  <sheetViews>
    <sheetView workbookViewId="0" topLeftCell="B97">
      <selection activeCell="D210" sqref="D210"/>
    </sheetView>
  </sheetViews>
  <sheetFormatPr defaultColWidth="9.140625" defaultRowHeight="12.75"/>
  <cols>
    <col min="1" max="1" width="20.57421875" style="0" customWidth="1"/>
    <col min="2" max="2" width="14.57421875" style="0" customWidth="1"/>
    <col min="3" max="3" width="14.421875" style="0" customWidth="1"/>
    <col min="4" max="4" width="34.8515625" style="0" customWidth="1"/>
    <col min="5" max="5" width="3.57421875" style="0" customWidth="1"/>
    <col min="6" max="6" width="15.57421875" style="0" customWidth="1"/>
    <col min="7" max="7" width="14.57421875" style="0" customWidth="1"/>
    <col min="8" max="8" width="28.7109375" style="0" customWidth="1"/>
  </cols>
  <sheetData>
    <row r="3" spans="1:4" ht="12.75">
      <c r="A3" s="22" t="s">
        <v>1777</v>
      </c>
      <c r="B3" s="22"/>
      <c r="C3" s="22"/>
      <c r="D3" s="633"/>
    </row>
    <row r="4" spans="2:3" ht="12.75">
      <c r="B4" s="561"/>
      <c r="C4" s="561"/>
    </row>
    <row r="5" spans="2:7" ht="12.75">
      <c r="B5" s="634" t="s">
        <v>1778</v>
      </c>
      <c r="C5" s="635"/>
      <c r="F5" s="636" t="s">
        <v>1779</v>
      </c>
      <c r="G5" s="8"/>
    </row>
    <row r="6" spans="2:7" ht="12.75">
      <c r="B6" s="637" t="s">
        <v>1780</v>
      </c>
      <c r="C6" s="637" t="s">
        <v>1781</v>
      </c>
      <c r="F6" s="636" t="s">
        <v>1780</v>
      </c>
      <c r="G6" s="636" t="s">
        <v>1781</v>
      </c>
    </row>
    <row r="7" spans="2:3" ht="12.75">
      <c r="B7" s="561"/>
      <c r="C7" s="561"/>
    </row>
    <row r="8" spans="1:8" ht="12.75">
      <c r="A8" s="526" t="s">
        <v>365</v>
      </c>
      <c r="B8" s="638">
        <v>0</v>
      </c>
      <c r="C8" s="638">
        <v>-4686.04</v>
      </c>
      <c r="D8" s="523" t="s">
        <v>1782</v>
      </c>
      <c r="E8" s="523"/>
      <c r="F8" s="524">
        <v>670200</v>
      </c>
      <c r="G8" s="555">
        <v>670143</v>
      </c>
      <c r="H8" s="523" t="s">
        <v>1783</v>
      </c>
    </row>
    <row r="9" spans="2:8" ht="12.75">
      <c r="B9" s="638">
        <v>827430</v>
      </c>
      <c r="C9" s="638">
        <v>827400.87</v>
      </c>
      <c r="D9" s="523" t="s">
        <v>218</v>
      </c>
      <c r="E9" s="523"/>
      <c r="F9" s="524">
        <v>8000</v>
      </c>
      <c r="G9" s="555">
        <v>33698</v>
      </c>
      <c r="H9" s="523" t="s">
        <v>1784</v>
      </c>
    </row>
    <row r="10" spans="2:8" ht="12.75">
      <c r="B10" s="638">
        <v>21500</v>
      </c>
      <c r="C10" s="638">
        <v>21468.96</v>
      </c>
      <c r="D10" s="523" t="s">
        <v>215</v>
      </c>
      <c r="E10" s="523"/>
      <c r="F10" s="524">
        <v>5050</v>
      </c>
      <c r="G10" s="555">
        <v>5041.8</v>
      </c>
      <c r="H10" s="523" t="s">
        <v>1785</v>
      </c>
    </row>
    <row r="11" spans="2:8" ht="12.75">
      <c r="B11" s="638">
        <v>26020</v>
      </c>
      <c r="C11" s="638">
        <v>26016.9</v>
      </c>
      <c r="D11" s="523" t="s">
        <v>1786</v>
      </c>
      <c r="E11" s="523"/>
      <c r="F11" s="524">
        <v>5800</v>
      </c>
      <c r="G11" s="555">
        <v>5885.37</v>
      </c>
      <c r="H11" s="523" t="s">
        <v>658</v>
      </c>
    </row>
    <row r="12" spans="2:8" ht="12.75">
      <c r="B12" s="638">
        <v>1658</v>
      </c>
      <c r="C12" s="638">
        <v>1657.5</v>
      </c>
      <c r="D12" s="523" t="s">
        <v>1787</v>
      </c>
      <c r="E12" s="523"/>
      <c r="F12" s="524">
        <v>714430</v>
      </c>
      <c r="G12" s="555">
        <v>714423</v>
      </c>
      <c r="H12" s="523" t="s">
        <v>1788</v>
      </c>
    </row>
    <row r="13" spans="2:8" ht="12.75">
      <c r="B13" s="638">
        <v>28560</v>
      </c>
      <c r="C13" s="638">
        <v>28560</v>
      </c>
      <c r="D13" s="523" t="s">
        <v>1789</v>
      </c>
      <c r="E13" s="523"/>
      <c r="F13" s="524"/>
      <c r="G13" s="555"/>
      <c r="H13" s="523"/>
    </row>
    <row r="14" spans="2:8" ht="12.75">
      <c r="B14" s="638">
        <v>13500</v>
      </c>
      <c r="C14" s="638">
        <v>13450.79</v>
      </c>
      <c r="D14" s="523" t="s">
        <v>1790</v>
      </c>
      <c r="E14" s="523"/>
      <c r="F14" s="524"/>
      <c r="G14" s="555"/>
      <c r="H14" s="523"/>
    </row>
    <row r="15" spans="2:8" ht="12.75">
      <c r="B15" s="638">
        <v>5579</v>
      </c>
      <c r="C15" s="638">
        <v>5579</v>
      </c>
      <c r="D15" s="523" t="s">
        <v>1791</v>
      </c>
      <c r="E15" s="523"/>
      <c r="F15" s="524"/>
      <c r="G15" s="555"/>
      <c r="H15" s="523"/>
    </row>
    <row r="16" spans="2:8" ht="12.75">
      <c r="B16" s="638">
        <v>1200</v>
      </c>
      <c r="C16" s="638">
        <v>1178</v>
      </c>
      <c r="D16" s="523" t="s">
        <v>1792</v>
      </c>
      <c r="E16" s="523"/>
      <c r="F16" s="524"/>
      <c r="G16" s="555"/>
      <c r="H16" s="523"/>
    </row>
    <row r="17" spans="2:8" ht="12.75">
      <c r="B17" s="638">
        <v>4639</v>
      </c>
      <c r="C17" s="638">
        <v>4639</v>
      </c>
      <c r="D17" s="523" t="s">
        <v>1793</v>
      </c>
      <c r="E17" s="523"/>
      <c r="F17" s="524"/>
      <c r="G17" s="555"/>
      <c r="H17" s="523"/>
    </row>
    <row r="18" spans="2:8" ht="12.75">
      <c r="B18" s="638">
        <v>98300</v>
      </c>
      <c r="C18" s="638">
        <v>98297.11</v>
      </c>
      <c r="D18" s="523" t="s">
        <v>1794</v>
      </c>
      <c r="E18" s="523"/>
      <c r="F18" s="524"/>
      <c r="G18" s="555"/>
      <c r="H18" s="523"/>
    </row>
    <row r="19" spans="2:8" ht="12.75">
      <c r="B19" s="638">
        <v>25093</v>
      </c>
      <c r="C19" s="638">
        <v>25092.44</v>
      </c>
      <c r="D19" s="523" t="s">
        <v>259</v>
      </c>
      <c r="E19" s="523"/>
      <c r="F19" s="524"/>
      <c r="G19" s="555"/>
      <c r="H19" s="523"/>
    </row>
    <row r="20" spans="2:8" ht="12.75">
      <c r="B20" s="638">
        <v>80988</v>
      </c>
      <c r="C20" s="638">
        <v>80988</v>
      </c>
      <c r="D20" s="523" t="s">
        <v>1795</v>
      </c>
      <c r="E20" s="523"/>
      <c r="F20" s="524"/>
      <c r="G20" s="555"/>
      <c r="H20" s="523"/>
    </row>
    <row r="21" spans="2:8" ht="12.75">
      <c r="B21" s="638"/>
      <c r="C21" s="638"/>
      <c r="D21" s="523"/>
      <c r="E21" s="523"/>
      <c r="F21" s="524"/>
      <c r="G21" s="555"/>
      <c r="H21" s="523"/>
    </row>
    <row r="22" spans="2:7" ht="12.75">
      <c r="B22" s="75"/>
      <c r="C22" s="75"/>
      <c r="F22" s="297"/>
      <c r="G22" s="20"/>
    </row>
    <row r="23" spans="1:8" ht="12.75">
      <c r="A23" s="523" t="s">
        <v>1796</v>
      </c>
      <c r="B23" s="638">
        <f>SUM(B8:B22)</f>
        <v>1134467</v>
      </c>
      <c r="C23" s="638">
        <f>SUM(C8:C22)</f>
        <v>1129642.53</v>
      </c>
      <c r="D23" s="523"/>
      <c r="E23" s="523"/>
      <c r="F23" s="609">
        <f>SUM(F8:F22)</f>
        <v>1403480</v>
      </c>
      <c r="G23" s="638">
        <f>SUM(G8:G22)</f>
        <v>1429191.17</v>
      </c>
      <c r="H23" s="523"/>
    </row>
    <row r="24" spans="2:7" ht="12.75">
      <c r="B24" s="75"/>
      <c r="C24" s="75"/>
      <c r="F24" s="297"/>
      <c r="G24" s="20"/>
    </row>
    <row r="25" spans="1:8" ht="12.75">
      <c r="A25" s="579" t="s">
        <v>1797</v>
      </c>
      <c r="B25" s="638">
        <v>330</v>
      </c>
      <c r="C25" s="638">
        <v>329.22</v>
      </c>
      <c r="D25" s="523" t="s">
        <v>1798</v>
      </c>
      <c r="E25" s="523"/>
      <c r="F25" s="524">
        <v>408668</v>
      </c>
      <c r="G25" s="555">
        <v>408668</v>
      </c>
      <c r="H25" s="523" t="s">
        <v>1799</v>
      </c>
    </row>
    <row r="26" spans="2:8" ht="12.75">
      <c r="B26" s="638">
        <v>3000</v>
      </c>
      <c r="C26" s="638">
        <v>-18789.4</v>
      </c>
      <c r="D26" s="523" t="s">
        <v>280</v>
      </c>
      <c r="E26" s="523"/>
      <c r="F26" s="524">
        <v>10500</v>
      </c>
      <c r="G26" s="555">
        <v>11541.4</v>
      </c>
      <c r="H26" s="523" t="s">
        <v>1784</v>
      </c>
    </row>
    <row r="27" spans="2:8" ht="12.75">
      <c r="B27" s="638">
        <v>0</v>
      </c>
      <c r="C27" s="638">
        <v>0.8</v>
      </c>
      <c r="D27" s="523" t="s">
        <v>463</v>
      </c>
      <c r="E27" s="523"/>
      <c r="F27" s="524">
        <v>3200</v>
      </c>
      <c r="G27" s="555">
        <v>3200</v>
      </c>
      <c r="H27" s="523" t="s">
        <v>1800</v>
      </c>
    </row>
    <row r="28" spans="2:8" ht="12.75">
      <c r="B28" s="638">
        <v>168024</v>
      </c>
      <c r="C28" s="638">
        <v>168020.41</v>
      </c>
      <c r="D28" s="523" t="s">
        <v>218</v>
      </c>
      <c r="E28" s="523"/>
      <c r="F28" s="524">
        <v>127804</v>
      </c>
      <c r="G28" s="555">
        <v>127804</v>
      </c>
      <c r="H28" s="523" t="s">
        <v>1788</v>
      </c>
    </row>
    <row r="29" spans="2:8" ht="12.75">
      <c r="B29" s="638">
        <v>5522</v>
      </c>
      <c r="C29" s="638">
        <v>5522</v>
      </c>
      <c r="D29" s="523" t="s">
        <v>1801</v>
      </c>
      <c r="E29" s="523"/>
      <c r="F29" s="524"/>
      <c r="G29" s="555"/>
      <c r="H29" s="523"/>
    </row>
    <row r="30" spans="2:8" ht="12.75">
      <c r="B30" s="638">
        <v>2844</v>
      </c>
      <c r="C30" s="638">
        <v>6636</v>
      </c>
      <c r="D30" s="523" t="s">
        <v>1802</v>
      </c>
      <c r="E30" s="523"/>
      <c r="F30" s="524"/>
      <c r="G30" s="555"/>
      <c r="H30" s="523"/>
    </row>
    <row r="31" spans="2:8" ht="12.75">
      <c r="B31" s="638">
        <v>4231</v>
      </c>
      <c r="C31" s="638">
        <v>4230.33</v>
      </c>
      <c r="D31" s="523" t="s">
        <v>1803</v>
      </c>
      <c r="E31" s="523"/>
      <c r="F31" s="524"/>
      <c r="G31" s="555"/>
      <c r="H31" s="523"/>
    </row>
    <row r="32" spans="2:8" ht="12.75">
      <c r="B32" s="638">
        <v>3413</v>
      </c>
      <c r="C32" s="638">
        <v>3412.5</v>
      </c>
      <c r="D32" s="523" t="s">
        <v>1804</v>
      </c>
      <c r="E32" s="523"/>
      <c r="F32" s="524"/>
      <c r="G32" s="555"/>
      <c r="H32" s="523"/>
    </row>
    <row r="33" spans="2:8" ht="12.75">
      <c r="B33" s="638">
        <v>24000</v>
      </c>
      <c r="C33" s="638">
        <v>24000</v>
      </c>
      <c r="D33" s="523" t="s">
        <v>1805</v>
      </c>
      <c r="E33" s="523"/>
      <c r="F33" s="524"/>
      <c r="G33" s="555"/>
      <c r="H33" s="523"/>
    </row>
    <row r="34" spans="2:8" ht="12.75">
      <c r="B34" s="638">
        <v>390</v>
      </c>
      <c r="C34" s="638">
        <v>389</v>
      </c>
      <c r="D34" s="523" t="s">
        <v>1806</v>
      </c>
      <c r="E34" s="523"/>
      <c r="F34" s="524"/>
      <c r="G34" s="555"/>
      <c r="H34" s="523"/>
    </row>
    <row r="35" spans="2:8" ht="12.75">
      <c r="B35" s="638">
        <v>106963</v>
      </c>
      <c r="C35" s="638">
        <v>106963</v>
      </c>
      <c r="D35" s="523" t="s">
        <v>1807</v>
      </c>
      <c r="E35" s="523"/>
      <c r="F35" s="524"/>
      <c r="G35" s="555"/>
      <c r="H35" s="523"/>
    </row>
    <row r="36" spans="2:8" ht="12.75">
      <c r="B36" s="638">
        <v>11431</v>
      </c>
      <c r="C36" s="638">
        <v>11430.04</v>
      </c>
      <c r="D36" s="523" t="s">
        <v>259</v>
      </c>
      <c r="E36" s="523"/>
      <c r="F36" s="524"/>
      <c r="G36" s="555"/>
      <c r="H36" s="523"/>
    </row>
    <row r="37" spans="2:8" ht="12.75">
      <c r="B37" s="638">
        <v>202272</v>
      </c>
      <c r="C37" s="638">
        <v>202272</v>
      </c>
      <c r="D37" s="523" t="s">
        <v>1795</v>
      </c>
      <c r="E37" s="523"/>
      <c r="F37" s="524"/>
      <c r="G37" s="555"/>
      <c r="H37" s="523"/>
    </row>
    <row r="38" spans="2:7" ht="12.75">
      <c r="B38" s="75"/>
      <c r="C38" s="75"/>
      <c r="F38" s="297"/>
      <c r="G38" s="20"/>
    </row>
    <row r="39" spans="1:8" ht="12.75">
      <c r="A39" s="523" t="s">
        <v>1808</v>
      </c>
      <c r="B39" s="638">
        <f>SUM(B25:B38)</f>
        <v>532420</v>
      </c>
      <c r="C39" s="638">
        <f>SUM(C25:C38)</f>
        <v>514415.89999999997</v>
      </c>
      <c r="D39" s="523"/>
      <c r="E39" s="523"/>
      <c r="F39" s="609">
        <f>SUM(F25:F38)</f>
        <v>550172</v>
      </c>
      <c r="G39" s="638">
        <f>SUM(G25:G38)</f>
        <v>551213.4</v>
      </c>
      <c r="H39" s="523"/>
    </row>
    <row r="40" spans="2:7" ht="12.75">
      <c r="B40" s="75"/>
      <c r="C40" s="75"/>
      <c r="F40" s="297"/>
      <c r="G40" s="20"/>
    </row>
    <row r="41" spans="2:7" ht="12.75">
      <c r="B41" s="75"/>
      <c r="C41" s="75"/>
      <c r="F41" s="297"/>
      <c r="G41" s="20"/>
    </row>
    <row r="42" spans="2:7" ht="12.75">
      <c r="B42" s="75"/>
      <c r="C42" s="75"/>
      <c r="F42" s="297"/>
      <c r="G42" s="20"/>
    </row>
    <row r="43" spans="2:7" ht="12.75">
      <c r="B43" s="75"/>
      <c r="C43" s="75"/>
      <c r="F43" s="297"/>
      <c r="G43" s="20"/>
    </row>
    <row r="44" spans="1:8" ht="12.75">
      <c r="A44" s="526" t="s">
        <v>369</v>
      </c>
      <c r="B44" s="638"/>
      <c r="C44" s="638"/>
      <c r="D44" s="523" t="s">
        <v>1809</v>
      </c>
      <c r="E44" s="523"/>
      <c r="F44" s="524">
        <v>564000</v>
      </c>
      <c r="G44" s="555">
        <v>563825.4</v>
      </c>
      <c r="H44" s="523" t="s">
        <v>1810</v>
      </c>
    </row>
    <row r="45" spans="1:8" ht="12.75">
      <c r="A45" s="257"/>
      <c r="B45" s="638">
        <v>4100</v>
      </c>
      <c r="C45" s="638">
        <v>4099.64</v>
      </c>
      <c r="D45" s="523" t="s">
        <v>215</v>
      </c>
      <c r="E45" s="523"/>
      <c r="F45" s="524">
        <v>55830</v>
      </c>
      <c r="G45" s="555">
        <v>55821.6</v>
      </c>
      <c r="H45" s="523" t="s">
        <v>1811</v>
      </c>
    </row>
    <row r="46" spans="2:8" ht="12.75">
      <c r="B46" s="638">
        <v>7892</v>
      </c>
      <c r="C46" s="638">
        <v>7891.65</v>
      </c>
      <c r="D46" s="523" t="s">
        <v>464</v>
      </c>
      <c r="E46" s="523"/>
      <c r="F46" s="524">
        <v>10</v>
      </c>
      <c r="G46" s="555">
        <v>6.07</v>
      </c>
      <c r="H46" s="523" t="s">
        <v>1812</v>
      </c>
    </row>
    <row r="47" spans="2:8" ht="12.75">
      <c r="B47" s="638">
        <v>21108</v>
      </c>
      <c r="C47" s="638">
        <v>68115.97</v>
      </c>
      <c r="D47" s="523" t="s">
        <v>1813</v>
      </c>
      <c r="E47" s="523"/>
      <c r="F47" s="524">
        <v>70</v>
      </c>
      <c r="G47" s="555">
        <v>68.06</v>
      </c>
      <c r="H47" s="523" t="s">
        <v>1814</v>
      </c>
    </row>
    <row r="48" spans="2:8" ht="12.75">
      <c r="B48" s="638">
        <v>3000</v>
      </c>
      <c r="C48" s="638">
        <v>-26579.58</v>
      </c>
      <c r="D48" s="523" t="s">
        <v>463</v>
      </c>
      <c r="E48" s="523"/>
      <c r="F48" s="524">
        <v>5000</v>
      </c>
      <c r="G48" s="555">
        <v>7671</v>
      </c>
      <c r="H48" s="523" t="s">
        <v>1815</v>
      </c>
    </row>
    <row r="49" spans="2:8" ht="12.75">
      <c r="B49" s="638">
        <v>20000</v>
      </c>
      <c r="C49" s="638">
        <v>24155.62</v>
      </c>
      <c r="D49" s="523" t="s">
        <v>277</v>
      </c>
      <c r="E49" s="523"/>
      <c r="F49" s="524"/>
      <c r="G49" s="555"/>
      <c r="H49" s="523"/>
    </row>
    <row r="50" spans="2:8" ht="12.75">
      <c r="B50" s="638">
        <v>14000</v>
      </c>
      <c r="C50" s="638">
        <v>34634.47</v>
      </c>
      <c r="D50" s="523" t="s">
        <v>1816</v>
      </c>
      <c r="E50" s="523"/>
      <c r="F50" s="524"/>
      <c r="G50" s="555"/>
      <c r="H50" s="523"/>
    </row>
    <row r="51" spans="2:8" ht="12.75">
      <c r="B51" s="638">
        <v>351232</v>
      </c>
      <c r="C51" s="638">
        <v>385112.34</v>
      </c>
      <c r="D51" s="523" t="s">
        <v>218</v>
      </c>
      <c r="E51" s="523"/>
      <c r="F51" s="524"/>
      <c r="G51" s="555"/>
      <c r="H51" s="523"/>
    </row>
    <row r="52" spans="2:8" ht="12.75">
      <c r="B52" s="638">
        <v>8000</v>
      </c>
      <c r="C52" s="638">
        <v>7944</v>
      </c>
      <c r="D52" s="523" t="s">
        <v>1786</v>
      </c>
      <c r="E52" s="523"/>
      <c r="F52" s="524"/>
      <c r="G52" s="555"/>
      <c r="H52" s="523"/>
    </row>
    <row r="53" spans="2:8" ht="12.75">
      <c r="B53" s="638">
        <v>16200</v>
      </c>
      <c r="C53" s="638">
        <v>16157.35</v>
      </c>
      <c r="D53" s="523" t="s">
        <v>1790</v>
      </c>
      <c r="E53" s="523"/>
      <c r="F53" s="524"/>
      <c r="G53" s="555"/>
      <c r="H53" s="523"/>
    </row>
    <row r="54" spans="2:8" ht="12.75">
      <c r="B54" s="638">
        <v>19710</v>
      </c>
      <c r="C54" s="638">
        <v>19708.84</v>
      </c>
      <c r="D54" s="523" t="s">
        <v>1817</v>
      </c>
      <c r="E54" s="523"/>
      <c r="F54" s="524"/>
      <c r="G54" s="555"/>
      <c r="H54" s="523"/>
    </row>
    <row r="55" spans="2:8" ht="12.75">
      <c r="B55" s="638">
        <v>0</v>
      </c>
      <c r="C55" s="638">
        <v>-0.98</v>
      </c>
      <c r="D55" s="523" t="s">
        <v>1818</v>
      </c>
      <c r="E55" s="523"/>
      <c r="F55" s="524"/>
      <c r="G55" s="555"/>
      <c r="H55" s="523"/>
    </row>
    <row r="56" spans="2:8" ht="12.75">
      <c r="B56" s="638">
        <v>12060</v>
      </c>
      <c r="C56" s="638">
        <v>12060</v>
      </c>
      <c r="D56" s="523" t="s">
        <v>1795</v>
      </c>
      <c r="E56" s="523"/>
      <c r="F56" s="524"/>
      <c r="G56" s="555"/>
      <c r="H56" s="523"/>
    </row>
    <row r="57" spans="2:8" ht="12.75">
      <c r="B57" s="638"/>
      <c r="C57" s="638"/>
      <c r="D57" s="523"/>
      <c r="E57" s="523"/>
      <c r="F57" s="524"/>
      <c r="G57" s="555"/>
      <c r="H57" s="523"/>
    </row>
    <row r="58" spans="2:8" ht="12.75">
      <c r="B58" s="638"/>
      <c r="C58" s="638"/>
      <c r="D58" s="523"/>
      <c r="E58" s="523"/>
      <c r="F58" s="524"/>
      <c r="G58" s="555"/>
      <c r="H58" s="523"/>
    </row>
    <row r="59" spans="2:7" ht="12.75">
      <c r="B59" s="561"/>
      <c r="C59" s="75"/>
      <c r="F59" s="297"/>
      <c r="G59" s="20"/>
    </row>
    <row r="60" spans="1:8" ht="12.75">
      <c r="A60" s="523" t="s">
        <v>600</v>
      </c>
      <c r="B60" s="638">
        <f>SUM(B44:B59)</f>
        <v>477302</v>
      </c>
      <c r="C60" s="638">
        <f>SUM(C44:C59)</f>
        <v>553299.3200000001</v>
      </c>
      <c r="D60" s="523"/>
      <c r="E60" s="523"/>
      <c r="F60" s="609">
        <f>SUM(F44:F59)</f>
        <v>624910</v>
      </c>
      <c r="G60" s="638">
        <f>SUM(G44:G59)</f>
        <v>627392.13</v>
      </c>
      <c r="H60" s="523"/>
    </row>
    <row r="61" spans="2:7" ht="12.75">
      <c r="B61" s="561"/>
      <c r="C61" s="561"/>
      <c r="F61" s="297"/>
      <c r="G61" s="20"/>
    </row>
    <row r="62" spans="2:7" ht="12.75">
      <c r="B62" s="561"/>
      <c r="C62" s="561"/>
      <c r="F62" s="297"/>
      <c r="G62" s="20"/>
    </row>
    <row r="63" spans="1:8" ht="12.75">
      <c r="A63" s="579" t="s">
        <v>323</v>
      </c>
      <c r="B63" s="638">
        <v>13180</v>
      </c>
      <c r="C63" s="638">
        <v>14021.39</v>
      </c>
      <c r="D63" s="523" t="s">
        <v>215</v>
      </c>
      <c r="E63" s="523"/>
      <c r="F63" s="524">
        <v>1018400</v>
      </c>
      <c r="G63" s="555">
        <v>1001881.27</v>
      </c>
      <c r="H63" s="523" t="s">
        <v>1819</v>
      </c>
    </row>
    <row r="64" spans="2:8" ht="12.75">
      <c r="B64" s="638">
        <v>8201</v>
      </c>
      <c r="C64" s="638">
        <v>8200.84</v>
      </c>
      <c r="D64" s="523" t="s">
        <v>305</v>
      </c>
      <c r="E64" s="523"/>
      <c r="F64" s="524">
        <v>13000</v>
      </c>
      <c r="G64" s="555">
        <v>12000</v>
      </c>
      <c r="H64" s="523" t="s">
        <v>1820</v>
      </c>
    </row>
    <row r="65" spans="2:8" ht="12.75">
      <c r="B65" s="638">
        <v>18676</v>
      </c>
      <c r="C65" s="638">
        <v>18675.22</v>
      </c>
      <c r="D65" s="523" t="s">
        <v>464</v>
      </c>
      <c r="E65" s="523"/>
      <c r="F65" s="524">
        <v>25000</v>
      </c>
      <c r="G65" s="555">
        <v>22990.71</v>
      </c>
      <c r="H65" s="523" t="s">
        <v>1821</v>
      </c>
    </row>
    <row r="66" spans="2:8" ht="12.75">
      <c r="B66" s="638">
        <v>18414</v>
      </c>
      <c r="C66" s="638">
        <v>18413.8</v>
      </c>
      <c r="D66" s="523" t="s">
        <v>218</v>
      </c>
      <c r="E66" s="523"/>
      <c r="F66" s="524">
        <v>14200</v>
      </c>
      <c r="G66" s="555">
        <v>13641.38</v>
      </c>
      <c r="H66" s="523" t="s">
        <v>1822</v>
      </c>
    </row>
    <row r="67" spans="2:8" ht="12.75">
      <c r="B67" s="638">
        <v>1155</v>
      </c>
      <c r="C67" s="638">
        <v>1155</v>
      </c>
      <c r="D67" s="523" t="s">
        <v>285</v>
      </c>
      <c r="E67" s="523"/>
      <c r="F67" s="524">
        <v>7200</v>
      </c>
      <c r="G67" s="555">
        <v>7500</v>
      </c>
      <c r="H67" s="523" t="s">
        <v>1823</v>
      </c>
    </row>
    <row r="68" spans="2:8" ht="12.75">
      <c r="B68" s="638">
        <v>380000</v>
      </c>
      <c r="C68" s="638">
        <v>389400.81</v>
      </c>
      <c r="D68" s="523" t="s">
        <v>1824</v>
      </c>
      <c r="E68" s="523"/>
      <c r="F68" s="524">
        <v>2600</v>
      </c>
      <c r="G68" s="555">
        <v>3100</v>
      </c>
      <c r="H68" s="523" t="s">
        <v>1825</v>
      </c>
    </row>
    <row r="69" spans="2:8" ht="12.75">
      <c r="B69" s="638">
        <v>1457</v>
      </c>
      <c r="C69" s="638">
        <v>1457</v>
      </c>
      <c r="D69" s="523" t="s">
        <v>1826</v>
      </c>
      <c r="E69" s="523"/>
      <c r="F69" s="524">
        <v>8700</v>
      </c>
      <c r="G69" s="555">
        <v>8676.17</v>
      </c>
      <c r="H69" s="523" t="s">
        <v>1827</v>
      </c>
    </row>
    <row r="70" spans="2:8" ht="12.75">
      <c r="B70" s="638">
        <v>4000</v>
      </c>
      <c r="C70" s="638">
        <v>3350.85</v>
      </c>
      <c r="D70" s="523" t="s">
        <v>1828</v>
      </c>
      <c r="E70" s="523"/>
      <c r="F70" s="524">
        <v>48165</v>
      </c>
      <c r="G70" s="555">
        <v>48164.8</v>
      </c>
      <c r="H70" s="523" t="s">
        <v>1829</v>
      </c>
    </row>
    <row r="71" spans="2:8" ht="12.75">
      <c r="B71" s="638">
        <v>4877</v>
      </c>
      <c r="C71" s="638">
        <v>4876.84</v>
      </c>
      <c r="D71" s="523" t="s">
        <v>1830</v>
      </c>
      <c r="E71" s="523"/>
      <c r="F71" s="524">
        <v>850</v>
      </c>
      <c r="G71" s="555">
        <v>819</v>
      </c>
      <c r="H71" s="523" t="s">
        <v>1831</v>
      </c>
    </row>
    <row r="72" spans="2:8" ht="12.75">
      <c r="B72" s="638">
        <v>342942</v>
      </c>
      <c r="C72" s="638">
        <v>342942</v>
      </c>
      <c r="D72" s="523" t="s">
        <v>270</v>
      </c>
      <c r="E72" s="523"/>
      <c r="F72" s="524">
        <v>4200</v>
      </c>
      <c r="G72" s="555">
        <v>4200</v>
      </c>
      <c r="H72" s="523" t="s">
        <v>1832</v>
      </c>
    </row>
    <row r="73" spans="2:8" ht="12.75">
      <c r="B73" s="638">
        <v>51837</v>
      </c>
      <c r="C73" s="638">
        <v>51837</v>
      </c>
      <c r="D73" s="523" t="s">
        <v>1833</v>
      </c>
      <c r="E73" s="523"/>
      <c r="F73" s="524">
        <v>0</v>
      </c>
      <c r="G73" s="555">
        <v>-1.19</v>
      </c>
      <c r="H73" s="523" t="s">
        <v>1834</v>
      </c>
    </row>
    <row r="74" spans="2:8" ht="12.75">
      <c r="B74" s="638">
        <v>83540</v>
      </c>
      <c r="C74" s="638">
        <v>83540</v>
      </c>
      <c r="D74" s="523" t="s">
        <v>271</v>
      </c>
      <c r="E74" s="523"/>
      <c r="F74" s="524">
        <v>2500</v>
      </c>
      <c r="G74" s="555">
        <v>2501.36</v>
      </c>
      <c r="H74" s="523" t="s">
        <v>1835</v>
      </c>
    </row>
    <row r="75" spans="2:8" ht="12.75">
      <c r="B75" s="638">
        <v>31135</v>
      </c>
      <c r="C75" s="638">
        <v>30867</v>
      </c>
      <c r="D75" s="523" t="s">
        <v>272</v>
      </c>
      <c r="E75" s="523"/>
      <c r="F75" s="524"/>
      <c r="G75" s="555"/>
      <c r="H75" s="523"/>
    </row>
    <row r="76" spans="2:8" ht="12.75">
      <c r="B76" s="638">
        <v>4000</v>
      </c>
      <c r="C76" s="638">
        <v>3808.8</v>
      </c>
      <c r="D76" s="523" t="s">
        <v>1836</v>
      </c>
      <c r="E76" s="523"/>
      <c r="F76" s="524"/>
      <c r="G76" s="555"/>
      <c r="H76" s="523"/>
    </row>
    <row r="77" spans="2:8" ht="12.75">
      <c r="B77" s="638">
        <v>4000</v>
      </c>
      <c r="C77" s="638">
        <v>4000</v>
      </c>
      <c r="D77" s="523" t="s">
        <v>1837</v>
      </c>
      <c r="E77" s="523"/>
      <c r="F77" s="524"/>
      <c r="G77" s="555"/>
      <c r="H77" s="523"/>
    </row>
    <row r="78" spans="2:8" ht="12.75">
      <c r="B78" s="638">
        <v>4500</v>
      </c>
      <c r="C78" s="638">
        <v>4033.28</v>
      </c>
      <c r="D78" s="523" t="s">
        <v>1838</v>
      </c>
      <c r="E78" s="523"/>
      <c r="F78" s="524"/>
      <c r="G78" s="555"/>
      <c r="H78" s="523"/>
    </row>
    <row r="79" spans="2:8" ht="12.75">
      <c r="B79" s="638">
        <v>2500</v>
      </c>
      <c r="C79" s="638">
        <v>1226.55</v>
      </c>
      <c r="D79" s="523" t="s">
        <v>1839</v>
      </c>
      <c r="E79" s="523"/>
      <c r="F79" s="524"/>
      <c r="G79" s="555"/>
      <c r="H79" s="523"/>
    </row>
    <row r="80" spans="2:8" ht="12.75">
      <c r="B80" s="638">
        <v>1620</v>
      </c>
      <c r="C80" s="638">
        <v>1620</v>
      </c>
      <c r="D80" s="523" t="s">
        <v>1840</v>
      </c>
      <c r="E80" s="523"/>
      <c r="F80" s="524"/>
      <c r="G80" s="555"/>
      <c r="H80" s="523"/>
    </row>
    <row r="81" spans="2:8" ht="12.75">
      <c r="B81" s="638">
        <v>145236</v>
      </c>
      <c r="C81" s="638">
        <v>145236</v>
      </c>
      <c r="D81" s="523" t="s">
        <v>1795</v>
      </c>
      <c r="E81" s="523"/>
      <c r="F81" s="524"/>
      <c r="G81" s="555"/>
      <c r="H81" s="523"/>
    </row>
    <row r="82" spans="2:8" ht="12.75">
      <c r="B82" s="638">
        <v>0</v>
      </c>
      <c r="C82" s="638">
        <v>-1.62</v>
      </c>
      <c r="D82" s="523" t="s">
        <v>1818</v>
      </c>
      <c r="E82" s="523"/>
      <c r="F82" s="524"/>
      <c r="G82" s="555"/>
      <c r="H82" s="523"/>
    </row>
    <row r="83" spans="2:7" ht="12.75">
      <c r="B83" s="639"/>
      <c r="C83" s="75"/>
      <c r="F83" s="297"/>
      <c r="G83" s="20"/>
    </row>
    <row r="84" spans="1:8" ht="12.75">
      <c r="A84" s="523" t="s">
        <v>600</v>
      </c>
      <c r="B84" s="638">
        <f>SUM(B63:B83)</f>
        <v>1121270</v>
      </c>
      <c r="C84" s="638">
        <f>SUM(C63:C83)</f>
        <v>1128660.76</v>
      </c>
      <c r="D84" s="523"/>
      <c r="E84" s="523"/>
      <c r="F84" s="609">
        <f>SUM(F63:F83)</f>
        <v>1144815</v>
      </c>
      <c r="G84" s="638">
        <f>SUM(G63:G83)</f>
        <v>1125473.5</v>
      </c>
      <c r="H84" s="523"/>
    </row>
    <row r="85" spans="1:8" ht="12.75">
      <c r="A85" s="640"/>
      <c r="B85" s="638"/>
      <c r="C85" s="638"/>
      <c r="D85" s="523"/>
      <c r="E85" s="523"/>
      <c r="F85" s="609"/>
      <c r="G85" s="638"/>
      <c r="H85" s="523"/>
    </row>
    <row r="86" spans="1:8" ht="12.75">
      <c r="A86" s="640"/>
      <c r="B86" s="638"/>
      <c r="C86" s="638"/>
      <c r="D86" s="523"/>
      <c r="E86" s="523"/>
      <c r="F86" s="609"/>
      <c r="G86" s="638"/>
      <c r="H86" s="523"/>
    </row>
    <row r="87" spans="1:8" ht="12.75">
      <c r="A87" s="640"/>
      <c r="B87" s="638"/>
      <c r="C87" s="638"/>
      <c r="D87" s="523"/>
      <c r="E87" s="523"/>
      <c r="F87" s="609"/>
      <c r="G87" s="638"/>
      <c r="H87" s="523"/>
    </row>
    <row r="88" spans="1:8" ht="12.75">
      <c r="A88" s="579" t="s">
        <v>378</v>
      </c>
      <c r="B88" s="638">
        <v>26500</v>
      </c>
      <c r="C88" s="638">
        <v>31509.81</v>
      </c>
      <c r="D88" s="523" t="s">
        <v>389</v>
      </c>
      <c r="E88" s="523"/>
      <c r="F88" s="524">
        <v>36000</v>
      </c>
      <c r="G88" s="555">
        <v>35684.94</v>
      </c>
      <c r="H88" s="523" t="s">
        <v>1841</v>
      </c>
    </row>
    <row r="89" spans="1:8" ht="12.75">
      <c r="A89" s="8"/>
      <c r="B89" s="638">
        <v>4500</v>
      </c>
      <c r="C89" s="638">
        <v>3347.39</v>
      </c>
      <c r="D89" s="523" t="s">
        <v>277</v>
      </c>
      <c r="E89" s="523"/>
      <c r="F89" s="524">
        <v>6600</v>
      </c>
      <c r="G89" s="555">
        <v>6599.88</v>
      </c>
      <c r="H89" s="523" t="s">
        <v>1842</v>
      </c>
    </row>
    <row r="90" spans="2:8" ht="12.75">
      <c r="B90" s="638">
        <v>8088</v>
      </c>
      <c r="C90" s="638">
        <v>8087.55</v>
      </c>
      <c r="D90" s="523" t="s">
        <v>218</v>
      </c>
      <c r="E90" s="523"/>
      <c r="F90" s="524">
        <v>5550</v>
      </c>
      <c r="G90" s="555">
        <v>5546.4</v>
      </c>
      <c r="H90" s="523" t="s">
        <v>1843</v>
      </c>
    </row>
    <row r="91" spans="2:8" ht="12.75">
      <c r="B91" s="638">
        <v>135600</v>
      </c>
      <c r="C91" s="638">
        <v>131193.24</v>
      </c>
      <c r="D91" s="523" t="s">
        <v>1844</v>
      </c>
      <c r="E91" s="523"/>
      <c r="F91" s="524">
        <v>20520</v>
      </c>
      <c r="G91" s="555">
        <v>20511.64</v>
      </c>
      <c r="H91" s="523" t="s">
        <v>1845</v>
      </c>
    </row>
    <row r="92" spans="2:8" ht="12.75">
      <c r="B92" s="638">
        <v>1505</v>
      </c>
      <c r="C92" s="638">
        <v>1504.92</v>
      </c>
      <c r="D92" s="523" t="s">
        <v>1817</v>
      </c>
      <c r="E92" s="523"/>
      <c r="F92" s="524">
        <v>21010</v>
      </c>
      <c r="G92" s="555">
        <v>21007.35</v>
      </c>
      <c r="H92" s="523" t="s">
        <v>1846</v>
      </c>
    </row>
    <row r="93" spans="2:8" ht="12.75">
      <c r="B93" s="638">
        <v>2093</v>
      </c>
      <c r="C93" s="638">
        <v>2093</v>
      </c>
      <c r="D93" s="523" t="s">
        <v>1790</v>
      </c>
      <c r="E93" s="523"/>
      <c r="F93" s="524">
        <v>0</v>
      </c>
      <c r="G93" s="555">
        <v>-5.36</v>
      </c>
      <c r="H93" s="523" t="s">
        <v>1847</v>
      </c>
    </row>
    <row r="94" spans="2:8" ht="12.75">
      <c r="B94" s="638">
        <v>0</v>
      </c>
      <c r="C94" s="638">
        <v>-0.58</v>
      </c>
      <c r="D94" s="523" t="s">
        <v>1848</v>
      </c>
      <c r="E94" s="523"/>
      <c r="F94" s="524"/>
      <c r="G94" s="555"/>
      <c r="H94" s="523"/>
    </row>
    <row r="95" spans="2:8" ht="12.75">
      <c r="B95" s="638">
        <v>21</v>
      </c>
      <c r="C95" s="638">
        <v>21</v>
      </c>
      <c r="D95" s="523" t="s">
        <v>215</v>
      </c>
      <c r="E95" s="523"/>
      <c r="F95" s="524"/>
      <c r="G95" s="555"/>
      <c r="H95" s="523"/>
    </row>
    <row r="96" spans="2:8" ht="12.75">
      <c r="B96" s="638">
        <v>21000</v>
      </c>
      <c r="C96" s="638">
        <v>21000</v>
      </c>
      <c r="D96" s="523" t="s">
        <v>1849</v>
      </c>
      <c r="E96" s="523"/>
      <c r="F96" s="524"/>
      <c r="G96" s="555"/>
      <c r="H96" s="523"/>
    </row>
    <row r="97" spans="2:8" ht="12.75">
      <c r="B97" s="638">
        <v>52752</v>
      </c>
      <c r="C97" s="638">
        <v>52752</v>
      </c>
      <c r="D97" s="523" t="s">
        <v>1795</v>
      </c>
      <c r="E97" s="523"/>
      <c r="F97" s="524"/>
      <c r="G97" s="555"/>
      <c r="H97" s="523"/>
    </row>
    <row r="98" spans="2:7" ht="12.75">
      <c r="B98" s="75"/>
      <c r="C98" s="75"/>
      <c r="F98" s="297"/>
      <c r="G98" s="20"/>
    </row>
    <row r="99" spans="1:8" ht="12.75">
      <c r="A99" s="523" t="s">
        <v>600</v>
      </c>
      <c r="B99" s="638">
        <f>SUM(B88:B98)</f>
        <v>252059</v>
      </c>
      <c r="C99" s="638">
        <f>SUM(C88:C98)</f>
        <v>251508.33000000002</v>
      </c>
      <c r="D99" s="523"/>
      <c r="E99" s="523"/>
      <c r="F99" s="609">
        <f>SUM(F88:F98)</f>
        <v>89680</v>
      </c>
      <c r="G99" s="638">
        <f>SUM(G88:G98)</f>
        <v>89344.85</v>
      </c>
      <c r="H99" s="523"/>
    </row>
    <row r="100" spans="2:7" ht="12.75">
      <c r="B100" s="75"/>
      <c r="C100" s="75"/>
      <c r="F100" s="297"/>
      <c r="G100" s="20"/>
    </row>
    <row r="101" spans="1:8" ht="12.75">
      <c r="A101" s="526" t="s">
        <v>1850</v>
      </c>
      <c r="B101" s="638">
        <v>0</v>
      </c>
      <c r="C101" s="638">
        <v>0</v>
      </c>
      <c r="D101" s="523" t="s">
        <v>215</v>
      </c>
      <c r="E101" s="523"/>
      <c r="F101" s="609">
        <v>3415</v>
      </c>
      <c r="G101" s="638">
        <v>2405.71</v>
      </c>
      <c r="H101" s="523" t="s">
        <v>1851</v>
      </c>
    </row>
    <row r="102" spans="2:7" ht="12.75">
      <c r="B102" s="75"/>
      <c r="C102" s="75"/>
      <c r="F102" s="297"/>
      <c r="G102" s="20"/>
    </row>
    <row r="103" spans="1:8" ht="12.75">
      <c r="A103" s="579" t="s">
        <v>1852</v>
      </c>
      <c r="B103" s="638">
        <v>9</v>
      </c>
      <c r="C103" s="638">
        <v>8.33</v>
      </c>
      <c r="D103" s="523" t="s">
        <v>215</v>
      </c>
      <c r="E103" s="523"/>
      <c r="F103" s="524">
        <v>151500</v>
      </c>
      <c r="G103" s="555">
        <v>151425.37</v>
      </c>
      <c r="H103" s="523" t="s">
        <v>1853</v>
      </c>
    </row>
    <row r="104" spans="2:8" ht="12.75">
      <c r="B104" s="638">
        <v>58535</v>
      </c>
      <c r="C104" s="638">
        <v>80534.65</v>
      </c>
      <c r="D104" s="523" t="s">
        <v>1854</v>
      </c>
      <c r="E104" s="523"/>
      <c r="F104" s="524">
        <v>0</v>
      </c>
      <c r="G104" s="555">
        <v>0.27</v>
      </c>
      <c r="H104" s="523" t="s">
        <v>1855</v>
      </c>
    </row>
    <row r="105" spans="2:8" ht="12.75">
      <c r="B105" s="638">
        <v>42000</v>
      </c>
      <c r="C105" s="638">
        <v>42000</v>
      </c>
      <c r="D105" s="523" t="s">
        <v>270</v>
      </c>
      <c r="E105" s="523"/>
      <c r="F105" s="524">
        <v>1260000</v>
      </c>
      <c r="G105" s="555">
        <v>1260000</v>
      </c>
      <c r="H105" s="523" t="s">
        <v>1856</v>
      </c>
    </row>
    <row r="106" spans="2:8" ht="12.75">
      <c r="B106" s="638">
        <v>9289</v>
      </c>
      <c r="C106" s="638">
        <v>9219</v>
      </c>
      <c r="D106" s="523" t="s">
        <v>1857</v>
      </c>
      <c r="E106" s="523"/>
      <c r="F106" s="524">
        <v>26</v>
      </c>
      <c r="G106" s="555">
        <v>25.2</v>
      </c>
      <c r="H106" s="523" t="s">
        <v>1858</v>
      </c>
    </row>
    <row r="107" spans="2:8" ht="12.75">
      <c r="B107" s="638">
        <v>120</v>
      </c>
      <c r="C107" s="638">
        <v>117.81</v>
      </c>
      <c r="D107" s="523" t="s">
        <v>1790</v>
      </c>
      <c r="E107" s="523"/>
      <c r="F107" s="524"/>
      <c r="G107" s="555"/>
      <c r="H107" s="523"/>
    </row>
    <row r="108" spans="2:8" ht="12.75">
      <c r="B108" s="638">
        <v>0</v>
      </c>
      <c r="C108" s="638">
        <v>-0.34</v>
      </c>
      <c r="D108" s="523" t="s">
        <v>1818</v>
      </c>
      <c r="E108" s="523"/>
      <c r="F108" s="524"/>
      <c r="G108" s="555"/>
      <c r="H108" s="523"/>
    </row>
    <row r="109" spans="2:7" ht="12.75">
      <c r="B109" s="75"/>
      <c r="C109" s="75"/>
      <c r="F109" s="297"/>
      <c r="G109" s="20"/>
    </row>
    <row r="110" spans="1:8" ht="12.75">
      <c r="A110" s="523" t="s">
        <v>600</v>
      </c>
      <c r="B110" s="638">
        <f>SUM(B103:B109)</f>
        <v>109953</v>
      </c>
      <c r="C110" s="638">
        <f>SUM(C103:C109)</f>
        <v>131879.44999999998</v>
      </c>
      <c r="D110" s="523"/>
      <c r="E110" s="523"/>
      <c r="F110" s="609">
        <f>SUM(F103:F109)</f>
        <v>1411526</v>
      </c>
      <c r="G110" s="638">
        <f>SUM(G103:G109)</f>
        <v>1411450.8399999999</v>
      </c>
      <c r="H110" s="523"/>
    </row>
    <row r="111" spans="2:7" ht="12.75">
      <c r="B111" s="75"/>
      <c r="C111" s="75"/>
      <c r="F111" s="297"/>
      <c r="G111" s="20"/>
    </row>
    <row r="112" spans="1:8" ht="12.75">
      <c r="A112" s="579" t="s">
        <v>1859</v>
      </c>
      <c r="B112" s="638">
        <v>18600</v>
      </c>
      <c r="C112" s="638">
        <v>18472.54</v>
      </c>
      <c r="D112" s="523" t="s">
        <v>215</v>
      </c>
      <c r="E112" s="523"/>
      <c r="F112" s="524">
        <v>1239500</v>
      </c>
      <c r="G112" s="555">
        <v>1239169.74</v>
      </c>
      <c r="H112" s="523" t="s">
        <v>1860</v>
      </c>
    </row>
    <row r="113" spans="1:8" ht="12.75">
      <c r="A113" s="257"/>
      <c r="B113" s="638">
        <v>73200</v>
      </c>
      <c r="C113" s="638">
        <v>73150.5</v>
      </c>
      <c r="D113" s="523" t="s">
        <v>1861</v>
      </c>
      <c r="E113" s="523"/>
      <c r="F113" s="524">
        <v>0</v>
      </c>
      <c r="G113" s="555">
        <v>27935</v>
      </c>
      <c r="H113" s="523" t="s">
        <v>1862</v>
      </c>
    </row>
    <row r="114" spans="2:8" ht="12.75">
      <c r="B114" s="638">
        <v>617670</v>
      </c>
      <c r="C114" s="638">
        <v>550073.93</v>
      </c>
      <c r="D114" s="523" t="s">
        <v>1863</v>
      </c>
      <c r="E114" s="523"/>
      <c r="F114" s="524">
        <v>5800</v>
      </c>
      <c r="G114" s="555">
        <v>5769.67</v>
      </c>
      <c r="H114" s="523" t="s">
        <v>1864</v>
      </c>
    </row>
    <row r="115" spans="2:8" ht="12.75">
      <c r="B115" s="638">
        <v>416600</v>
      </c>
      <c r="C115" s="638">
        <v>416597</v>
      </c>
      <c r="D115" s="523" t="s">
        <v>1865</v>
      </c>
      <c r="E115" s="523"/>
      <c r="F115" s="524">
        <v>19000</v>
      </c>
      <c r="G115" s="555">
        <v>17563.44</v>
      </c>
      <c r="H115" s="523" t="s">
        <v>1866</v>
      </c>
    </row>
    <row r="116" spans="2:8" ht="12.75">
      <c r="B116" s="638">
        <v>13121</v>
      </c>
      <c r="C116" s="638">
        <v>13121</v>
      </c>
      <c r="D116" s="523" t="s">
        <v>1830</v>
      </c>
      <c r="E116" s="523"/>
      <c r="F116" s="524">
        <v>0</v>
      </c>
      <c r="G116" s="555">
        <v>-0.14</v>
      </c>
      <c r="H116" s="523" t="s">
        <v>1867</v>
      </c>
    </row>
    <row r="117" spans="2:8" ht="12.75">
      <c r="B117" s="638">
        <v>21000</v>
      </c>
      <c r="C117" s="638">
        <v>20625</v>
      </c>
      <c r="D117" s="523" t="s">
        <v>270</v>
      </c>
      <c r="E117" s="523"/>
      <c r="F117" s="524"/>
      <c r="G117" s="555"/>
      <c r="H117" s="523"/>
    </row>
    <row r="118" spans="2:8" ht="12.75">
      <c r="B118" s="638">
        <v>21</v>
      </c>
      <c r="C118" s="638">
        <v>28</v>
      </c>
      <c r="D118" s="523" t="s">
        <v>1868</v>
      </c>
      <c r="E118" s="523"/>
      <c r="F118" s="524"/>
      <c r="G118" s="555"/>
      <c r="H118" s="523"/>
    </row>
    <row r="119" spans="2:8" ht="12.75">
      <c r="B119" s="638">
        <v>2500</v>
      </c>
      <c r="C119" s="638">
        <v>2448</v>
      </c>
      <c r="D119" s="523" t="s">
        <v>1869</v>
      </c>
      <c r="E119" s="523"/>
      <c r="F119" s="524"/>
      <c r="G119" s="555"/>
      <c r="H119" s="523"/>
    </row>
    <row r="120" spans="2:8" ht="12.75">
      <c r="B120" s="638">
        <v>0</v>
      </c>
      <c r="C120" s="638">
        <v>-0.53</v>
      </c>
      <c r="D120" s="523" t="s">
        <v>1870</v>
      </c>
      <c r="E120" s="523"/>
      <c r="F120" s="524"/>
      <c r="G120" s="555"/>
      <c r="H120" s="523"/>
    </row>
    <row r="121" spans="2:8" ht="12.75">
      <c r="B121" s="638">
        <v>85190</v>
      </c>
      <c r="C121" s="638">
        <v>85189.8</v>
      </c>
      <c r="D121" s="523" t="s">
        <v>1871</v>
      </c>
      <c r="E121" s="523"/>
      <c r="F121" s="524"/>
      <c r="G121" s="555"/>
      <c r="H121" s="523"/>
    </row>
    <row r="122" spans="2:7" ht="12.75">
      <c r="B122" s="75"/>
      <c r="C122" s="75"/>
      <c r="F122" s="297"/>
      <c r="G122" s="20"/>
    </row>
    <row r="123" spans="1:8" ht="12.75">
      <c r="A123" s="523" t="s">
        <v>600</v>
      </c>
      <c r="B123" s="638">
        <f>SUM(B112:B122)</f>
        <v>1247902</v>
      </c>
      <c r="C123" s="638">
        <f>SUM(C112:C122)</f>
        <v>1179705.2400000002</v>
      </c>
      <c r="D123" s="523"/>
      <c r="E123" s="523"/>
      <c r="F123" s="609">
        <f>SUM(F112:F122)</f>
        <v>1264300</v>
      </c>
      <c r="G123" s="638">
        <f>SUM(G112:G122)</f>
        <v>1290437.71</v>
      </c>
      <c r="H123" s="523"/>
    </row>
    <row r="124" spans="2:7" ht="12.75">
      <c r="B124" s="75"/>
      <c r="C124" s="75"/>
      <c r="F124" s="297"/>
      <c r="G124" s="20"/>
    </row>
    <row r="125" spans="2:7" ht="12.75">
      <c r="B125" s="75"/>
      <c r="C125" s="75"/>
      <c r="F125" s="297"/>
      <c r="G125" s="20"/>
    </row>
    <row r="126" spans="1:8" ht="12.75">
      <c r="A126" s="526" t="s">
        <v>392</v>
      </c>
      <c r="B126" s="638"/>
      <c r="C126" s="638"/>
      <c r="D126" s="523"/>
      <c r="E126" s="523"/>
      <c r="F126" s="609">
        <v>213328</v>
      </c>
      <c r="G126" s="638">
        <v>212508.6</v>
      </c>
      <c r="H126" s="523" t="s">
        <v>1872</v>
      </c>
    </row>
    <row r="127" spans="2:7" ht="12.75">
      <c r="B127" s="75"/>
      <c r="C127" s="75"/>
      <c r="F127" s="297"/>
      <c r="G127" s="20"/>
    </row>
    <row r="128" spans="2:7" ht="12.75">
      <c r="B128" s="75"/>
      <c r="C128" s="75"/>
      <c r="F128" s="297"/>
      <c r="G128" s="20"/>
    </row>
    <row r="129" spans="2:7" ht="12.75">
      <c r="B129" s="75"/>
      <c r="C129" s="75"/>
      <c r="F129" s="297"/>
      <c r="G129" s="20"/>
    </row>
    <row r="130" spans="1:8" ht="12.75">
      <c r="A130" s="579" t="s">
        <v>362</v>
      </c>
      <c r="B130" s="638">
        <v>55616</v>
      </c>
      <c r="C130" s="638">
        <v>55615.25</v>
      </c>
      <c r="D130" s="523" t="s">
        <v>1873</v>
      </c>
      <c r="E130" s="523"/>
      <c r="F130" s="524">
        <v>34566</v>
      </c>
      <c r="G130" s="555">
        <v>34562.97</v>
      </c>
      <c r="H130" s="523" t="s">
        <v>1874</v>
      </c>
    </row>
    <row r="131" spans="2:8" ht="12.75">
      <c r="B131" s="638">
        <v>0</v>
      </c>
      <c r="C131" s="638">
        <v>0</v>
      </c>
      <c r="D131" s="523" t="s">
        <v>1875</v>
      </c>
      <c r="E131" s="523"/>
      <c r="F131" s="524">
        <v>0</v>
      </c>
      <c r="G131" s="555">
        <v>0.24</v>
      </c>
      <c r="H131" s="523" t="s">
        <v>1876</v>
      </c>
    </row>
    <row r="132" spans="2:8" ht="12.75">
      <c r="B132" s="638">
        <v>8000</v>
      </c>
      <c r="C132" s="638">
        <v>100367.31</v>
      </c>
      <c r="D132" s="523" t="s">
        <v>389</v>
      </c>
      <c r="E132" s="523"/>
      <c r="F132" s="524"/>
      <c r="G132" s="555"/>
      <c r="H132" s="523"/>
    </row>
    <row r="133" spans="2:8" ht="12.75">
      <c r="B133" s="638">
        <v>24740</v>
      </c>
      <c r="C133" s="638">
        <v>24738.26</v>
      </c>
      <c r="D133" s="523" t="s">
        <v>277</v>
      </c>
      <c r="E133" s="523"/>
      <c r="F133" s="524"/>
      <c r="G133" s="555"/>
      <c r="H133" s="523"/>
    </row>
    <row r="134" spans="2:8" ht="12.75">
      <c r="B134" s="638">
        <v>147855</v>
      </c>
      <c r="C134" s="638">
        <v>147854.4</v>
      </c>
      <c r="D134" s="523" t="s">
        <v>218</v>
      </c>
      <c r="E134" s="523"/>
      <c r="F134" s="524"/>
      <c r="G134" s="555"/>
      <c r="H134" s="523"/>
    </row>
    <row r="135" spans="2:8" ht="12.75">
      <c r="B135" s="638">
        <v>1220</v>
      </c>
      <c r="C135" s="638">
        <v>1218.56</v>
      </c>
      <c r="D135" s="523" t="s">
        <v>1790</v>
      </c>
      <c r="E135" s="523"/>
      <c r="F135" s="524"/>
      <c r="G135" s="555"/>
      <c r="H135" s="523"/>
    </row>
    <row r="136" spans="2:8" ht="12.75">
      <c r="B136" s="638">
        <v>3508</v>
      </c>
      <c r="C136" s="638">
        <v>3508</v>
      </c>
      <c r="D136" s="641" t="s">
        <v>1786</v>
      </c>
      <c r="E136" s="523"/>
      <c r="F136" s="524"/>
      <c r="G136" s="555"/>
      <c r="H136" s="523"/>
    </row>
    <row r="137" spans="2:8" ht="12.75">
      <c r="B137" s="638">
        <v>26898</v>
      </c>
      <c r="C137" s="638">
        <v>26898</v>
      </c>
      <c r="D137" s="523" t="s">
        <v>1877</v>
      </c>
      <c r="E137" s="523"/>
      <c r="F137" s="524"/>
      <c r="G137" s="555"/>
      <c r="H137" s="523"/>
    </row>
    <row r="138" spans="2:8" ht="12.75">
      <c r="B138" s="638">
        <v>0</v>
      </c>
      <c r="C138" s="638">
        <v>0.3</v>
      </c>
      <c r="D138" s="523" t="s">
        <v>1878</v>
      </c>
      <c r="E138" s="523"/>
      <c r="F138" s="524"/>
      <c r="G138" s="555"/>
      <c r="H138" s="523"/>
    </row>
    <row r="139" spans="2:8" ht="12.75">
      <c r="B139" s="638">
        <v>46632</v>
      </c>
      <c r="C139" s="638">
        <v>46632</v>
      </c>
      <c r="D139" s="523" t="s">
        <v>1795</v>
      </c>
      <c r="E139" s="523"/>
      <c r="F139" s="524"/>
      <c r="G139" s="555"/>
      <c r="H139" s="523"/>
    </row>
    <row r="140" spans="2:8" ht="12.75">
      <c r="B140" s="638">
        <v>0</v>
      </c>
      <c r="C140" s="638">
        <v>0</v>
      </c>
      <c r="D140" s="523" t="s">
        <v>1879</v>
      </c>
      <c r="E140" s="523"/>
      <c r="F140" s="524"/>
      <c r="G140" s="555"/>
      <c r="H140" s="523"/>
    </row>
    <row r="141" spans="2:8" ht="12.75">
      <c r="B141" s="638">
        <v>3375</v>
      </c>
      <c r="C141" s="638">
        <v>3374.4</v>
      </c>
      <c r="D141" s="523" t="s">
        <v>1817</v>
      </c>
      <c r="E141" s="523"/>
      <c r="F141" s="524"/>
      <c r="G141" s="555"/>
      <c r="H141" s="523"/>
    </row>
    <row r="142" spans="2:7" ht="12.75">
      <c r="B142" s="75"/>
      <c r="C142" s="75"/>
      <c r="F142" s="297"/>
      <c r="G142" s="20"/>
    </row>
    <row r="143" spans="1:8" ht="12.75">
      <c r="A143" s="523" t="s">
        <v>600</v>
      </c>
      <c r="B143" s="638">
        <f>SUM(B130:B142)</f>
        <v>317844</v>
      </c>
      <c r="C143" s="638">
        <f>SUM(C130:C142)</f>
        <v>410206.48</v>
      </c>
      <c r="D143" s="523"/>
      <c r="E143" s="523"/>
      <c r="F143" s="609">
        <f>SUM(F130:F142)</f>
        <v>34566</v>
      </c>
      <c r="G143" s="638">
        <f>SUM(G130:G142)</f>
        <v>34563.21</v>
      </c>
      <c r="H143" s="523"/>
    </row>
    <row r="144" spans="2:7" ht="12.75">
      <c r="B144" s="75"/>
      <c r="C144" s="75"/>
      <c r="F144" s="297"/>
      <c r="G144" s="20"/>
    </row>
    <row r="145" spans="2:7" ht="12.75">
      <c r="B145" s="75"/>
      <c r="C145" s="75"/>
      <c r="F145" s="297"/>
      <c r="G145" s="20"/>
    </row>
    <row r="146" spans="1:8" ht="12.75">
      <c r="A146" s="579" t="s">
        <v>1880</v>
      </c>
      <c r="B146" s="638">
        <v>7779</v>
      </c>
      <c r="C146" s="638">
        <v>7778.16</v>
      </c>
      <c r="D146" s="523" t="s">
        <v>1817</v>
      </c>
      <c r="E146" s="523"/>
      <c r="F146" s="524">
        <v>934300</v>
      </c>
      <c r="G146" s="555">
        <v>934282.56</v>
      </c>
      <c r="H146" s="523" t="s">
        <v>1881</v>
      </c>
    </row>
    <row r="147" spans="1:8" ht="12.75">
      <c r="A147" s="257"/>
      <c r="B147" s="638">
        <v>83000</v>
      </c>
      <c r="C147" s="638">
        <v>82922</v>
      </c>
      <c r="D147" s="523" t="s">
        <v>218</v>
      </c>
      <c r="E147" s="523"/>
      <c r="F147" s="524"/>
      <c r="G147" s="555"/>
      <c r="H147" s="523"/>
    </row>
    <row r="148" spans="2:8" ht="12.75">
      <c r="B148" s="638">
        <v>688116</v>
      </c>
      <c r="C148" s="638">
        <v>688116</v>
      </c>
      <c r="D148" s="523" t="s">
        <v>1795</v>
      </c>
      <c r="E148" s="523"/>
      <c r="F148" s="524">
        <v>0</v>
      </c>
      <c r="G148" s="555">
        <v>3.75</v>
      </c>
      <c r="H148" s="523" t="s">
        <v>1876</v>
      </c>
    </row>
    <row r="149" spans="2:7" ht="12.75">
      <c r="B149" s="75"/>
      <c r="C149" s="75"/>
      <c r="F149" s="297"/>
      <c r="G149" s="20"/>
    </row>
    <row r="150" spans="1:8" ht="12.75">
      <c r="A150" s="523" t="s">
        <v>600</v>
      </c>
      <c r="B150" s="638">
        <f>SUM(B146:B149)</f>
        <v>778895</v>
      </c>
      <c r="C150" s="638">
        <f>SUM(C146:C149)</f>
        <v>778816.16</v>
      </c>
      <c r="D150" s="523"/>
      <c r="E150" s="523"/>
      <c r="F150" s="609">
        <f>SUM(F146:F149)</f>
        <v>934300</v>
      </c>
      <c r="G150" s="638">
        <f>SUM(G146:G149)</f>
        <v>934286.31</v>
      </c>
      <c r="H150" s="523"/>
    </row>
    <row r="151" spans="2:7" ht="12.75">
      <c r="B151" s="75"/>
      <c r="C151" s="75"/>
      <c r="F151" s="297"/>
      <c r="G151" s="20"/>
    </row>
    <row r="152" spans="1:8" ht="12.75">
      <c r="A152" s="526" t="s">
        <v>1882</v>
      </c>
      <c r="B152" s="638">
        <v>500</v>
      </c>
      <c r="C152" s="638">
        <v>1818.49</v>
      </c>
      <c r="D152" s="523" t="s">
        <v>1883</v>
      </c>
      <c r="E152" s="523"/>
      <c r="F152" s="524">
        <v>1000</v>
      </c>
      <c r="G152" s="555">
        <v>1000</v>
      </c>
      <c r="H152" s="523" t="s">
        <v>1884</v>
      </c>
    </row>
    <row r="153" spans="1:8" ht="12.75">
      <c r="A153" s="257"/>
      <c r="B153" s="638">
        <v>12000</v>
      </c>
      <c r="C153" s="638">
        <v>11965.45</v>
      </c>
      <c r="D153" s="523" t="s">
        <v>218</v>
      </c>
      <c r="E153" s="523"/>
      <c r="F153" s="524">
        <v>111</v>
      </c>
      <c r="G153" s="555">
        <v>110.92</v>
      </c>
      <c r="H153" s="523" t="s">
        <v>1885</v>
      </c>
    </row>
    <row r="154" spans="1:8" ht="12.75">
      <c r="A154" s="257"/>
      <c r="B154" s="220"/>
      <c r="C154" s="220"/>
      <c r="D154" s="46"/>
      <c r="E154" s="46"/>
      <c r="F154" s="465"/>
      <c r="G154" s="300"/>
      <c r="H154" s="46"/>
    </row>
    <row r="155" spans="1:8" ht="12.75">
      <c r="A155" s="523" t="s">
        <v>600</v>
      </c>
      <c r="B155" s="638">
        <f>SUM(B152:B154)</f>
        <v>12500</v>
      </c>
      <c r="C155" s="638">
        <f>SUM(C152:C154)</f>
        <v>13783.94</v>
      </c>
      <c r="D155" s="523"/>
      <c r="E155" s="523"/>
      <c r="F155" s="524">
        <f>SUM(F152:F154)</f>
        <v>1111</v>
      </c>
      <c r="G155" s="555">
        <f>SUM(G152:G154)</f>
        <v>1110.92</v>
      </c>
      <c r="H155" s="523"/>
    </row>
    <row r="156" spans="2:7" ht="12.75">
      <c r="B156" s="75"/>
      <c r="C156" s="75"/>
      <c r="F156" s="297"/>
      <c r="G156" s="20"/>
    </row>
    <row r="157" spans="1:7" ht="12.75">
      <c r="A157" s="526" t="s">
        <v>1886</v>
      </c>
      <c r="B157" s="75"/>
      <c r="C157" s="75"/>
      <c r="F157" s="297"/>
      <c r="G157" s="20"/>
    </row>
    <row r="158" spans="1:8" ht="12.75">
      <c r="A158" s="523" t="s">
        <v>1887</v>
      </c>
      <c r="B158" s="638"/>
      <c r="C158" s="638"/>
      <c r="D158" s="523" t="s">
        <v>1888</v>
      </c>
      <c r="E158" s="523"/>
      <c r="F158" s="609">
        <v>860</v>
      </c>
      <c r="G158" s="638">
        <v>855.13</v>
      </c>
      <c r="H158" s="523" t="s">
        <v>1889</v>
      </c>
    </row>
    <row r="159" spans="1:8" ht="12.75">
      <c r="A159" s="523" t="s">
        <v>1890</v>
      </c>
      <c r="B159" s="638"/>
      <c r="C159" s="638"/>
      <c r="D159" s="523" t="s">
        <v>1888</v>
      </c>
      <c r="E159" s="523"/>
      <c r="F159" s="609">
        <v>3872</v>
      </c>
      <c r="G159" s="638">
        <v>3871.29</v>
      </c>
      <c r="H159" s="523" t="s">
        <v>1891</v>
      </c>
    </row>
    <row r="160" spans="1:8" ht="12.75">
      <c r="A160" s="523" t="s">
        <v>1892</v>
      </c>
      <c r="B160" s="638"/>
      <c r="C160" s="638"/>
      <c r="D160" s="523" t="s">
        <v>1888</v>
      </c>
      <c r="E160" s="523"/>
      <c r="F160" s="609">
        <v>12590</v>
      </c>
      <c r="G160" s="638">
        <v>13596.06</v>
      </c>
      <c r="H160" s="523" t="s">
        <v>1893</v>
      </c>
    </row>
    <row r="161" spans="2:7" ht="12.75">
      <c r="B161" s="75"/>
      <c r="C161" s="75"/>
      <c r="F161" s="297"/>
      <c r="G161" s="20"/>
    </row>
    <row r="162" spans="1:8" ht="12.75">
      <c r="A162" s="579" t="s">
        <v>1894</v>
      </c>
      <c r="B162" s="638">
        <v>1300</v>
      </c>
      <c r="C162" s="638">
        <v>1275.35</v>
      </c>
      <c r="D162" s="523" t="s">
        <v>215</v>
      </c>
      <c r="E162" s="523"/>
      <c r="F162" s="524">
        <v>37000</v>
      </c>
      <c r="G162" s="555">
        <v>37521.97</v>
      </c>
      <c r="H162" s="523" t="s">
        <v>1895</v>
      </c>
    </row>
    <row r="163" spans="2:8" ht="12.75">
      <c r="B163" s="638">
        <v>25139</v>
      </c>
      <c r="C163" s="638">
        <v>25138.64</v>
      </c>
      <c r="D163" s="523" t="s">
        <v>1801</v>
      </c>
      <c r="E163" s="523"/>
      <c r="F163" s="524">
        <v>3400</v>
      </c>
      <c r="G163" s="555">
        <v>3400</v>
      </c>
      <c r="H163" s="523" t="s">
        <v>1896</v>
      </c>
    </row>
    <row r="164" spans="2:8" ht="12.75">
      <c r="B164" s="638">
        <v>168</v>
      </c>
      <c r="C164" s="638">
        <v>168</v>
      </c>
      <c r="D164" s="523" t="s">
        <v>503</v>
      </c>
      <c r="E164" s="523"/>
      <c r="F164" s="524">
        <v>421</v>
      </c>
      <c r="G164" s="555">
        <v>420.15</v>
      </c>
      <c r="H164" s="523" t="s">
        <v>1897</v>
      </c>
    </row>
    <row r="165" spans="2:8" ht="12.75">
      <c r="B165" s="638">
        <v>246950</v>
      </c>
      <c r="C165" s="638">
        <v>246946</v>
      </c>
      <c r="D165" s="523" t="s">
        <v>270</v>
      </c>
      <c r="E165" s="523"/>
      <c r="F165" s="524"/>
      <c r="G165" s="555"/>
      <c r="H165" s="523"/>
    </row>
    <row r="166" spans="2:8" ht="12.75">
      <c r="B166" s="638">
        <v>59031</v>
      </c>
      <c r="C166" s="638">
        <v>59031</v>
      </c>
      <c r="D166" s="523" t="s">
        <v>271</v>
      </c>
      <c r="E166" s="523"/>
      <c r="F166" s="524"/>
      <c r="G166" s="555"/>
      <c r="H166" s="523"/>
    </row>
    <row r="167" spans="2:8" ht="12.75">
      <c r="B167" s="638">
        <v>22230</v>
      </c>
      <c r="C167" s="638">
        <v>22230</v>
      </c>
      <c r="D167" s="523" t="s">
        <v>272</v>
      </c>
      <c r="E167" s="523"/>
      <c r="F167" s="523"/>
      <c r="G167" s="525"/>
      <c r="H167" s="523"/>
    </row>
    <row r="168" spans="2:8" ht="12.75">
      <c r="B168" s="638">
        <v>0</v>
      </c>
      <c r="C168" s="638">
        <v>-1.74</v>
      </c>
      <c r="D168" s="523" t="s">
        <v>1847</v>
      </c>
      <c r="E168" s="523"/>
      <c r="F168" s="523"/>
      <c r="G168" s="525"/>
      <c r="H168" s="523"/>
    </row>
    <row r="169" spans="2:8" ht="12.75">
      <c r="B169" s="638">
        <v>15650</v>
      </c>
      <c r="C169" s="638">
        <v>14979</v>
      </c>
      <c r="D169" s="523" t="s">
        <v>671</v>
      </c>
      <c r="E169" s="523"/>
      <c r="F169" s="524"/>
      <c r="G169" s="555"/>
      <c r="H169" s="523"/>
    </row>
    <row r="170" spans="2:7" ht="12.75">
      <c r="B170" s="75"/>
      <c r="C170" s="75"/>
      <c r="F170" s="297"/>
      <c r="G170" s="20"/>
    </row>
    <row r="171" spans="1:8" s="46" customFormat="1" ht="12.75">
      <c r="A171" s="523" t="s">
        <v>600</v>
      </c>
      <c r="B171" s="638">
        <f>SUM(B162:B170)</f>
        <v>370468</v>
      </c>
      <c r="C171" s="638">
        <f>SUM(C162:C170)</f>
        <v>369766.25</v>
      </c>
      <c r="D171" s="523"/>
      <c r="E171" s="523"/>
      <c r="F171" s="524">
        <f>SUM(F162:F170)</f>
        <v>40821</v>
      </c>
      <c r="G171" s="555">
        <f>SUM(G162:G170)</f>
        <v>41342.12</v>
      </c>
      <c r="H171" s="523"/>
    </row>
    <row r="172" spans="2:256" ht="12.75">
      <c r="B172" s="75"/>
      <c r="C172" s="75"/>
      <c r="F172" s="297"/>
      <c r="G172" s="20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</row>
    <row r="173" spans="1:8" ht="12.75">
      <c r="A173" s="592" t="s">
        <v>303</v>
      </c>
      <c r="B173" s="638"/>
      <c r="C173" s="638"/>
      <c r="D173" s="523" t="s">
        <v>389</v>
      </c>
      <c r="E173" s="523"/>
      <c r="F173" s="524">
        <v>9000</v>
      </c>
      <c r="G173" s="555">
        <v>8907.18</v>
      </c>
      <c r="H173" s="523" t="s">
        <v>1898</v>
      </c>
    </row>
    <row r="174" spans="1:8" ht="12.75">
      <c r="A174" s="597" t="s">
        <v>1899</v>
      </c>
      <c r="B174" s="638"/>
      <c r="C174" s="638"/>
      <c r="D174" s="523" t="s">
        <v>1900</v>
      </c>
      <c r="E174" s="523"/>
      <c r="F174" s="524">
        <v>17000</v>
      </c>
      <c r="G174" s="555">
        <v>17000</v>
      </c>
      <c r="H174" s="523" t="s">
        <v>1901</v>
      </c>
    </row>
    <row r="175" spans="2:8" ht="12.75">
      <c r="B175" s="638">
        <v>0</v>
      </c>
      <c r="C175" s="638">
        <v>0</v>
      </c>
      <c r="D175" s="523" t="s">
        <v>1795</v>
      </c>
      <c r="E175" s="523"/>
      <c r="F175" s="524"/>
      <c r="G175" s="555"/>
      <c r="H175" s="523" t="s">
        <v>1847</v>
      </c>
    </row>
    <row r="176" spans="2:7" ht="12.75">
      <c r="B176" s="75"/>
      <c r="C176" s="75"/>
      <c r="F176" s="297"/>
      <c r="G176" s="20"/>
    </row>
    <row r="177" spans="1:8" ht="12.75">
      <c r="A177" s="523" t="s">
        <v>600</v>
      </c>
      <c r="B177" s="638">
        <f>SUM(B173:B175)</f>
        <v>0</v>
      </c>
      <c r="C177" s="638">
        <f>SUM(C173:C175)</f>
        <v>0</v>
      </c>
      <c r="D177" s="523"/>
      <c r="E177" s="523"/>
      <c r="F177" s="524">
        <f>SUM(F173:F176)</f>
        <v>26000</v>
      </c>
      <c r="G177" s="555">
        <f>SUM(G173:G176)</f>
        <v>25907.18</v>
      </c>
      <c r="H177" s="523"/>
    </row>
    <row r="178" spans="1:8" ht="12.75">
      <c r="A178" s="46"/>
      <c r="B178" s="220"/>
      <c r="C178" s="220"/>
      <c r="D178" s="46"/>
      <c r="E178" s="46"/>
      <c r="F178" s="465"/>
      <c r="G178" s="300"/>
      <c r="H178" s="46"/>
    </row>
    <row r="179" spans="1:8" ht="12.75">
      <c r="A179" s="526" t="s">
        <v>1902</v>
      </c>
      <c r="B179" s="638">
        <v>0</v>
      </c>
      <c r="C179" s="638">
        <v>0</v>
      </c>
      <c r="D179" s="523" t="s">
        <v>1847</v>
      </c>
      <c r="E179" s="523"/>
      <c r="F179" s="524">
        <v>5042</v>
      </c>
      <c r="G179" s="555">
        <v>5042</v>
      </c>
      <c r="H179" s="523" t="s">
        <v>1903</v>
      </c>
    </row>
    <row r="180" spans="1:8" ht="12.75">
      <c r="A180" s="46"/>
      <c r="B180" s="220"/>
      <c r="C180" s="220"/>
      <c r="D180" s="46"/>
      <c r="E180" s="46"/>
      <c r="F180" s="465"/>
      <c r="G180" s="300"/>
      <c r="H180" s="46"/>
    </row>
    <row r="181" spans="1:8" ht="12.75">
      <c r="A181" s="257"/>
      <c r="B181" s="220"/>
      <c r="C181" s="220"/>
      <c r="D181" s="46"/>
      <c r="E181" s="46"/>
      <c r="F181" s="465"/>
      <c r="G181" s="300"/>
      <c r="H181" s="46"/>
    </row>
    <row r="182" spans="2:7" ht="12.75">
      <c r="B182" s="75"/>
      <c r="C182" s="75"/>
      <c r="F182" s="297"/>
      <c r="G182" s="20"/>
    </row>
    <row r="183" spans="1:8" ht="12.75">
      <c r="A183" s="526" t="s">
        <v>1904</v>
      </c>
      <c r="B183" s="638">
        <v>10900</v>
      </c>
      <c r="C183" s="638">
        <v>12562.39</v>
      </c>
      <c r="D183" s="523" t="s">
        <v>1905</v>
      </c>
      <c r="E183" s="523"/>
      <c r="F183" s="609">
        <v>18520</v>
      </c>
      <c r="G183" s="638">
        <v>18519.64</v>
      </c>
      <c r="H183" s="523" t="s">
        <v>1906</v>
      </c>
    </row>
    <row r="184" spans="2:8" ht="12.75">
      <c r="B184" s="638">
        <v>6350</v>
      </c>
      <c r="C184" s="638">
        <v>8545.3</v>
      </c>
      <c r="D184" s="523" t="s">
        <v>1907</v>
      </c>
      <c r="E184" s="523"/>
      <c r="F184" s="524"/>
      <c r="G184" s="555"/>
      <c r="H184" s="523"/>
    </row>
    <row r="185" spans="2:7" ht="12.75">
      <c r="B185" s="75"/>
      <c r="C185" s="75"/>
      <c r="F185" s="297"/>
      <c r="G185" s="20"/>
    </row>
    <row r="186" spans="1:8" ht="12.75">
      <c r="A186" s="579" t="s">
        <v>1908</v>
      </c>
      <c r="B186" s="638">
        <v>0</v>
      </c>
      <c r="C186" s="638">
        <v>91600</v>
      </c>
      <c r="D186" s="523" t="s">
        <v>1909</v>
      </c>
      <c r="E186" s="523"/>
      <c r="F186" s="524"/>
      <c r="G186" s="555"/>
      <c r="H186" s="523"/>
    </row>
    <row r="187" spans="1:8" ht="12.75">
      <c r="A187" s="257"/>
      <c r="B187" s="638">
        <v>123100</v>
      </c>
      <c r="C187" s="638">
        <v>123084</v>
      </c>
      <c r="D187" s="523" t="s">
        <v>1910</v>
      </c>
      <c r="E187" s="523"/>
      <c r="F187" s="524"/>
      <c r="G187" s="555"/>
      <c r="H187" s="523"/>
    </row>
    <row r="188" spans="1:8" ht="12.75">
      <c r="A188" s="257"/>
      <c r="B188" s="638">
        <v>0</v>
      </c>
      <c r="C188" s="638">
        <v>6997.2</v>
      </c>
      <c r="D188" s="523" t="s">
        <v>1911</v>
      </c>
      <c r="E188" s="523"/>
      <c r="F188" s="524"/>
      <c r="G188" s="555"/>
      <c r="H188" s="523"/>
    </row>
    <row r="189" spans="2:7" ht="12.75">
      <c r="B189" s="75"/>
      <c r="C189" s="75"/>
      <c r="F189" s="297"/>
      <c r="G189" s="20"/>
    </row>
    <row r="190" spans="1:8" ht="12.75">
      <c r="A190" s="523" t="s">
        <v>600</v>
      </c>
      <c r="B190" s="638">
        <f>SUM(B186:B189)</f>
        <v>123100</v>
      </c>
      <c r="C190" s="638">
        <f>SUM(C186:C189)</f>
        <v>221681.2</v>
      </c>
      <c r="D190" s="523"/>
      <c r="E190" s="523"/>
      <c r="F190" s="524"/>
      <c r="G190" s="555"/>
      <c r="H190" s="523"/>
    </row>
    <row r="191" spans="1:8" ht="12.75">
      <c r="A191" s="46"/>
      <c r="B191" s="220"/>
      <c r="C191" s="220"/>
      <c r="D191" s="46"/>
      <c r="E191" s="46"/>
      <c r="F191" s="465"/>
      <c r="G191" s="300"/>
      <c r="H191" s="46"/>
    </row>
    <row r="192" spans="1:8" ht="12.75">
      <c r="A192" s="46"/>
      <c r="B192" s="220"/>
      <c r="C192" s="220"/>
      <c r="D192" s="46"/>
      <c r="E192" s="46"/>
      <c r="F192" s="465"/>
      <c r="G192" s="300"/>
      <c r="H192" s="46"/>
    </row>
    <row r="193" spans="1:8" ht="12.75">
      <c r="A193" s="46"/>
      <c r="B193" s="220"/>
      <c r="C193" s="220"/>
      <c r="D193" s="46"/>
      <c r="E193" s="46"/>
      <c r="F193" s="465"/>
      <c r="G193" s="300"/>
      <c r="H193" s="46"/>
    </row>
    <row r="194" spans="1:8" ht="12.75">
      <c r="A194" s="46"/>
      <c r="B194" s="220"/>
      <c r="C194" s="220"/>
      <c r="D194" s="46"/>
      <c r="E194" s="46"/>
      <c r="F194" s="465"/>
      <c r="G194" s="300"/>
      <c r="H194" s="46"/>
    </row>
    <row r="195" spans="1:8" ht="12.75">
      <c r="A195" s="579" t="s">
        <v>1912</v>
      </c>
      <c r="B195" s="638">
        <v>0</v>
      </c>
      <c r="C195" s="638">
        <v>0</v>
      </c>
      <c r="D195" s="523" t="s">
        <v>215</v>
      </c>
      <c r="E195" s="523"/>
      <c r="F195" s="524">
        <v>540000</v>
      </c>
      <c r="G195" s="555">
        <v>526425.26</v>
      </c>
      <c r="H195" s="523" t="s">
        <v>1913</v>
      </c>
    </row>
    <row r="196" spans="1:8" ht="12.75">
      <c r="A196" s="46"/>
      <c r="B196" s="638">
        <v>118797</v>
      </c>
      <c r="C196" s="638">
        <v>118796.99</v>
      </c>
      <c r="D196" s="523" t="s">
        <v>1914</v>
      </c>
      <c r="E196" s="523"/>
      <c r="F196" s="524">
        <v>4300</v>
      </c>
      <c r="G196" s="555">
        <v>4235.28</v>
      </c>
      <c r="H196" s="523" t="s">
        <v>1915</v>
      </c>
    </row>
    <row r="197" spans="1:8" ht="12.75">
      <c r="A197" s="46"/>
      <c r="B197" s="638">
        <v>212</v>
      </c>
      <c r="C197" s="638">
        <v>211.2</v>
      </c>
      <c r="D197" s="523" t="s">
        <v>1916</v>
      </c>
      <c r="E197" s="523"/>
      <c r="F197" s="524">
        <v>26</v>
      </c>
      <c r="G197" s="555">
        <v>25.2</v>
      </c>
      <c r="H197" s="523" t="s">
        <v>1917</v>
      </c>
    </row>
    <row r="198" spans="1:8" ht="12.75">
      <c r="A198" s="46"/>
      <c r="B198" s="638">
        <v>17800</v>
      </c>
      <c r="C198" s="638">
        <v>17794.5</v>
      </c>
      <c r="D198" s="525" t="s">
        <v>218</v>
      </c>
      <c r="E198" s="523"/>
      <c r="F198" s="524">
        <v>0</v>
      </c>
      <c r="G198" s="555">
        <v>0.28</v>
      </c>
      <c r="H198" s="523" t="s">
        <v>1847</v>
      </c>
    </row>
    <row r="199" spans="1:8" ht="12.75">
      <c r="A199" s="46"/>
      <c r="B199" s="638">
        <v>5000</v>
      </c>
      <c r="C199" s="638">
        <v>4328.97</v>
      </c>
      <c r="D199" s="525" t="s">
        <v>1918</v>
      </c>
      <c r="E199" s="523"/>
      <c r="F199" s="524"/>
      <c r="G199" s="555"/>
      <c r="H199" s="523"/>
    </row>
    <row r="200" spans="1:8" ht="12.75">
      <c r="A200" s="46"/>
      <c r="B200" s="638">
        <v>92980</v>
      </c>
      <c r="C200" s="638">
        <v>92971</v>
      </c>
      <c r="D200" s="525" t="s">
        <v>270</v>
      </c>
      <c r="E200" s="523"/>
      <c r="F200" s="524"/>
      <c r="G200" s="555"/>
      <c r="H200" s="523"/>
    </row>
    <row r="201" spans="1:8" ht="12.75">
      <c r="A201" s="46"/>
      <c r="B201" s="638">
        <v>22580</v>
      </c>
      <c r="C201" s="638">
        <v>22578</v>
      </c>
      <c r="D201" s="525" t="s">
        <v>271</v>
      </c>
      <c r="E201" s="523"/>
      <c r="F201" s="524"/>
      <c r="G201" s="555"/>
      <c r="H201" s="523"/>
    </row>
    <row r="202" spans="1:8" ht="12.75">
      <c r="A202" s="46"/>
      <c r="B202" s="638">
        <v>8035</v>
      </c>
      <c r="C202" s="638">
        <v>8368</v>
      </c>
      <c r="D202" s="525" t="s">
        <v>272</v>
      </c>
      <c r="E202" s="523"/>
      <c r="F202" s="524"/>
      <c r="G202" s="555"/>
      <c r="H202" s="523"/>
    </row>
    <row r="203" spans="1:8" ht="12.75">
      <c r="A203" s="46"/>
      <c r="B203" s="638">
        <v>73560</v>
      </c>
      <c r="C203" s="638">
        <v>73560</v>
      </c>
      <c r="D203" s="525" t="s">
        <v>1795</v>
      </c>
      <c r="E203" s="523"/>
      <c r="F203" s="524"/>
      <c r="G203" s="555"/>
      <c r="H203" s="523"/>
    </row>
    <row r="204" spans="2:7" ht="12.75">
      <c r="B204" s="75"/>
      <c r="C204" s="75"/>
      <c r="F204" s="297"/>
      <c r="G204" s="20"/>
    </row>
    <row r="205" spans="1:8" ht="12.75">
      <c r="A205" s="523" t="s">
        <v>600</v>
      </c>
      <c r="B205" s="638">
        <f>SUM(B195:B204)</f>
        <v>338964</v>
      </c>
      <c r="C205" s="638">
        <f>SUM(C195:C204)</f>
        <v>338608.66</v>
      </c>
      <c r="D205" s="523"/>
      <c r="E205" s="523"/>
      <c r="F205" s="524">
        <f>SUM(F195:F204)</f>
        <v>544326</v>
      </c>
      <c r="G205" s="555">
        <f>SUM(G195:G204)</f>
        <v>530686.02</v>
      </c>
      <c r="H205" s="523"/>
    </row>
    <row r="206" spans="2:7" ht="12.75">
      <c r="B206" s="75"/>
      <c r="C206" s="75"/>
      <c r="F206" s="297"/>
      <c r="G206" s="297"/>
    </row>
    <row r="207" spans="1:8" s="544" customFormat="1" ht="12.75">
      <c r="A207" s="642" t="s">
        <v>1919</v>
      </c>
      <c r="B207" s="643">
        <f>SUM(B23+B39+B60+B84+B99+B101+B110+B123+B143+B150+B155+B158+B159+B160+B171+B177+B179+B183+B184+B190++B205)</f>
        <v>6834394</v>
      </c>
      <c r="C207" s="643">
        <f>SUM(C23+C39+C60+C84+C99+C101+C110+C123+C143+C150+C155+C158+C159+C160+C171+C177+C179+C183+C184+C190+C205)</f>
        <v>7043081.91</v>
      </c>
      <c r="D207" s="644"/>
      <c r="E207" s="644"/>
      <c r="F207" s="643">
        <f>SUM(F23+F39+F60+F84+F99+F101+F110+F123+F126+F143+F150+F155+F158+F159+F160+F171+F177+F179+F183+F205)</f>
        <v>8327634</v>
      </c>
      <c r="G207" s="643">
        <f>SUM(G23+G39+G60+G84+G99+G101+G110+G123+G126+G143+G150+G155+G158+G159+G160+G171+G177+G179+G183+G205)</f>
        <v>8349197.789999999</v>
      </c>
      <c r="H207" s="644"/>
    </row>
    <row r="208" spans="2:7" ht="12.75">
      <c r="B208" s="75"/>
      <c r="C208" s="75"/>
      <c r="F208" s="297"/>
      <c r="G208" s="297"/>
    </row>
    <row r="209" spans="1:7" ht="12.75">
      <c r="A209" s="8" t="s">
        <v>1920</v>
      </c>
      <c r="B209" s="75"/>
      <c r="C209" s="75" t="s">
        <v>1921</v>
      </c>
      <c r="D209" s="297">
        <v>8349197.79</v>
      </c>
      <c r="F209" s="297"/>
      <c r="G209" s="297"/>
    </row>
    <row r="210" spans="2:7" ht="12.75">
      <c r="B210" s="75"/>
      <c r="C210" s="75" t="s">
        <v>1922</v>
      </c>
      <c r="D210" s="297">
        <v>-7043081.91</v>
      </c>
      <c r="F210" s="297"/>
      <c r="G210" s="297"/>
    </row>
    <row r="211" spans="2:7" ht="12.75">
      <c r="B211" s="75"/>
      <c r="C211" s="75"/>
      <c r="D211" s="297"/>
      <c r="F211" s="297"/>
      <c r="G211" s="297"/>
    </row>
    <row r="212" spans="2:7" ht="12.75">
      <c r="B212" s="75"/>
      <c r="C212" s="645" t="s">
        <v>1923</v>
      </c>
      <c r="D212" s="527">
        <f>SUM(D209:D211)</f>
        <v>1306115.88</v>
      </c>
      <c r="F212" s="297"/>
      <c r="G212" s="297"/>
    </row>
    <row r="213" spans="2:7" ht="12.75">
      <c r="B213" s="75"/>
      <c r="C213" s="75"/>
      <c r="F213" s="297"/>
      <c r="G213" s="297"/>
    </row>
    <row r="214" spans="1:7" ht="12.75">
      <c r="A214" s="526" t="s">
        <v>1924</v>
      </c>
      <c r="B214" s="527" t="s">
        <v>1925</v>
      </c>
      <c r="C214" s="527" t="s">
        <v>1921</v>
      </c>
      <c r="D214" s="636" t="s">
        <v>1926</v>
      </c>
      <c r="F214" s="297"/>
      <c r="G214" s="297"/>
    </row>
    <row r="215" spans="2:7" ht="12.75">
      <c r="B215" s="249"/>
      <c r="C215" s="297"/>
      <c r="F215" s="297"/>
      <c r="G215" s="297"/>
    </row>
    <row r="216" spans="1:7" ht="12.75">
      <c r="A216" s="523" t="s">
        <v>365</v>
      </c>
      <c r="B216" s="609">
        <v>1129642.53</v>
      </c>
      <c r="C216" s="524">
        <v>1429191.17</v>
      </c>
      <c r="D216" s="524">
        <f>SUM(C216-B216)</f>
        <v>299548.6399999999</v>
      </c>
      <c r="F216" s="297"/>
      <c r="G216" s="297"/>
    </row>
    <row r="217" spans="1:7" ht="12.75">
      <c r="A217" s="523" t="s">
        <v>1797</v>
      </c>
      <c r="B217" s="609">
        <v>514415.9</v>
      </c>
      <c r="C217" s="524">
        <v>551213.4</v>
      </c>
      <c r="D217" s="524">
        <f aca="true" t="shared" si="0" ref="D217:D236">SUM(C217-B217)</f>
        <v>36797.5</v>
      </c>
      <c r="F217" s="297"/>
      <c r="G217" s="297"/>
    </row>
    <row r="218" spans="1:7" ht="12.75">
      <c r="A218" s="523" t="s">
        <v>369</v>
      </c>
      <c r="B218" s="609">
        <v>553299.32</v>
      </c>
      <c r="C218" s="524">
        <v>627392.13</v>
      </c>
      <c r="D218" s="524">
        <f>SUM(C218-B218)</f>
        <v>74092.81000000006</v>
      </c>
      <c r="F218" s="297"/>
      <c r="G218" s="297"/>
    </row>
    <row r="219" spans="1:7" ht="12.75">
      <c r="A219" s="523" t="s">
        <v>1927</v>
      </c>
      <c r="B219" s="609">
        <v>0</v>
      </c>
      <c r="C219" s="524">
        <v>25907.18</v>
      </c>
      <c r="D219" s="524">
        <f>SUM(C219-B219)</f>
        <v>25907.18</v>
      </c>
      <c r="F219" s="297"/>
      <c r="G219" s="297"/>
    </row>
    <row r="220" spans="1:7" ht="12.75">
      <c r="A220" s="523" t="s">
        <v>323</v>
      </c>
      <c r="B220" s="609">
        <v>1128660.76</v>
      </c>
      <c r="C220" s="524">
        <v>1125473.5</v>
      </c>
      <c r="D220" s="524">
        <f t="shared" si="0"/>
        <v>-3187.2600000000093</v>
      </c>
      <c r="F220" s="297"/>
      <c r="G220" s="297"/>
    </row>
    <row r="221" spans="1:7" ht="12.75">
      <c r="A221" s="523" t="s">
        <v>378</v>
      </c>
      <c r="B221" s="609">
        <v>251508.33</v>
      </c>
      <c r="C221" s="524">
        <v>89344.85</v>
      </c>
      <c r="D221" s="524">
        <f t="shared" si="0"/>
        <v>-162163.47999999998</v>
      </c>
      <c r="F221" s="297"/>
      <c r="G221" s="297"/>
    </row>
    <row r="222" spans="1:7" ht="12.75">
      <c r="A222" s="523" t="s">
        <v>1850</v>
      </c>
      <c r="B222" s="609">
        <v>0</v>
      </c>
      <c r="C222" s="524">
        <v>2405.71</v>
      </c>
      <c r="D222" s="524">
        <f t="shared" si="0"/>
        <v>2405.71</v>
      </c>
      <c r="F222" s="297"/>
      <c r="G222" s="297"/>
    </row>
    <row r="223" spans="1:7" ht="12.75">
      <c r="A223" s="523" t="s">
        <v>1852</v>
      </c>
      <c r="B223" s="609">
        <v>131879.45</v>
      </c>
      <c r="C223" s="524">
        <v>1411450.84</v>
      </c>
      <c r="D223" s="524">
        <f t="shared" si="0"/>
        <v>1279571.3900000001</v>
      </c>
      <c r="F223" s="297"/>
      <c r="G223" s="297"/>
    </row>
    <row r="224" spans="1:7" ht="12.75">
      <c r="A224" s="523" t="s">
        <v>1859</v>
      </c>
      <c r="B224" s="609">
        <v>1179705.24</v>
      </c>
      <c r="C224" s="524">
        <v>1290437.71</v>
      </c>
      <c r="D224" s="524">
        <f t="shared" si="0"/>
        <v>110732.46999999997</v>
      </c>
      <c r="F224" s="297"/>
      <c r="G224" s="297"/>
    </row>
    <row r="225" spans="1:7" ht="12.75">
      <c r="A225" s="523" t="s">
        <v>392</v>
      </c>
      <c r="B225" s="609">
        <v>0</v>
      </c>
      <c r="C225" s="524">
        <v>212508.6</v>
      </c>
      <c r="D225" s="524">
        <f t="shared" si="0"/>
        <v>212508.6</v>
      </c>
      <c r="F225" s="297"/>
      <c r="G225" s="297"/>
    </row>
    <row r="226" spans="1:7" ht="12.75">
      <c r="A226" s="523" t="s">
        <v>362</v>
      </c>
      <c r="B226" s="609">
        <v>410206.48</v>
      </c>
      <c r="C226" s="524">
        <v>34563.21</v>
      </c>
      <c r="D226" s="524">
        <f t="shared" si="0"/>
        <v>-375643.26999999996</v>
      </c>
      <c r="F226" s="297"/>
      <c r="G226" s="297"/>
    </row>
    <row r="227" spans="1:7" ht="12.75">
      <c r="A227" s="523" t="s">
        <v>1928</v>
      </c>
      <c r="B227" s="609">
        <v>778816.16</v>
      </c>
      <c r="C227" s="524">
        <v>934286.31</v>
      </c>
      <c r="D227" s="524">
        <f t="shared" si="0"/>
        <v>155470.15000000002</v>
      </c>
      <c r="F227" s="297"/>
      <c r="G227" s="297"/>
    </row>
    <row r="228" spans="1:7" ht="12.75">
      <c r="A228" s="523" t="s">
        <v>1882</v>
      </c>
      <c r="B228" s="609">
        <v>13783.94</v>
      </c>
      <c r="C228" s="524">
        <v>1110.92</v>
      </c>
      <c r="D228" s="524">
        <f t="shared" si="0"/>
        <v>-12673.02</v>
      </c>
      <c r="F228" s="297"/>
      <c r="G228" s="297"/>
    </row>
    <row r="229" spans="1:7" ht="12.75">
      <c r="A229" s="523" t="s">
        <v>1929</v>
      </c>
      <c r="B229" s="609"/>
      <c r="C229" s="524">
        <v>855.13</v>
      </c>
      <c r="D229" s="524">
        <f t="shared" si="0"/>
        <v>855.13</v>
      </c>
      <c r="F229" s="297"/>
      <c r="G229" s="297"/>
    </row>
    <row r="230" spans="1:7" ht="12.75">
      <c r="A230" s="523" t="s">
        <v>1930</v>
      </c>
      <c r="B230" s="609"/>
      <c r="C230" s="524">
        <v>3871.29</v>
      </c>
      <c r="D230" s="524">
        <f t="shared" si="0"/>
        <v>3871.29</v>
      </c>
      <c r="F230" s="297"/>
      <c r="G230" s="297"/>
    </row>
    <row r="231" spans="1:4" ht="12.75">
      <c r="A231" s="523" t="s">
        <v>1931</v>
      </c>
      <c r="B231" s="609"/>
      <c r="C231" s="524">
        <v>13596.06</v>
      </c>
      <c r="D231" s="524">
        <f t="shared" si="0"/>
        <v>13596.06</v>
      </c>
    </row>
    <row r="232" spans="1:4" ht="12.75">
      <c r="A232" s="523" t="s">
        <v>1894</v>
      </c>
      <c r="B232" s="609">
        <v>369766.25</v>
      </c>
      <c r="C232" s="524">
        <v>41342.12</v>
      </c>
      <c r="D232" s="524">
        <f t="shared" si="0"/>
        <v>-328424.13</v>
      </c>
    </row>
    <row r="233" spans="1:4" ht="12.75">
      <c r="A233" s="523" t="s">
        <v>1932</v>
      </c>
      <c r="B233" s="609">
        <v>112707.69</v>
      </c>
      <c r="C233" s="524">
        <v>18519.64</v>
      </c>
      <c r="D233" s="524">
        <f t="shared" si="0"/>
        <v>-94188.05</v>
      </c>
    </row>
    <row r="234" spans="1:4" ht="12.75">
      <c r="A234" s="523" t="s">
        <v>1902</v>
      </c>
      <c r="B234" s="609">
        <v>0</v>
      </c>
      <c r="C234" s="524">
        <v>5042</v>
      </c>
      <c r="D234" s="524">
        <f t="shared" si="0"/>
        <v>5042</v>
      </c>
    </row>
    <row r="235" spans="1:4" ht="12.75">
      <c r="A235" s="523" t="s">
        <v>1933</v>
      </c>
      <c r="B235" s="609">
        <v>130081.2</v>
      </c>
      <c r="C235" s="524">
        <v>0</v>
      </c>
      <c r="D235" s="524">
        <f t="shared" si="0"/>
        <v>-130081.2</v>
      </c>
    </row>
    <row r="236" spans="1:4" ht="12.75">
      <c r="A236" s="523" t="s">
        <v>1934</v>
      </c>
      <c r="B236" s="609">
        <v>338608.66</v>
      </c>
      <c r="C236" s="524">
        <v>530686.02</v>
      </c>
      <c r="D236" s="524">
        <f t="shared" si="0"/>
        <v>192077.36000000004</v>
      </c>
    </row>
    <row r="237" spans="2:4" ht="12.75">
      <c r="B237" s="297"/>
      <c r="C237" s="297"/>
      <c r="D237" s="297"/>
    </row>
    <row r="238" spans="1:4" ht="12.75">
      <c r="A238" s="526" t="s">
        <v>600</v>
      </c>
      <c r="B238" s="527">
        <f>SUM(B216:B237)</f>
        <v>7043081.910000001</v>
      </c>
      <c r="C238" s="527">
        <f>SUM(C216:C237)</f>
        <v>8349197.789999999</v>
      </c>
      <c r="D238" s="527">
        <f>SUM(D216:D237)</f>
        <v>1306115.8800000001</v>
      </c>
    </row>
    <row r="239" spans="2:3" ht="12.75">
      <c r="B239" s="297"/>
      <c r="C239" s="297"/>
    </row>
    <row r="240" spans="2:3" ht="12.75">
      <c r="B240" s="297"/>
      <c r="C240" s="297"/>
    </row>
    <row r="241" spans="2:3" ht="12.75">
      <c r="B241" s="297"/>
      <c r="C241" s="297"/>
    </row>
    <row r="242" spans="2:3" ht="12.75">
      <c r="B242" s="297"/>
      <c r="C242" s="297"/>
    </row>
    <row r="243" spans="2:3" ht="12.75">
      <c r="B243" s="297"/>
      <c r="C243" s="297"/>
    </row>
    <row r="244" spans="2:3" ht="12.75">
      <c r="B244" s="297"/>
      <c r="C244" s="297"/>
    </row>
    <row r="245" spans="2:3" ht="12.75">
      <c r="B245" s="297"/>
      <c r="C245" s="297"/>
    </row>
    <row r="246" spans="2:3" ht="12.75">
      <c r="B246" s="297"/>
      <c r="C246" s="297"/>
    </row>
    <row r="247" spans="2:3" ht="12.75">
      <c r="B247" s="297"/>
      <c r="C247" s="297"/>
    </row>
    <row r="248" spans="2:3" ht="12.75">
      <c r="B248" s="297"/>
      <c r="C248" s="297"/>
    </row>
    <row r="249" spans="2:3" ht="12.75">
      <c r="B249" s="297"/>
      <c r="C249" s="297"/>
    </row>
    <row r="250" spans="2:3" ht="12.75">
      <c r="B250" s="297"/>
      <c r="C250" s="297"/>
    </row>
    <row r="251" spans="2:3" ht="12.75">
      <c r="B251" s="297"/>
      <c r="C251" s="297"/>
    </row>
    <row r="252" spans="2:3" ht="12.75">
      <c r="B252" s="297"/>
      <c r="C252" s="297"/>
    </row>
    <row r="253" spans="2:3" ht="12.75">
      <c r="B253" s="297"/>
      <c r="C253" s="297"/>
    </row>
    <row r="254" spans="2:3" ht="12.75">
      <c r="B254" s="297"/>
      <c r="C254" s="297"/>
    </row>
    <row r="255" spans="2:3" ht="12.75">
      <c r="B255" s="297"/>
      <c r="C255" s="297"/>
    </row>
    <row r="256" spans="2:3" ht="12.75">
      <c r="B256" s="297"/>
      <c r="C256" s="297"/>
    </row>
    <row r="257" spans="2:3" ht="12.75">
      <c r="B257" s="297"/>
      <c r="C257" s="297"/>
    </row>
    <row r="258" spans="2:3" ht="12.75">
      <c r="B258" s="297"/>
      <c r="C258" s="297"/>
    </row>
    <row r="259" spans="2:3" ht="12.75">
      <c r="B259" s="297"/>
      <c r="C259" s="297"/>
    </row>
    <row r="260" spans="2:3" ht="12.75">
      <c r="B260" s="297"/>
      <c r="C260" s="297"/>
    </row>
    <row r="261" spans="2:3" ht="12.75">
      <c r="B261" s="297"/>
      <c r="C261" s="297"/>
    </row>
    <row r="262" spans="2:3" ht="12.75">
      <c r="B262" s="297"/>
      <c r="C262" s="297"/>
    </row>
    <row r="263" spans="2:3" ht="12.75">
      <c r="B263" s="297"/>
      <c r="C263" s="297"/>
    </row>
    <row r="264" spans="2:3" ht="12.75">
      <c r="B264" s="297"/>
      <c r="C264" s="297"/>
    </row>
    <row r="265" spans="2:3" ht="12.75">
      <c r="B265" s="297"/>
      <c r="C265" s="297"/>
    </row>
    <row r="266" spans="2:3" ht="12.75">
      <c r="B266" s="297"/>
      <c r="C266" s="297"/>
    </row>
    <row r="267" spans="2:3" ht="12.75">
      <c r="B267" s="297"/>
      <c r="C267" s="297"/>
    </row>
    <row r="268" spans="2:3" ht="12.75">
      <c r="B268" s="297"/>
      <c r="C268" s="297"/>
    </row>
    <row r="269" spans="2:3" ht="12.75">
      <c r="B269" s="297"/>
      <c r="C269" s="297"/>
    </row>
    <row r="270" spans="2:3" ht="12.75">
      <c r="B270" s="297"/>
      <c r="C270" s="297"/>
    </row>
    <row r="271" spans="2:3" ht="12.75">
      <c r="B271" s="297"/>
      <c r="C271" s="297"/>
    </row>
    <row r="272" spans="2:3" ht="12.75">
      <c r="B272" s="297"/>
      <c r="C272" s="297"/>
    </row>
    <row r="273" spans="2:3" ht="12.75">
      <c r="B273" s="297"/>
      <c r="C273" s="297"/>
    </row>
    <row r="274" spans="2:3" ht="12.75">
      <c r="B274" s="297"/>
      <c r="C274" s="297"/>
    </row>
    <row r="275" spans="2:3" ht="12.75">
      <c r="B275" s="297"/>
      <c r="C275" s="297"/>
    </row>
    <row r="276" spans="2:3" ht="12.75">
      <c r="B276" s="297"/>
      <c r="C276" s="297"/>
    </row>
    <row r="277" spans="2:3" ht="12.75">
      <c r="B277" s="297"/>
      <c r="C277" s="297"/>
    </row>
    <row r="278" spans="2:3" ht="12.75">
      <c r="B278" s="297"/>
      <c r="C278" s="297"/>
    </row>
    <row r="279" spans="2:3" ht="12.75">
      <c r="B279" s="297"/>
      <c r="C279" s="297"/>
    </row>
    <row r="280" spans="2:3" ht="12.75">
      <c r="B280" s="297"/>
      <c r="C280" s="297"/>
    </row>
    <row r="281" spans="2:3" ht="12.75">
      <c r="B281" s="297"/>
      <c r="C281" s="297"/>
    </row>
    <row r="282" spans="2:3" ht="12.75">
      <c r="B282" s="297"/>
      <c r="C282" s="297"/>
    </row>
    <row r="283" spans="2:3" ht="12.75">
      <c r="B283" s="297"/>
      <c r="C283" s="297"/>
    </row>
    <row r="284" spans="2:3" ht="12.75">
      <c r="B284" s="297"/>
      <c r="C284" s="297"/>
    </row>
    <row r="285" spans="2:3" ht="12.75">
      <c r="B285" s="297"/>
      <c r="C285" s="297"/>
    </row>
    <row r="286" spans="2:3" ht="12.75">
      <c r="B286" s="297"/>
      <c r="C286" s="297"/>
    </row>
    <row r="287" spans="2:3" ht="12.75">
      <c r="B287" s="297"/>
      <c r="C287" s="297"/>
    </row>
    <row r="288" spans="2:3" ht="12.75">
      <c r="B288" s="297"/>
      <c r="C288" s="297"/>
    </row>
    <row r="289" spans="2:3" ht="12.75">
      <c r="B289" s="297"/>
      <c r="C289" s="297"/>
    </row>
    <row r="290" spans="2:3" ht="12.75">
      <c r="B290" s="297"/>
      <c r="C290" s="297"/>
    </row>
    <row r="291" spans="2:3" ht="12.75">
      <c r="B291" s="297"/>
      <c r="C291" s="297"/>
    </row>
    <row r="292" spans="2:3" ht="12.75">
      <c r="B292" s="297"/>
      <c r="C292" s="297"/>
    </row>
    <row r="293" spans="2:3" ht="12.75">
      <c r="B293" s="297"/>
      <c r="C293" s="297"/>
    </row>
    <row r="294" spans="2:3" ht="12.75">
      <c r="B294" s="297"/>
      <c r="C294" s="297"/>
    </row>
    <row r="295" spans="2:3" ht="12.75">
      <c r="B295" s="297"/>
      <c r="C295" s="297"/>
    </row>
    <row r="296" spans="2:3" ht="12.75">
      <c r="B296" s="297"/>
      <c r="C296" s="297"/>
    </row>
    <row r="297" spans="2:3" ht="12.75">
      <c r="B297" s="297"/>
      <c r="C297" s="297"/>
    </row>
    <row r="298" spans="2:3" ht="12.75">
      <c r="B298" s="297"/>
      <c r="C298" s="297"/>
    </row>
    <row r="299" spans="2:3" ht="12.75">
      <c r="B299" s="297"/>
      <c r="C299" s="297"/>
    </row>
    <row r="300" spans="2:3" ht="12.75">
      <c r="B300" s="297"/>
      <c r="C300" s="297"/>
    </row>
    <row r="301" spans="2:3" ht="12.75">
      <c r="B301" s="297"/>
      <c r="C301" s="297"/>
    </row>
    <row r="302" spans="2:3" ht="12.75">
      <c r="B302" s="297"/>
      <c r="C302" s="297"/>
    </row>
    <row r="303" spans="2:3" ht="12.75">
      <c r="B303" s="297"/>
      <c r="C303" s="297"/>
    </row>
    <row r="304" spans="2:3" ht="12.75">
      <c r="B304" s="297"/>
      <c r="C304" s="297"/>
    </row>
    <row r="305" spans="2:3" ht="12.75">
      <c r="B305" s="297"/>
      <c r="C305" s="297"/>
    </row>
    <row r="306" spans="2:3" ht="12.75">
      <c r="B306" s="297"/>
      <c r="C306" s="297"/>
    </row>
    <row r="307" spans="2:3" ht="12.75">
      <c r="B307" s="297"/>
      <c r="C307" s="297"/>
    </row>
    <row r="308" spans="2:3" ht="12.75">
      <c r="B308" s="297"/>
      <c r="C308" s="297"/>
    </row>
    <row r="309" spans="2:3" ht="12.75">
      <c r="B309" s="297"/>
      <c r="C309" s="297"/>
    </row>
    <row r="310" spans="2:3" ht="12.75">
      <c r="B310" s="297"/>
      <c r="C310" s="297"/>
    </row>
    <row r="311" spans="2:3" ht="12.75">
      <c r="B311" s="297"/>
      <c r="C311" s="297"/>
    </row>
    <row r="312" spans="2:3" ht="12.75">
      <c r="B312" s="297"/>
      <c r="C312" s="297"/>
    </row>
    <row r="313" spans="2:3" ht="12.75">
      <c r="B313" s="297"/>
      <c r="C313" s="297"/>
    </row>
    <row r="314" spans="2:3" ht="12.75">
      <c r="B314" s="297"/>
      <c r="C314" s="297"/>
    </row>
    <row r="315" spans="2:3" ht="12.75">
      <c r="B315" s="297"/>
      <c r="C315" s="297"/>
    </row>
    <row r="316" spans="2:3" ht="12.75">
      <c r="B316" s="297"/>
      <c r="C316" s="297"/>
    </row>
    <row r="317" spans="2:3" ht="12.75">
      <c r="B317" s="297"/>
      <c r="C317" s="297"/>
    </row>
    <row r="318" spans="2:3" ht="12.75">
      <c r="B318" s="297"/>
      <c r="C318" s="297"/>
    </row>
    <row r="319" spans="2:3" ht="12.75">
      <c r="B319" s="297"/>
      <c r="C319" s="297"/>
    </row>
    <row r="320" spans="2:3" ht="12.75">
      <c r="B320" s="297"/>
      <c r="C320" s="297"/>
    </row>
    <row r="321" spans="2:3" ht="12.75">
      <c r="B321" s="297"/>
      <c r="C321" s="297"/>
    </row>
    <row r="322" spans="2:3" ht="12.75">
      <c r="B322" s="297"/>
      <c r="C322" s="297"/>
    </row>
    <row r="323" spans="2:3" ht="12.75">
      <c r="B323" s="297"/>
      <c r="C323" s="297"/>
    </row>
    <row r="324" spans="2:3" ht="12.75">
      <c r="B324" s="297"/>
      <c r="C324" s="297"/>
    </row>
    <row r="325" spans="2:3" ht="12.75">
      <c r="B325" s="297"/>
      <c r="C325" s="297"/>
    </row>
    <row r="326" spans="2:3" ht="12.75">
      <c r="B326" s="297"/>
      <c r="C326" s="297"/>
    </row>
    <row r="327" spans="2:3" ht="12.75">
      <c r="B327" s="297"/>
      <c r="C327" s="297"/>
    </row>
    <row r="328" spans="2:3" ht="12.75">
      <c r="B328" s="297"/>
      <c r="C328" s="297"/>
    </row>
    <row r="329" spans="2:3" ht="12.75">
      <c r="B329" s="297"/>
      <c r="C329" s="297"/>
    </row>
    <row r="330" spans="2:3" ht="12.75">
      <c r="B330" s="297"/>
      <c r="C330" s="297"/>
    </row>
    <row r="331" spans="2:3" ht="12.75">
      <c r="B331" s="297"/>
      <c r="C331" s="297"/>
    </row>
    <row r="332" spans="2:3" ht="12.75">
      <c r="B332" s="297"/>
      <c r="C332" s="297"/>
    </row>
    <row r="333" spans="2:3" ht="12.75">
      <c r="B333" s="297"/>
      <c r="C333" s="297"/>
    </row>
    <row r="334" spans="2:3" ht="12.75">
      <c r="B334" s="297"/>
      <c r="C334" s="297"/>
    </row>
    <row r="335" spans="2:3" ht="12.75">
      <c r="B335" s="297"/>
      <c r="C335" s="297"/>
    </row>
    <row r="336" spans="2:3" ht="12.75">
      <c r="B336" s="297"/>
      <c r="C336" s="297"/>
    </row>
    <row r="337" spans="2:3" ht="12.75">
      <c r="B337" s="297"/>
      <c r="C337" s="297"/>
    </row>
    <row r="338" spans="2:3" ht="12.75">
      <c r="B338" s="297"/>
      <c r="C338" s="297"/>
    </row>
    <row r="339" spans="2:3" ht="12.75">
      <c r="B339" s="297"/>
      <c r="C339" s="297"/>
    </row>
    <row r="340" spans="2:3" ht="12.75">
      <c r="B340" s="297"/>
      <c r="C340" s="297"/>
    </row>
    <row r="341" spans="2:3" ht="12.75">
      <c r="B341" s="297"/>
      <c r="C341" s="297"/>
    </row>
    <row r="342" spans="2:3" ht="12.75">
      <c r="B342" s="297"/>
      <c r="C342" s="297"/>
    </row>
    <row r="343" spans="2:3" ht="12.75">
      <c r="B343" s="297"/>
      <c r="C343" s="297"/>
    </row>
    <row r="344" spans="2:3" ht="12.75">
      <c r="B344" s="297"/>
      <c r="C344" s="297"/>
    </row>
    <row r="345" spans="2:3" ht="12.75">
      <c r="B345" s="297"/>
      <c r="C345" s="297"/>
    </row>
    <row r="346" spans="2:3" ht="12.75">
      <c r="B346" s="297"/>
      <c r="C346" s="297"/>
    </row>
    <row r="347" spans="2:3" ht="12.75">
      <c r="B347" s="297"/>
      <c r="C347" s="297"/>
    </row>
    <row r="348" spans="2:3" ht="12.75">
      <c r="B348" s="297"/>
      <c r="C348" s="297"/>
    </row>
    <row r="349" spans="2:3" ht="12.75">
      <c r="B349" s="297"/>
      <c r="C349" s="297"/>
    </row>
    <row r="350" spans="2:3" ht="12.75">
      <c r="B350" s="297"/>
      <c r="C350" s="297"/>
    </row>
    <row r="351" spans="2:3" ht="12.75">
      <c r="B351" s="297"/>
      <c r="C351" s="297"/>
    </row>
    <row r="352" spans="2:3" ht="12.75">
      <c r="B352" s="297"/>
      <c r="C352" s="297"/>
    </row>
    <row r="353" spans="2:3" ht="12.75">
      <c r="B353" s="297"/>
      <c r="C353" s="297"/>
    </row>
    <row r="354" spans="2:3" ht="12.75">
      <c r="B354" s="297"/>
      <c r="C354" s="297"/>
    </row>
    <row r="355" spans="2:3" ht="12.75">
      <c r="B355" s="297"/>
      <c r="C355" s="297"/>
    </row>
    <row r="356" spans="2:3" ht="12.75">
      <c r="B356" s="297"/>
      <c r="C356" s="297"/>
    </row>
    <row r="357" spans="2:3" ht="12.75">
      <c r="B357" s="297"/>
      <c r="C357" s="297"/>
    </row>
    <row r="358" spans="2:3" ht="12.75">
      <c r="B358" s="297"/>
      <c r="C358" s="297"/>
    </row>
    <row r="359" spans="2:3" ht="12.75">
      <c r="B359" s="297"/>
      <c r="C359" s="297"/>
    </row>
    <row r="360" spans="2:3" ht="12.75">
      <c r="B360" s="297"/>
      <c r="C360" s="297"/>
    </row>
    <row r="361" spans="2:3" ht="12.75">
      <c r="B361" s="297"/>
      <c r="C361" s="297"/>
    </row>
    <row r="362" spans="2:3" ht="12.75">
      <c r="B362" s="297"/>
      <c r="C362" s="297"/>
    </row>
    <row r="363" spans="2:3" ht="12.75">
      <c r="B363" s="297"/>
      <c r="C363" s="297"/>
    </row>
    <row r="364" spans="2:3" ht="12.75">
      <c r="B364" s="297"/>
      <c r="C364" s="297"/>
    </row>
    <row r="365" spans="2:3" ht="12.75">
      <c r="B365" s="297"/>
      <c r="C365" s="297"/>
    </row>
    <row r="366" spans="2:3" ht="12.75">
      <c r="B366" s="297"/>
      <c r="C366" s="297"/>
    </row>
  </sheetData>
  <sheetProtection selectLockedCells="1" selectUnlockedCells="1"/>
  <printOptions/>
  <pageMargins left="0.1798611111111111" right="0.1701388888888889" top="0.25972222222222224" bottom="0.6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C11:C12"/>
  <sheetViews>
    <sheetView workbookViewId="0" topLeftCell="A1">
      <selection activeCell="C12" sqref="C12"/>
    </sheetView>
  </sheetViews>
  <sheetFormatPr defaultColWidth="9.140625" defaultRowHeight="12.75"/>
  <sheetData>
    <row r="11" ht="12.75">
      <c r="C11" s="631" t="s">
        <v>1935</v>
      </c>
    </row>
    <row r="12" ht="12.75">
      <c r="C12" s="631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28">
      <selection activeCell="G43" sqref="G43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0" style="0" hidden="1" customWidth="1"/>
    <col min="4" max="4" width="16.421875" style="0" customWidth="1"/>
    <col min="5" max="5" width="15.8515625" style="223" customWidth="1"/>
    <col min="6" max="6" width="12.7109375" style="0" customWidth="1"/>
    <col min="7" max="7" width="13.2812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2.7109375" style="0" customWidth="1"/>
  </cols>
  <sheetData>
    <row r="1" spans="1:5" ht="12.75">
      <c r="A1" s="309" t="s">
        <v>1936</v>
      </c>
      <c r="B1" s="309"/>
      <c r="C1" s="646"/>
      <c r="D1" s="647"/>
      <c r="E1" s="309"/>
    </row>
    <row r="3" spans="1:13" ht="12.75">
      <c r="A3" s="648" t="s">
        <v>1937</v>
      </c>
      <c r="B3" s="257"/>
      <c r="C3" s="257"/>
      <c r="D3" s="649" t="s">
        <v>538</v>
      </c>
      <c r="E3" s="649" t="s">
        <v>1938</v>
      </c>
      <c r="F3" s="649" t="s">
        <v>1938</v>
      </c>
      <c r="G3" s="649" t="s">
        <v>1938</v>
      </c>
      <c r="H3" s="257"/>
      <c r="I3" s="257"/>
      <c r="J3" s="257"/>
      <c r="K3" s="257"/>
      <c r="L3" s="257"/>
      <c r="M3" s="8"/>
    </row>
    <row r="4" spans="1:12" ht="12.75">
      <c r="A4" s="46"/>
      <c r="B4" s="46"/>
      <c r="C4" s="46"/>
      <c r="D4" s="649" t="s">
        <v>756</v>
      </c>
      <c r="E4" s="649" t="s">
        <v>757</v>
      </c>
      <c r="F4" s="649" t="s">
        <v>758</v>
      </c>
      <c r="G4" s="649" t="s">
        <v>1939</v>
      </c>
      <c r="H4" s="46"/>
      <c r="I4" s="46"/>
      <c r="J4" s="46"/>
      <c r="K4" s="46"/>
      <c r="L4" s="46"/>
    </row>
    <row r="5" spans="1:12" ht="12.75">
      <c r="A5" s="46"/>
      <c r="B5" s="46"/>
      <c r="C5" s="46"/>
      <c r="D5" s="46"/>
      <c r="E5" s="299"/>
      <c r="F5" s="46"/>
      <c r="G5" s="46"/>
      <c r="H5" s="46"/>
      <c r="I5" s="46"/>
      <c r="J5" s="46"/>
      <c r="K5" s="46"/>
      <c r="L5" s="46"/>
    </row>
    <row r="6" spans="1:12" ht="12.75">
      <c r="A6" s="46"/>
      <c r="B6" s="650" t="s">
        <v>709</v>
      </c>
      <c r="C6" s="86"/>
      <c r="D6" s="651">
        <v>3444</v>
      </c>
      <c r="E6" s="652">
        <v>5704</v>
      </c>
      <c r="F6" s="653">
        <v>4589</v>
      </c>
      <c r="G6" s="653">
        <v>5122</v>
      </c>
      <c r="H6" s="654"/>
      <c r="I6" s="46"/>
      <c r="J6" s="655"/>
      <c r="K6" s="656"/>
      <c r="L6" s="657"/>
    </row>
    <row r="7" spans="1:13" ht="12.75">
      <c r="A7" s="46"/>
      <c r="B7" s="533" t="s">
        <v>790</v>
      </c>
      <c r="C7" s="523"/>
      <c r="D7" s="524">
        <v>27</v>
      </c>
      <c r="E7" s="658">
        <v>1805</v>
      </c>
      <c r="F7" s="659">
        <v>1349</v>
      </c>
      <c r="G7" s="659">
        <v>1035</v>
      </c>
      <c r="H7" s="46"/>
      <c r="I7" s="46"/>
      <c r="J7" s="46"/>
      <c r="K7" s="46"/>
      <c r="L7" s="46"/>
      <c r="M7" s="46"/>
    </row>
    <row r="8" spans="1:12" ht="12.75">
      <c r="A8" s="46"/>
      <c r="B8" s="533" t="s">
        <v>706</v>
      </c>
      <c r="C8" s="523"/>
      <c r="D8" s="524">
        <v>182</v>
      </c>
      <c r="E8" s="658">
        <v>168</v>
      </c>
      <c r="F8" s="659">
        <v>163</v>
      </c>
      <c r="G8" s="659">
        <v>0</v>
      </c>
      <c r="H8" s="46"/>
      <c r="I8" s="46"/>
      <c r="J8" s="46"/>
      <c r="K8" s="46"/>
      <c r="L8" s="46"/>
    </row>
    <row r="9" spans="1:13" ht="12.75">
      <c r="A9" s="46"/>
      <c r="B9" s="533" t="s">
        <v>1940</v>
      </c>
      <c r="C9" s="523"/>
      <c r="D9" s="524">
        <v>2686</v>
      </c>
      <c r="E9" s="658">
        <v>2800</v>
      </c>
      <c r="F9" s="534">
        <v>2681</v>
      </c>
      <c r="G9" s="534">
        <v>3545</v>
      </c>
      <c r="H9" s="660"/>
      <c r="I9" s="46"/>
      <c r="J9" s="660"/>
      <c r="K9" s="46"/>
      <c r="L9" s="661"/>
      <c r="M9" s="297"/>
    </row>
    <row r="10" spans="1:12" ht="12.75">
      <c r="A10" s="46"/>
      <c r="B10" s="533" t="s">
        <v>1941</v>
      </c>
      <c r="C10" s="523"/>
      <c r="D10" s="524">
        <v>549</v>
      </c>
      <c r="E10" s="658">
        <v>931</v>
      </c>
      <c r="F10" s="659">
        <v>240</v>
      </c>
      <c r="G10" s="659">
        <v>445</v>
      </c>
      <c r="H10" s="46"/>
      <c r="I10" s="46"/>
      <c r="J10" s="46"/>
      <c r="K10" s="46"/>
      <c r="L10" s="46"/>
    </row>
    <row r="11" spans="1:12" ht="12.75">
      <c r="A11" s="46"/>
      <c r="B11" s="537" t="s">
        <v>1942</v>
      </c>
      <c r="C11" s="662"/>
      <c r="D11" s="663">
        <v>0</v>
      </c>
      <c r="E11" s="664">
        <v>0</v>
      </c>
      <c r="F11" s="665">
        <v>156</v>
      </c>
      <c r="G11" s="665">
        <v>97</v>
      </c>
      <c r="H11" s="46"/>
      <c r="I11" s="46"/>
      <c r="J11" s="46"/>
      <c r="K11" s="46"/>
      <c r="L11" s="46"/>
    </row>
    <row r="12" spans="1:12" ht="12.75">
      <c r="A12" s="666"/>
      <c r="B12" s="367"/>
      <c r="C12" s="367"/>
      <c r="D12" s="482"/>
      <c r="E12" s="485"/>
      <c r="F12" s="485"/>
      <c r="G12" s="485"/>
      <c r="H12" s="485"/>
      <c r="I12" s="367"/>
      <c r="J12" s="485"/>
      <c r="K12" s="667"/>
      <c r="L12" s="668"/>
    </row>
    <row r="13" spans="1:12" ht="12.75">
      <c r="A13" s="46"/>
      <c r="B13" s="46"/>
      <c r="C13" s="46"/>
      <c r="D13" s="465"/>
      <c r="E13" s="660"/>
      <c r="F13" s="465"/>
      <c r="G13" s="465"/>
      <c r="H13" s="46"/>
      <c r="I13" s="46"/>
      <c r="J13" s="669"/>
      <c r="K13" s="46"/>
      <c r="L13" s="46"/>
    </row>
    <row r="14" spans="1:13" ht="29.25" customHeight="1">
      <c r="A14" s="47"/>
      <c r="B14" s="650" t="s">
        <v>817</v>
      </c>
      <c r="C14" s="670"/>
      <c r="D14" s="651">
        <v>3444</v>
      </c>
      <c r="E14" s="652">
        <v>5706</v>
      </c>
      <c r="F14" s="671">
        <v>4589</v>
      </c>
      <c r="G14" s="671">
        <v>5122</v>
      </c>
      <c r="H14" s="672"/>
      <c r="I14" s="257"/>
      <c r="J14" s="672"/>
      <c r="K14" s="257"/>
      <c r="L14" s="673"/>
      <c r="M14" s="342"/>
    </row>
    <row r="15" spans="1:12" ht="12.75">
      <c r="A15" s="46"/>
      <c r="B15" s="523" t="s">
        <v>1943</v>
      </c>
      <c r="C15" s="523"/>
      <c r="D15" s="524">
        <v>100</v>
      </c>
      <c r="E15" s="658">
        <v>100</v>
      </c>
      <c r="F15" s="524">
        <v>100</v>
      </c>
      <c r="G15" s="524">
        <v>100</v>
      </c>
      <c r="H15" s="46"/>
      <c r="I15" s="46"/>
      <c r="J15" s="661"/>
      <c r="K15" s="46"/>
      <c r="L15" s="46"/>
    </row>
    <row r="16" spans="1:12" ht="12.75">
      <c r="A16" s="46"/>
      <c r="B16" s="523" t="s">
        <v>1944</v>
      </c>
      <c r="C16" s="523"/>
      <c r="D16" s="524">
        <v>1137</v>
      </c>
      <c r="E16" s="658">
        <v>1537</v>
      </c>
      <c r="F16" s="524">
        <v>1537</v>
      </c>
      <c r="G16" s="524">
        <v>1537</v>
      </c>
      <c r="H16" s="46"/>
      <c r="I16" s="46"/>
      <c r="J16" s="46"/>
      <c r="K16" s="46"/>
      <c r="L16" s="46"/>
    </row>
    <row r="17" spans="1:12" ht="12.75">
      <c r="A17" s="46"/>
      <c r="B17" s="523" t="s">
        <v>1945</v>
      </c>
      <c r="C17" s="523"/>
      <c r="D17" s="524">
        <v>10</v>
      </c>
      <c r="E17" s="658">
        <v>10</v>
      </c>
      <c r="F17" s="524">
        <v>10</v>
      </c>
      <c r="G17" s="524">
        <v>10</v>
      </c>
      <c r="H17" s="465"/>
      <c r="I17" s="46"/>
      <c r="J17" s="46"/>
      <c r="K17" s="46"/>
      <c r="L17" s="46"/>
    </row>
    <row r="18" spans="1:12" ht="12.75">
      <c r="A18" s="46"/>
      <c r="B18" s="523" t="s">
        <v>1946</v>
      </c>
      <c r="C18" s="523"/>
      <c r="D18" s="524">
        <v>-603</v>
      </c>
      <c r="E18" s="658">
        <v>-414</v>
      </c>
      <c r="F18" s="674">
        <v>347</v>
      </c>
      <c r="G18" s="674">
        <v>422</v>
      </c>
      <c r="H18" s="660"/>
      <c r="I18" s="46"/>
      <c r="J18" s="660"/>
      <c r="K18" s="46"/>
      <c r="L18" s="299"/>
    </row>
    <row r="19" spans="1:12" ht="12.75">
      <c r="A19" s="46"/>
      <c r="B19" s="523" t="s">
        <v>1947</v>
      </c>
      <c r="C19" s="523"/>
      <c r="D19" s="524">
        <v>189</v>
      </c>
      <c r="E19" s="658">
        <v>761</v>
      </c>
      <c r="F19" s="524">
        <v>75</v>
      </c>
      <c r="G19" s="524">
        <v>-56</v>
      </c>
      <c r="H19" s="46"/>
      <c r="I19" s="46"/>
      <c r="J19" s="46"/>
      <c r="K19" s="46"/>
      <c r="L19" s="46"/>
    </row>
    <row r="20" spans="1:12" ht="12.75">
      <c r="A20" s="46"/>
      <c r="B20" s="523" t="s">
        <v>1948</v>
      </c>
      <c r="C20" s="523"/>
      <c r="D20" s="524">
        <v>691</v>
      </c>
      <c r="E20" s="658">
        <v>513</v>
      </c>
      <c r="F20" s="524">
        <v>335</v>
      </c>
      <c r="G20" s="524">
        <v>156</v>
      </c>
      <c r="H20" s="46"/>
      <c r="I20" s="46"/>
      <c r="J20" s="46"/>
      <c r="K20" s="46"/>
      <c r="L20" s="46"/>
    </row>
    <row r="21" spans="1:12" ht="12.75">
      <c r="A21" s="46"/>
      <c r="B21" s="523" t="s">
        <v>1949</v>
      </c>
      <c r="C21" s="523"/>
      <c r="D21" s="524">
        <v>1331</v>
      </c>
      <c r="E21" s="658">
        <v>952</v>
      </c>
      <c r="F21" s="524">
        <v>392</v>
      </c>
      <c r="G21" s="524">
        <v>1083</v>
      </c>
      <c r="H21" s="46"/>
      <c r="I21" s="46"/>
      <c r="J21" s="46"/>
      <c r="K21" s="46"/>
      <c r="L21" s="46"/>
    </row>
    <row r="22" spans="1:12" ht="12.75">
      <c r="A22" s="46"/>
      <c r="B22" s="523" t="s">
        <v>1950</v>
      </c>
      <c r="C22" s="523"/>
      <c r="D22" s="524">
        <v>0</v>
      </c>
      <c r="E22" s="658">
        <v>1572</v>
      </c>
      <c r="F22" s="524">
        <v>1248</v>
      </c>
      <c r="G22" s="524">
        <v>924</v>
      </c>
      <c r="H22" s="46"/>
      <c r="I22" s="46"/>
      <c r="J22" s="46"/>
      <c r="K22" s="46"/>
      <c r="L22" s="46"/>
    </row>
    <row r="23" spans="1:12" ht="12.75">
      <c r="A23" s="675"/>
      <c r="B23" s="523" t="s">
        <v>1951</v>
      </c>
      <c r="C23" s="523"/>
      <c r="D23" s="524">
        <v>589</v>
      </c>
      <c r="E23" s="658">
        <v>675</v>
      </c>
      <c r="F23" s="524">
        <v>545</v>
      </c>
      <c r="G23" s="524">
        <v>946</v>
      </c>
      <c r="H23" s="46"/>
      <c r="I23" s="46"/>
      <c r="J23" s="46"/>
      <c r="K23" s="46"/>
      <c r="L23" s="46"/>
    </row>
    <row r="24" spans="1:12" ht="12.75">
      <c r="A24" s="46"/>
      <c r="B24" s="46"/>
      <c r="C24" s="46"/>
      <c r="D24" s="465"/>
      <c r="E24" s="660"/>
      <c r="F24" s="465"/>
      <c r="G24" s="465"/>
      <c r="H24" s="46"/>
      <c r="I24" s="46"/>
      <c r="J24" s="46"/>
      <c r="K24" s="46"/>
      <c r="L24" s="46"/>
    </row>
    <row r="25" spans="1:12" ht="12.75">
      <c r="A25" s="367"/>
      <c r="B25" s="46"/>
      <c r="C25" s="46"/>
      <c r="D25" s="465"/>
      <c r="E25" s="660"/>
      <c r="F25" s="660"/>
      <c r="G25" s="660"/>
      <c r="H25" s="660"/>
      <c r="I25" s="46"/>
      <c r="J25" s="46"/>
      <c r="K25" s="46"/>
      <c r="L25" s="660"/>
    </row>
    <row r="26" spans="1:12" ht="12.75">
      <c r="A26" s="46"/>
      <c r="B26" s="46"/>
      <c r="C26" s="46"/>
      <c r="D26" s="465"/>
      <c r="E26" s="660"/>
      <c r="F26" s="660"/>
      <c r="G26" s="660"/>
      <c r="H26" s="299"/>
      <c r="I26" s="46"/>
      <c r="J26" s="46"/>
      <c r="K26" s="46"/>
      <c r="L26" s="660"/>
    </row>
    <row r="27" spans="1:12" ht="12.75">
      <c r="A27" s="648" t="s">
        <v>1952</v>
      </c>
      <c r="B27" s="648"/>
      <c r="C27" s="46"/>
      <c r="D27" s="660" t="s">
        <v>1953</v>
      </c>
      <c r="E27" s="660" t="s">
        <v>538</v>
      </c>
      <c r="F27" s="660" t="s">
        <v>538</v>
      </c>
      <c r="G27" s="660" t="s">
        <v>538</v>
      </c>
      <c r="H27" s="46"/>
      <c r="I27" s="46"/>
      <c r="J27" s="299"/>
      <c r="K27" s="46"/>
      <c r="L27" s="46"/>
    </row>
    <row r="28" spans="1:12" ht="12.75">
      <c r="A28" s="648"/>
      <c r="B28" s="648"/>
      <c r="C28" s="46"/>
      <c r="D28" s="672" t="s">
        <v>756</v>
      </c>
      <c r="E28" s="672" t="s">
        <v>757</v>
      </c>
      <c r="F28" s="672" t="s">
        <v>758</v>
      </c>
      <c r="G28" s="672" t="s">
        <v>1939</v>
      </c>
      <c r="H28" s="46"/>
      <c r="I28" s="46"/>
      <c r="J28" s="299"/>
      <c r="K28" s="46"/>
      <c r="L28" s="46"/>
    </row>
    <row r="29" spans="1:12" ht="12.75">
      <c r="A29" s="46"/>
      <c r="B29" s="46"/>
      <c r="C29" s="46"/>
      <c r="D29" s="465"/>
      <c r="E29" s="660"/>
      <c r="F29" s="465"/>
      <c r="G29" s="465"/>
      <c r="H29" s="46"/>
      <c r="I29" s="46"/>
      <c r="J29" s="660"/>
      <c r="K29" s="46"/>
      <c r="L29" s="46"/>
    </row>
    <row r="30" spans="1:12" ht="12.75">
      <c r="A30" s="46"/>
      <c r="B30" s="523" t="s">
        <v>1954</v>
      </c>
      <c r="C30" s="523"/>
      <c r="D30" s="524">
        <v>79</v>
      </c>
      <c r="E30" s="674">
        <v>0</v>
      </c>
      <c r="F30" s="524">
        <v>0</v>
      </c>
      <c r="G30" s="524">
        <v>0</v>
      </c>
      <c r="H30" s="46"/>
      <c r="I30" s="46"/>
      <c r="J30" s="46"/>
      <c r="K30" s="46"/>
      <c r="L30" s="46"/>
    </row>
    <row r="31" spans="1:12" ht="12.75">
      <c r="A31" s="661"/>
      <c r="B31" s="523" t="s">
        <v>1955</v>
      </c>
      <c r="C31" s="523"/>
      <c r="D31" s="524">
        <v>69</v>
      </c>
      <c r="E31" s="674">
        <v>0</v>
      </c>
      <c r="F31" s="524">
        <v>0</v>
      </c>
      <c r="G31" s="524">
        <v>0</v>
      </c>
      <c r="H31" s="46"/>
      <c r="I31" s="46"/>
      <c r="J31" s="46"/>
      <c r="K31" s="46"/>
      <c r="L31" s="46"/>
    </row>
    <row r="32" spans="1:12" ht="12.75">
      <c r="A32" s="46"/>
      <c r="B32" s="523" t="s">
        <v>1956</v>
      </c>
      <c r="C32" s="523"/>
      <c r="D32" s="524">
        <v>10</v>
      </c>
      <c r="E32" s="674">
        <v>0</v>
      </c>
      <c r="F32" s="524">
        <v>0</v>
      </c>
      <c r="G32" s="524">
        <v>0</v>
      </c>
      <c r="H32" s="46"/>
      <c r="I32" s="46"/>
      <c r="J32" s="46"/>
      <c r="K32" s="46"/>
      <c r="L32" s="46"/>
    </row>
    <row r="33" spans="2:7" ht="12.75">
      <c r="B33" s="523" t="s">
        <v>1957</v>
      </c>
      <c r="C33" s="523"/>
      <c r="D33" s="524">
        <v>7316</v>
      </c>
      <c r="E33" s="674">
        <v>9423</v>
      </c>
      <c r="F33" s="524">
        <v>9929</v>
      </c>
      <c r="G33" s="524">
        <v>13689</v>
      </c>
    </row>
    <row r="34" spans="2:7" ht="12.75">
      <c r="B34" s="523" t="s">
        <v>1958</v>
      </c>
      <c r="C34" s="523"/>
      <c r="D34" s="524">
        <v>4071</v>
      </c>
      <c r="E34" s="674">
        <v>4686</v>
      </c>
      <c r="F34" s="524">
        <v>5164</v>
      </c>
      <c r="G34" s="524">
        <v>8104</v>
      </c>
    </row>
    <row r="35" spans="2:7" ht="12.75">
      <c r="B35" s="523" t="s">
        <v>1959</v>
      </c>
      <c r="C35" s="523"/>
      <c r="D35" s="524">
        <v>3255</v>
      </c>
      <c r="E35" s="674">
        <v>4737</v>
      </c>
      <c r="F35" s="524">
        <v>4765</v>
      </c>
      <c r="G35" s="524">
        <v>5585</v>
      </c>
    </row>
    <row r="36" spans="2:9" ht="12.75">
      <c r="B36" s="523" t="s">
        <v>1960</v>
      </c>
      <c r="C36" s="523"/>
      <c r="D36" s="524">
        <v>3185</v>
      </c>
      <c r="E36" s="674">
        <v>3443</v>
      </c>
      <c r="F36" s="524">
        <v>3868</v>
      </c>
      <c r="G36" s="524">
        <v>4596</v>
      </c>
      <c r="I36" s="676"/>
    </row>
    <row r="37" spans="2:7" ht="12.75">
      <c r="B37" s="523" t="s">
        <v>1961</v>
      </c>
      <c r="C37" s="523"/>
      <c r="D37" s="524">
        <v>477</v>
      </c>
      <c r="E37" s="674">
        <v>498</v>
      </c>
      <c r="F37" s="524">
        <v>493</v>
      </c>
      <c r="G37" s="524">
        <v>456</v>
      </c>
    </row>
    <row r="38" spans="2:7" ht="12.75">
      <c r="B38" s="523" t="s">
        <v>1962</v>
      </c>
      <c r="C38" s="523"/>
      <c r="D38" s="524">
        <v>86</v>
      </c>
      <c r="E38" s="674">
        <v>509</v>
      </c>
      <c r="F38" s="524">
        <v>836</v>
      </c>
      <c r="G38" s="524">
        <v>605</v>
      </c>
    </row>
    <row r="39" spans="2:7" ht="12.75">
      <c r="B39" s="523" t="s">
        <v>1963</v>
      </c>
      <c r="C39" s="523"/>
      <c r="D39" s="524">
        <v>146</v>
      </c>
      <c r="E39" s="674">
        <v>345</v>
      </c>
      <c r="F39" s="524">
        <v>166</v>
      </c>
      <c r="G39" s="524">
        <v>133</v>
      </c>
    </row>
    <row r="40" spans="2:7" ht="12.75">
      <c r="B40" s="523" t="s">
        <v>1964</v>
      </c>
      <c r="C40" s="523"/>
      <c r="D40" s="524">
        <v>-651</v>
      </c>
      <c r="E40" s="674">
        <v>0</v>
      </c>
      <c r="F40" s="524">
        <v>0</v>
      </c>
      <c r="G40" s="524">
        <v>0</v>
      </c>
    </row>
    <row r="41" spans="2:7" ht="12.75">
      <c r="B41" s="523" t="s">
        <v>1965</v>
      </c>
      <c r="C41" s="523"/>
      <c r="D41" s="524">
        <v>241</v>
      </c>
      <c r="E41" s="674">
        <v>652</v>
      </c>
      <c r="F41" s="524">
        <v>411</v>
      </c>
      <c r="G41" s="524">
        <v>525</v>
      </c>
    </row>
    <row r="42" spans="2:7" ht="12.75">
      <c r="B42" s="523" t="s">
        <v>1966</v>
      </c>
      <c r="C42" s="523"/>
      <c r="D42" s="524">
        <v>80</v>
      </c>
      <c r="E42" s="674">
        <v>105</v>
      </c>
      <c r="F42" s="524">
        <v>132</v>
      </c>
      <c r="G42" s="524">
        <v>417</v>
      </c>
    </row>
    <row r="43" spans="2:7" ht="12.75">
      <c r="B43" s="523" t="s">
        <v>1967</v>
      </c>
      <c r="C43" s="523"/>
      <c r="D43" s="524">
        <v>2</v>
      </c>
      <c r="E43" s="674">
        <v>2</v>
      </c>
      <c r="F43" s="524">
        <v>3</v>
      </c>
      <c r="G43" s="524">
        <v>-6</v>
      </c>
    </row>
    <row r="44" spans="2:7" ht="12.75">
      <c r="B44" s="523" t="s">
        <v>1968</v>
      </c>
      <c r="C44" s="523"/>
      <c r="D44" s="524">
        <v>0</v>
      </c>
      <c r="E44" s="674">
        <v>18</v>
      </c>
      <c r="F44" s="524">
        <v>89</v>
      </c>
      <c r="G44" s="524">
        <v>79</v>
      </c>
    </row>
    <row r="45" spans="2:7" ht="12.75">
      <c r="B45" s="523" t="s">
        <v>1969</v>
      </c>
      <c r="C45" s="523"/>
      <c r="D45" s="524">
        <v>22</v>
      </c>
      <c r="E45" s="674">
        <v>35</v>
      </c>
      <c r="F45" s="524">
        <v>32</v>
      </c>
      <c r="G45" s="524">
        <v>35</v>
      </c>
    </row>
    <row r="46" spans="2:7" ht="12.75">
      <c r="B46" s="523" t="s">
        <v>1970</v>
      </c>
      <c r="C46" s="523"/>
      <c r="D46" s="677">
        <v>-20</v>
      </c>
      <c r="E46" s="674">
        <v>-51</v>
      </c>
      <c r="F46" s="524">
        <v>-118</v>
      </c>
      <c r="G46" s="524">
        <v>-120</v>
      </c>
    </row>
    <row r="47" spans="2:7" ht="12.75">
      <c r="B47" s="523" t="s">
        <v>1971</v>
      </c>
      <c r="C47" s="523"/>
      <c r="D47" s="677">
        <v>0</v>
      </c>
      <c r="E47" s="674">
        <v>250</v>
      </c>
      <c r="F47" s="524">
        <v>119</v>
      </c>
      <c r="G47" s="524">
        <v>63</v>
      </c>
    </row>
    <row r="48" spans="2:7" ht="12.75">
      <c r="B48" s="523" t="s">
        <v>1972</v>
      </c>
      <c r="C48" s="523"/>
      <c r="D48" s="523">
        <v>445</v>
      </c>
      <c r="E48" s="674">
        <v>878</v>
      </c>
      <c r="F48" s="524">
        <v>-224</v>
      </c>
      <c r="G48" s="524">
        <v>-14</v>
      </c>
    </row>
    <row r="49" spans="2:7" ht="12.75">
      <c r="B49" s="523" t="s">
        <v>1973</v>
      </c>
      <c r="C49" s="523"/>
      <c r="D49" s="523">
        <v>25</v>
      </c>
      <c r="E49" s="674">
        <v>13</v>
      </c>
      <c r="F49" s="524">
        <v>581</v>
      </c>
      <c r="G49" s="524">
        <v>5</v>
      </c>
    </row>
    <row r="50" spans="2:7" ht="12.75">
      <c r="B50" s="523" t="s">
        <v>1974</v>
      </c>
      <c r="C50" s="523"/>
      <c r="D50" s="523">
        <v>281</v>
      </c>
      <c r="E50" s="674">
        <v>130</v>
      </c>
      <c r="F50" s="524">
        <v>282</v>
      </c>
      <c r="G50" s="524">
        <v>47</v>
      </c>
    </row>
    <row r="51" spans="2:7" ht="12.75">
      <c r="B51" s="523" t="s">
        <v>1975</v>
      </c>
      <c r="C51" s="523"/>
      <c r="D51" s="523">
        <v>-256</v>
      </c>
      <c r="E51" s="674">
        <v>-117</v>
      </c>
      <c r="F51" s="524">
        <v>299</v>
      </c>
      <c r="G51" s="524">
        <v>-42</v>
      </c>
    </row>
    <row r="52" spans="2:7" ht="12.75">
      <c r="B52" s="523" t="s">
        <v>1976</v>
      </c>
      <c r="C52" s="523"/>
      <c r="D52" s="523">
        <v>189</v>
      </c>
      <c r="E52" s="674">
        <v>761</v>
      </c>
      <c r="F52" s="524">
        <v>75</v>
      </c>
      <c r="G52" s="524">
        <v>-56</v>
      </c>
    </row>
    <row r="53" spans="2:7" ht="12.75">
      <c r="B53" s="523" t="s">
        <v>1977</v>
      </c>
      <c r="C53" s="523"/>
      <c r="D53" s="523">
        <v>189</v>
      </c>
      <c r="E53" s="674">
        <v>1011</v>
      </c>
      <c r="F53" s="524">
        <v>194</v>
      </c>
      <c r="G53" s="524">
        <v>7</v>
      </c>
    </row>
    <row r="54" spans="5:6" ht="12.75">
      <c r="E54" s="539"/>
      <c r="F54" s="297"/>
    </row>
    <row r="55" spans="5:6" ht="12.75">
      <c r="E55" s="539"/>
      <c r="F55" s="297"/>
    </row>
    <row r="56" spans="5:6" ht="12.75">
      <c r="E56" s="539"/>
      <c r="F56" s="297"/>
    </row>
    <row r="57" spans="5:6" ht="12.75">
      <c r="E57" s="539"/>
      <c r="F57" s="297"/>
    </row>
    <row r="58" spans="5:6" ht="12.75">
      <c r="E58" s="539"/>
      <c r="F58" s="297"/>
    </row>
    <row r="59" spans="5:6" ht="12.75">
      <c r="E59" s="539"/>
      <c r="F59" s="297"/>
    </row>
    <row r="60" ht="12.75">
      <c r="F60" s="297"/>
    </row>
    <row r="61" ht="12.75">
      <c r="F61" s="297"/>
    </row>
    <row r="62" ht="12.75">
      <c r="F62" s="297"/>
    </row>
    <row r="63" ht="12.75">
      <c r="F63" s="297"/>
    </row>
    <row r="64" ht="12.75">
      <c r="F64" s="297"/>
    </row>
    <row r="65" ht="12.75">
      <c r="F65" s="297"/>
    </row>
    <row r="66" ht="12.75">
      <c r="F66" s="297"/>
    </row>
  </sheetData>
  <sheetProtection selectLockedCells="1" selectUnlockedCells="1"/>
  <printOptions/>
  <pageMargins left="0.24027777777777778" right="0.3" top="1" bottom="1" header="0.5118055555555555" footer="0.5118055555555555"/>
  <pageSetup horizontalDpi="300" verticalDpi="300" orientation="portrait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4" sqref="A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5" max="5" width="10.00390625" style="0" customWidth="1"/>
    <col min="6" max="6" width="10.7109375" style="0" customWidth="1"/>
    <col min="8" max="8" width="11.8515625" style="0" customWidth="1"/>
    <col min="9" max="9" width="10.7109375" style="245" customWidth="1"/>
    <col min="10" max="10" width="13.28125" style="0" customWidth="1"/>
  </cols>
  <sheetData>
    <row r="1" spans="1:12" ht="12.75">
      <c r="A1" s="69">
        <v>3</v>
      </c>
      <c r="B1" s="69" t="s">
        <v>6</v>
      </c>
      <c r="C1" s="69"/>
      <c r="D1" s="4"/>
      <c r="E1" s="4"/>
      <c r="F1" s="4"/>
      <c r="G1" s="678"/>
      <c r="H1" s="21"/>
      <c r="I1" s="679"/>
      <c r="J1" s="21"/>
      <c r="K1" s="680"/>
      <c r="L1" s="4"/>
    </row>
    <row r="2" spans="1:12" ht="12.75">
      <c r="A2" s="21"/>
      <c r="B2" s="84"/>
      <c r="C2" s="84"/>
      <c r="D2" s="84"/>
      <c r="E2" s="84"/>
      <c r="F2" s="84"/>
      <c r="G2" s="134"/>
      <c r="H2" s="84"/>
      <c r="I2" s="435"/>
      <c r="J2" s="84"/>
      <c r="K2" s="134"/>
      <c r="L2" s="21"/>
    </row>
    <row r="3" spans="1:12" ht="12.75">
      <c r="A3" s="8" t="s">
        <v>1978</v>
      </c>
      <c r="B3" s="84"/>
      <c r="C3" s="84"/>
      <c r="D3" s="84"/>
      <c r="E3" s="84"/>
      <c r="F3" s="84" t="s">
        <v>1979</v>
      </c>
      <c r="G3" s="134"/>
      <c r="H3" s="84"/>
      <c r="I3" s="435"/>
      <c r="J3" s="84"/>
      <c r="K3" s="134" t="s">
        <v>538</v>
      </c>
      <c r="L3" s="21"/>
    </row>
    <row r="4" spans="1:12" ht="12.75">
      <c r="A4" s="21"/>
      <c r="B4" s="84"/>
      <c r="C4" s="84"/>
      <c r="D4" s="84"/>
      <c r="E4" s="84"/>
      <c r="F4" s="84"/>
      <c r="G4" s="134"/>
      <c r="H4" s="84"/>
      <c r="I4" s="435"/>
      <c r="J4" s="84"/>
      <c r="K4" s="134"/>
      <c r="L4" s="21"/>
    </row>
    <row r="5" spans="1:12" ht="12.75">
      <c r="A5" s="488"/>
      <c r="B5" s="489"/>
      <c r="C5" s="489"/>
      <c r="D5" s="489" t="s">
        <v>702</v>
      </c>
      <c r="E5" s="489"/>
      <c r="F5" s="489"/>
      <c r="G5" s="490"/>
      <c r="H5" s="489"/>
      <c r="I5" s="681" t="s">
        <v>703</v>
      </c>
      <c r="J5" s="489"/>
      <c r="K5" s="490"/>
      <c r="L5" s="19"/>
    </row>
    <row r="6" spans="1:12" ht="12.75">
      <c r="A6" s="491" t="s">
        <v>704</v>
      </c>
      <c r="B6" s="492" t="s">
        <v>705</v>
      </c>
      <c r="C6" s="492" t="s">
        <v>706</v>
      </c>
      <c r="D6" s="492" t="s">
        <v>707</v>
      </c>
      <c r="E6" s="492" t="s">
        <v>1980</v>
      </c>
      <c r="F6" s="492" t="s">
        <v>1981</v>
      </c>
      <c r="G6" s="495" t="s">
        <v>709</v>
      </c>
      <c r="H6" s="492" t="s">
        <v>710</v>
      </c>
      <c r="I6" s="682" t="s">
        <v>1982</v>
      </c>
      <c r="J6" s="492" t="s">
        <v>712</v>
      </c>
      <c r="K6" s="495" t="s">
        <v>713</v>
      </c>
      <c r="L6" s="19"/>
    </row>
    <row r="7" spans="1:12" ht="12.75">
      <c r="A7" s="497"/>
      <c r="B7" s="498" t="s">
        <v>1983</v>
      </c>
      <c r="C7" s="498"/>
      <c r="D7" s="498"/>
      <c r="E7" s="498"/>
      <c r="F7" s="498"/>
      <c r="G7" s="500" t="s">
        <v>716</v>
      </c>
      <c r="H7" s="498" t="s">
        <v>717</v>
      </c>
      <c r="I7" s="683"/>
      <c r="J7" s="498" t="s">
        <v>1984</v>
      </c>
      <c r="K7" s="500" t="s">
        <v>716</v>
      </c>
      <c r="L7" s="19"/>
    </row>
    <row r="8" spans="1:12" ht="12.75">
      <c r="A8" s="684"/>
      <c r="B8" s="685"/>
      <c r="C8" s="685"/>
      <c r="D8" s="685"/>
      <c r="E8" s="685"/>
      <c r="F8" s="685"/>
      <c r="G8" s="686"/>
      <c r="H8" s="685"/>
      <c r="I8" s="687"/>
      <c r="J8" s="685"/>
      <c r="K8" s="686"/>
      <c r="L8" s="21"/>
    </row>
    <row r="9" spans="1:12" ht="12.75">
      <c r="A9" s="688" t="s">
        <v>1985</v>
      </c>
      <c r="B9" s="503">
        <v>4886.75</v>
      </c>
      <c r="C9" s="503">
        <v>47.71</v>
      </c>
      <c r="D9" s="503">
        <v>296.77</v>
      </c>
      <c r="E9" s="503">
        <v>875.76</v>
      </c>
      <c r="F9" s="503">
        <v>3.93</v>
      </c>
      <c r="G9" s="506">
        <f>SUM(B9:F9)</f>
        <v>6110.92</v>
      </c>
      <c r="H9" s="503">
        <v>5129.55</v>
      </c>
      <c r="I9" s="689">
        <v>0.05</v>
      </c>
      <c r="J9" s="503">
        <v>981.37</v>
      </c>
      <c r="K9" s="506">
        <f>SUM(H9+J9)</f>
        <v>6110.92</v>
      </c>
      <c r="L9" s="21"/>
    </row>
    <row r="10" spans="1:12" ht="12.75">
      <c r="A10" s="690"/>
      <c r="B10" s="503"/>
      <c r="C10" s="503"/>
      <c r="D10" s="503"/>
      <c r="E10" s="503"/>
      <c r="F10" s="503"/>
      <c r="G10" s="506"/>
      <c r="H10" s="503"/>
      <c r="I10" s="689"/>
      <c r="J10" s="503"/>
      <c r="K10" s="506"/>
      <c r="L10" s="21"/>
    </row>
    <row r="11" spans="1:12" ht="12.75">
      <c r="A11" s="688" t="s">
        <v>258</v>
      </c>
      <c r="B11" s="503">
        <v>40896.72</v>
      </c>
      <c r="C11" s="503">
        <v>153.15</v>
      </c>
      <c r="D11" s="503">
        <v>1766.15</v>
      </c>
      <c r="E11" s="503">
        <v>3192.97</v>
      </c>
      <c r="F11" s="503">
        <v>0</v>
      </c>
      <c r="G11" s="506">
        <f>SUM(B11:F11)</f>
        <v>46008.990000000005</v>
      </c>
      <c r="H11" s="503">
        <v>42690.14</v>
      </c>
      <c r="I11" s="689">
        <v>288.53</v>
      </c>
      <c r="J11" s="503">
        <v>3318.85</v>
      </c>
      <c r="K11" s="506">
        <f>SUM(H11+J11)</f>
        <v>46008.99</v>
      </c>
      <c r="L11" s="21"/>
    </row>
    <row r="12" spans="1:12" ht="12.75">
      <c r="A12" s="688"/>
      <c r="B12" s="503"/>
      <c r="C12" s="503"/>
      <c r="D12" s="503"/>
      <c r="E12" s="503"/>
      <c r="F12" s="503"/>
      <c r="G12" s="506"/>
      <c r="H12" s="503"/>
      <c r="I12" s="689"/>
      <c r="J12" s="503"/>
      <c r="K12" s="506"/>
      <c r="L12" s="21"/>
    </row>
    <row r="13" spans="1:12" ht="12.75">
      <c r="A13" s="691"/>
      <c r="B13" s="692"/>
      <c r="C13" s="692"/>
      <c r="D13" s="692"/>
      <c r="E13" s="692"/>
      <c r="F13" s="692"/>
      <c r="G13" s="693"/>
      <c r="H13" s="692"/>
      <c r="I13" s="694"/>
      <c r="J13" s="692"/>
      <c r="K13" s="693"/>
      <c r="L13" s="21"/>
    </row>
    <row r="14" spans="1:12" ht="12.75">
      <c r="A14" s="591"/>
      <c r="B14" s="503"/>
      <c r="C14" s="503"/>
      <c r="D14" s="503"/>
      <c r="E14" s="503"/>
      <c r="F14" s="503"/>
      <c r="G14" s="695"/>
      <c r="H14" s="503"/>
      <c r="I14" s="689"/>
      <c r="J14" s="503"/>
      <c r="K14" s="695"/>
      <c r="L14" s="21"/>
    </row>
    <row r="15" spans="1:12" ht="12.75">
      <c r="A15" s="222"/>
      <c r="B15" s="480"/>
      <c r="C15" s="480"/>
      <c r="D15" s="480"/>
      <c r="E15" s="480"/>
      <c r="F15" s="480"/>
      <c r="G15" s="438"/>
      <c r="H15" s="480"/>
      <c r="I15" s="251"/>
      <c r="J15" s="480"/>
      <c r="K15" s="438"/>
      <c r="L15" s="21"/>
    </row>
    <row r="16" spans="1:12" ht="12.75">
      <c r="A16" s="222"/>
      <c r="B16" s="480"/>
      <c r="C16" s="480"/>
      <c r="D16" s="480"/>
      <c r="E16" s="480"/>
      <c r="F16" s="480"/>
      <c r="G16" s="438"/>
      <c r="H16" s="480"/>
      <c r="I16" s="251"/>
      <c r="J16" s="480"/>
      <c r="K16" s="438"/>
      <c r="L16" s="21"/>
    </row>
    <row r="17" spans="1:12" ht="12.75">
      <c r="A17" s="222"/>
      <c r="B17" s="480"/>
      <c r="C17" s="480"/>
      <c r="D17" s="480"/>
      <c r="E17" s="480"/>
      <c r="F17" s="480"/>
      <c r="G17" s="438"/>
      <c r="H17" s="480"/>
      <c r="I17" s="251"/>
      <c r="J17" s="480"/>
      <c r="K17" s="438"/>
      <c r="L17" s="21"/>
    </row>
    <row r="18" spans="1:12" ht="12.75">
      <c r="A18" s="222"/>
      <c r="B18" s="480"/>
      <c r="C18" s="480"/>
      <c r="D18" s="480"/>
      <c r="E18" s="480"/>
      <c r="F18" s="480"/>
      <c r="G18" s="438"/>
      <c r="H18" s="480"/>
      <c r="I18" s="251"/>
      <c r="J18" s="480"/>
      <c r="K18" s="438"/>
      <c r="L18" s="21"/>
    </row>
    <row r="19" spans="1:12" ht="12.75">
      <c r="A19" s="50"/>
      <c r="B19" s="480"/>
      <c r="C19" s="480"/>
      <c r="D19" s="480"/>
      <c r="E19" s="480"/>
      <c r="F19" s="480"/>
      <c r="G19" s="438"/>
      <c r="H19" s="480"/>
      <c r="I19" s="251"/>
      <c r="J19" s="480"/>
      <c r="K19" s="438"/>
      <c r="L19" s="21"/>
    </row>
    <row r="20" spans="1:12" ht="12.75">
      <c r="A20" s="222"/>
      <c r="B20" s="480"/>
      <c r="C20" s="480"/>
      <c r="D20" s="480"/>
      <c r="E20" s="480"/>
      <c r="F20" s="480"/>
      <c r="G20" s="438"/>
      <c r="H20" s="480"/>
      <c r="I20" s="251"/>
      <c r="J20" s="480"/>
      <c r="K20" s="438"/>
      <c r="L20" s="21"/>
    </row>
    <row r="21" spans="1:12" ht="12.75">
      <c r="A21" s="222"/>
      <c r="B21" s="480"/>
      <c r="C21" s="480"/>
      <c r="D21" s="480"/>
      <c r="E21" s="480"/>
      <c r="F21" s="480"/>
      <c r="G21" s="438"/>
      <c r="H21" s="480"/>
      <c r="I21" s="251"/>
      <c r="J21" s="480"/>
      <c r="K21" s="438"/>
      <c r="L21" s="21"/>
    </row>
    <row r="22" spans="1:12" ht="12.75">
      <c r="A22" s="222"/>
      <c r="B22" s="480"/>
      <c r="C22" s="480"/>
      <c r="D22" s="480"/>
      <c r="E22" s="480"/>
      <c r="F22" s="480"/>
      <c r="G22" s="438"/>
      <c r="H22" s="480"/>
      <c r="I22" s="251"/>
      <c r="J22" s="480"/>
      <c r="K22" s="438"/>
      <c r="L22" s="21"/>
    </row>
    <row r="23" spans="1:12" ht="12.75">
      <c r="A23" s="222"/>
      <c r="B23" s="480"/>
      <c r="C23" s="480"/>
      <c r="D23" s="480"/>
      <c r="E23" s="480"/>
      <c r="F23" s="480"/>
      <c r="G23" s="438"/>
      <c r="H23" s="480"/>
      <c r="I23" s="251"/>
      <c r="J23" s="480"/>
      <c r="K23" s="438"/>
      <c r="L23" s="21"/>
    </row>
    <row r="24" spans="1:12" ht="12.75">
      <c r="A24" s="222"/>
      <c r="B24" s="480"/>
      <c r="C24" s="480"/>
      <c r="D24" s="480"/>
      <c r="E24" s="480"/>
      <c r="F24" s="480"/>
      <c r="G24" s="438"/>
      <c r="H24" s="480"/>
      <c r="I24" s="251"/>
      <c r="J24" s="480"/>
      <c r="K24" s="438"/>
      <c r="L24" s="21"/>
    </row>
    <row r="25" spans="1:12" ht="12.75">
      <c r="A25" s="222"/>
      <c r="B25" s="480"/>
      <c r="C25" s="480"/>
      <c r="D25" s="480"/>
      <c r="E25" s="480"/>
      <c r="F25" s="480"/>
      <c r="G25" s="438"/>
      <c r="H25" s="480"/>
      <c r="I25" s="251"/>
      <c r="J25" s="480"/>
      <c r="K25" s="438"/>
      <c r="L25" s="21"/>
    </row>
    <row r="26" spans="1:12" ht="12.75">
      <c r="A26" s="222"/>
      <c r="B26" s="480"/>
      <c r="C26" s="480"/>
      <c r="D26" s="480"/>
      <c r="E26" s="480"/>
      <c r="F26" s="480"/>
      <c r="G26" s="438"/>
      <c r="H26" s="480"/>
      <c r="I26" s="251"/>
      <c r="J26" s="480"/>
      <c r="K26" s="438"/>
      <c r="L26" s="21"/>
    </row>
    <row r="27" spans="1:12" ht="12.75">
      <c r="A27" s="222"/>
      <c r="B27" s="480"/>
      <c r="C27" s="480"/>
      <c r="D27" s="480"/>
      <c r="E27" s="480"/>
      <c r="F27" s="480"/>
      <c r="G27" s="438"/>
      <c r="H27" s="480"/>
      <c r="I27" s="251"/>
      <c r="J27" s="480"/>
      <c r="K27" s="438"/>
      <c r="L27" s="21"/>
    </row>
    <row r="28" spans="1:12" ht="12.75">
      <c r="A28" s="50"/>
      <c r="B28" s="480"/>
      <c r="C28" s="480"/>
      <c r="D28" s="480"/>
      <c r="E28" s="480"/>
      <c r="F28" s="480"/>
      <c r="G28" s="438"/>
      <c r="H28" s="480"/>
      <c r="I28" s="251"/>
      <c r="J28" s="480"/>
      <c r="K28" s="438"/>
      <c r="L28" s="21"/>
    </row>
    <row r="29" spans="1:12" ht="12.75">
      <c r="A29" s="222"/>
      <c r="B29" s="480"/>
      <c r="C29" s="480"/>
      <c r="D29" s="480"/>
      <c r="E29" s="480"/>
      <c r="F29" s="480"/>
      <c r="G29" s="438"/>
      <c r="H29" s="480"/>
      <c r="I29" s="251"/>
      <c r="J29" s="480"/>
      <c r="K29" s="438"/>
      <c r="L29" s="21"/>
    </row>
    <row r="30" spans="1:12" ht="12.75">
      <c r="A30" s="222"/>
      <c r="B30" s="480"/>
      <c r="C30" s="480"/>
      <c r="D30" s="480"/>
      <c r="E30" s="480"/>
      <c r="F30" s="480"/>
      <c r="G30" s="438"/>
      <c r="H30" s="480"/>
      <c r="I30" s="251"/>
      <c r="J30" s="480"/>
      <c r="K30" s="438"/>
      <c r="L30" s="21"/>
    </row>
    <row r="31" spans="1:12" ht="12.75">
      <c r="A31" s="222"/>
      <c r="B31" s="480"/>
      <c r="C31" s="480"/>
      <c r="D31" s="480"/>
      <c r="E31" s="480"/>
      <c r="F31" s="480"/>
      <c r="G31" s="438"/>
      <c r="H31" s="480"/>
      <c r="I31" s="251"/>
      <c r="J31" s="480"/>
      <c r="K31" s="438"/>
      <c r="L31" s="21"/>
    </row>
    <row r="32" spans="1:12" ht="12.75">
      <c r="A32" s="222"/>
      <c r="B32" s="480"/>
      <c r="C32" s="480"/>
      <c r="D32" s="480"/>
      <c r="E32" s="480"/>
      <c r="F32" s="480"/>
      <c r="G32" s="438"/>
      <c r="H32" s="480"/>
      <c r="I32" s="251"/>
      <c r="J32" s="480"/>
      <c r="K32" s="438"/>
      <c r="L32" s="21"/>
    </row>
    <row r="33" spans="1:12" ht="12.75">
      <c r="A33" s="222"/>
      <c r="B33" s="480"/>
      <c r="C33" s="480"/>
      <c r="D33" s="480"/>
      <c r="E33" s="480"/>
      <c r="F33" s="480"/>
      <c r="G33" s="438"/>
      <c r="H33" s="480"/>
      <c r="I33" s="251"/>
      <c r="J33" s="480"/>
      <c r="K33" s="438"/>
      <c r="L33" s="21"/>
    </row>
    <row r="34" spans="1:12" ht="12.75">
      <c r="A34" s="222"/>
      <c r="B34" s="480"/>
      <c r="C34" s="480"/>
      <c r="D34" s="480"/>
      <c r="E34" s="480"/>
      <c r="F34" s="480"/>
      <c r="G34" s="438"/>
      <c r="H34" s="480"/>
      <c r="I34" s="696"/>
      <c r="J34" s="480"/>
      <c r="K34" s="438"/>
      <c r="L34" s="21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234"/>
      <c r="J35" s="46"/>
      <c r="K35" s="46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3:F95"/>
  <sheetViews>
    <sheetView workbookViewId="0" topLeftCell="A1">
      <selection activeCell="I24" sqref="I24"/>
    </sheetView>
  </sheetViews>
  <sheetFormatPr defaultColWidth="9.140625" defaultRowHeight="12.75"/>
  <cols>
    <col min="1" max="1" width="4.7109375" style="0" customWidth="1"/>
    <col min="2" max="2" width="28.421875" style="0" customWidth="1"/>
    <col min="3" max="3" width="13.28125" style="0" customWidth="1"/>
    <col min="4" max="4" width="11.140625" style="0" customWidth="1"/>
    <col min="5" max="6" width="14.28125" style="0" customWidth="1"/>
  </cols>
  <sheetData>
    <row r="3" spans="2:3" ht="12.75">
      <c r="B3" s="144" t="s">
        <v>1986</v>
      </c>
      <c r="C3" s="144"/>
    </row>
    <row r="4" spans="2:3" ht="12.75">
      <c r="B4" s="8" t="s">
        <v>1987</v>
      </c>
      <c r="C4" s="8"/>
    </row>
    <row r="6" spans="3:6" ht="12.75">
      <c r="C6" s="697" t="s">
        <v>258</v>
      </c>
      <c r="D6" s="698"/>
      <c r="E6" s="699"/>
      <c r="F6" s="592" t="s">
        <v>1985</v>
      </c>
    </row>
    <row r="7" spans="3:6" ht="12.75">
      <c r="C7" s="700" t="s">
        <v>1988</v>
      </c>
      <c r="D7" s="476" t="s">
        <v>1989</v>
      </c>
      <c r="E7" s="701" t="s">
        <v>32</v>
      </c>
      <c r="F7" s="597" t="s">
        <v>1988</v>
      </c>
    </row>
    <row r="8" ht="12.75">
      <c r="F8" s="297"/>
    </row>
    <row r="9" spans="2:6" ht="12.75">
      <c r="B9" s="309" t="s">
        <v>1778</v>
      </c>
      <c r="F9" s="297"/>
    </row>
    <row r="10" spans="2:6" ht="12.75">
      <c r="B10" s="523" t="s">
        <v>215</v>
      </c>
      <c r="C10" s="524">
        <v>2279.4</v>
      </c>
      <c r="D10" s="524">
        <v>355.13</v>
      </c>
      <c r="E10" s="524">
        <f aca="true" t="shared" si="0" ref="E10:E24">SUM(C10:D10)</f>
        <v>2634.53</v>
      </c>
      <c r="F10" s="524">
        <v>1000.72</v>
      </c>
    </row>
    <row r="11" spans="2:6" ht="12.75">
      <c r="B11" s="523" t="s">
        <v>464</v>
      </c>
      <c r="C11" s="524">
        <v>1680.64</v>
      </c>
      <c r="D11" s="524">
        <v>102.26</v>
      </c>
      <c r="E11" s="524">
        <f t="shared" si="0"/>
        <v>1782.9</v>
      </c>
      <c r="F11" s="524">
        <v>492.71</v>
      </c>
    </row>
    <row r="12" spans="2:6" ht="12.75">
      <c r="B12" s="523" t="s">
        <v>1990</v>
      </c>
      <c r="C12" s="524">
        <v>9.1</v>
      </c>
      <c r="D12" s="524">
        <v>0</v>
      </c>
      <c r="E12" s="524">
        <f t="shared" si="0"/>
        <v>9.1</v>
      </c>
      <c r="F12" s="524">
        <v>0</v>
      </c>
    </row>
    <row r="13" spans="2:6" ht="12.75">
      <c r="B13" s="523" t="s">
        <v>218</v>
      </c>
      <c r="C13" s="524">
        <v>914.61</v>
      </c>
      <c r="D13" s="524">
        <v>0</v>
      </c>
      <c r="E13" s="524">
        <f t="shared" si="0"/>
        <v>914.61</v>
      </c>
      <c r="F13" s="524">
        <v>455.5</v>
      </c>
    </row>
    <row r="14" spans="2:6" ht="12.75">
      <c r="B14" s="523" t="s">
        <v>285</v>
      </c>
      <c r="C14" s="524">
        <v>24.55</v>
      </c>
      <c r="D14" s="524">
        <v>0</v>
      </c>
      <c r="E14" s="524">
        <f t="shared" si="0"/>
        <v>24.55</v>
      </c>
      <c r="F14" s="524">
        <v>2.63</v>
      </c>
    </row>
    <row r="15" spans="2:6" ht="12.75">
      <c r="B15" s="523" t="s">
        <v>1907</v>
      </c>
      <c r="C15" s="524">
        <v>6.3</v>
      </c>
      <c r="D15" s="524">
        <v>0</v>
      </c>
      <c r="E15" s="524">
        <f t="shared" si="0"/>
        <v>6.3</v>
      </c>
      <c r="F15" s="524">
        <v>0</v>
      </c>
    </row>
    <row r="16" spans="2:6" ht="12.75">
      <c r="B16" s="523" t="s">
        <v>1801</v>
      </c>
      <c r="C16" s="524">
        <v>449.73</v>
      </c>
      <c r="D16" s="524">
        <v>6.26</v>
      </c>
      <c r="E16" s="524">
        <f t="shared" si="0"/>
        <v>455.99</v>
      </c>
      <c r="F16" s="524">
        <v>321.56</v>
      </c>
    </row>
    <row r="17" spans="2:6" ht="12.75">
      <c r="B17" s="523" t="s">
        <v>270</v>
      </c>
      <c r="C17" s="524">
        <v>10227.12</v>
      </c>
      <c r="D17" s="524">
        <v>241.12</v>
      </c>
      <c r="E17" s="524">
        <f t="shared" si="0"/>
        <v>10468.240000000002</v>
      </c>
      <c r="F17" s="524">
        <v>2843.18</v>
      </c>
    </row>
    <row r="18" spans="2:6" ht="12.75">
      <c r="B18" s="523" t="s">
        <v>1991</v>
      </c>
      <c r="C18" s="524">
        <v>3389.99</v>
      </c>
      <c r="D18" s="524">
        <v>79.4</v>
      </c>
      <c r="E18" s="524">
        <f t="shared" si="0"/>
        <v>3469.39</v>
      </c>
      <c r="F18" s="524">
        <v>919.77</v>
      </c>
    </row>
    <row r="19" spans="2:6" ht="12.75">
      <c r="B19" s="523" t="s">
        <v>1992</v>
      </c>
      <c r="C19" s="524">
        <v>0</v>
      </c>
      <c r="D19" s="524">
        <v>0</v>
      </c>
      <c r="E19" s="524">
        <f t="shared" si="0"/>
        <v>0</v>
      </c>
      <c r="F19" s="524">
        <v>11.84</v>
      </c>
    </row>
    <row r="20" spans="2:6" ht="12.75">
      <c r="B20" s="523" t="s">
        <v>1993</v>
      </c>
      <c r="C20" s="524">
        <v>202.64</v>
      </c>
      <c r="D20" s="524">
        <v>4.67</v>
      </c>
      <c r="E20" s="524">
        <f t="shared" si="0"/>
        <v>207.30999999999997</v>
      </c>
      <c r="F20" s="524">
        <v>56.36</v>
      </c>
    </row>
    <row r="21" spans="2:6" ht="12.75">
      <c r="B21" s="523" t="s">
        <v>1994</v>
      </c>
      <c r="C21" s="524">
        <v>6.95</v>
      </c>
      <c r="D21" s="524">
        <v>0</v>
      </c>
      <c r="E21" s="524">
        <f t="shared" si="0"/>
        <v>6.95</v>
      </c>
      <c r="F21" s="524">
        <v>3.81</v>
      </c>
    </row>
    <row r="22" spans="2:6" ht="12.75">
      <c r="B22" s="523" t="s">
        <v>1995</v>
      </c>
      <c r="C22" s="524">
        <v>10.88</v>
      </c>
      <c r="D22" s="524">
        <v>0</v>
      </c>
      <c r="E22" s="524">
        <f t="shared" si="0"/>
        <v>10.88</v>
      </c>
      <c r="F22" s="524">
        <v>0</v>
      </c>
    </row>
    <row r="23" spans="2:6" ht="12.75">
      <c r="B23" s="523" t="s">
        <v>1996</v>
      </c>
      <c r="C23" s="524">
        <v>10.8</v>
      </c>
      <c r="D23" s="524">
        <v>129.38</v>
      </c>
      <c r="E23" s="524">
        <f t="shared" si="0"/>
        <v>140.18</v>
      </c>
      <c r="F23" s="524">
        <v>11.85</v>
      </c>
    </row>
    <row r="24" spans="2:6" ht="12.75">
      <c r="B24" s="523" t="s">
        <v>1997</v>
      </c>
      <c r="C24" s="524">
        <v>903.92</v>
      </c>
      <c r="D24" s="524">
        <v>8.88</v>
      </c>
      <c r="E24" s="524">
        <f t="shared" si="0"/>
        <v>912.8</v>
      </c>
      <c r="F24" s="524">
        <v>200.59</v>
      </c>
    </row>
    <row r="25" spans="2:6" ht="12.75">
      <c r="B25" s="46"/>
      <c r="C25" s="465"/>
      <c r="D25" s="465"/>
      <c r="E25" s="465"/>
      <c r="F25" s="465"/>
    </row>
    <row r="26" spans="2:6" ht="12.75">
      <c r="B26" s="523" t="s">
        <v>1998</v>
      </c>
      <c r="C26" s="524">
        <f>SUM(C10:C24)</f>
        <v>20116.63</v>
      </c>
      <c r="D26" s="524">
        <f>SUM(D10:D24)</f>
        <v>927.0999999999999</v>
      </c>
      <c r="E26" s="524">
        <f>SUM(C26:D26)</f>
        <v>21043.73</v>
      </c>
      <c r="F26" s="524">
        <f>SUM(F10:F24)</f>
        <v>6320.520000000001</v>
      </c>
    </row>
    <row r="27" spans="3:6" ht="12.75">
      <c r="C27" s="297"/>
      <c r="D27" s="297"/>
      <c r="E27" s="297"/>
      <c r="F27" s="297"/>
    </row>
    <row r="28" spans="3:6" ht="12.75">
      <c r="C28" s="297"/>
      <c r="D28" s="297"/>
      <c r="E28" s="297"/>
      <c r="F28" s="297"/>
    </row>
    <row r="29" spans="2:6" ht="12.75">
      <c r="B29" s="309" t="s">
        <v>1999</v>
      </c>
      <c r="C29" s="297"/>
      <c r="D29" s="297"/>
      <c r="E29" s="297"/>
      <c r="F29" s="297"/>
    </row>
    <row r="30" spans="2:6" ht="12.75">
      <c r="B30" s="523" t="s">
        <v>2000</v>
      </c>
      <c r="C30" s="524">
        <v>983.73</v>
      </c>
      <c r="D30" s="524">
        <v>1147.91</v>
      </c>
      <c r="E30" s="524">
        <f aca="true" t="shared" si="1" ref="E30:E36">SUM(C30:D30)</f>
        <v>2131.6400000000003</v>
      </c>
      <c r="F30" s="524">
        <v>389.83</v>
      </c>
    </row>
    <row r="31" spans="2:6" ht="12.75">
      <c r="B31" s="523" t="s">
        <v>658</v>
      </c>
      <c r="C31" s="524">
        <v>14.49</v>
      </c>
      <c r="D31" s="524"/>
      <c r="E31" s="524">
        <f t="shared" si="1"/>
        <v>14.49</v>
      </c>
      <c r="F31" s="524">
        <v>7.35</v>
      </c>
    </row>
    <row r="32" spans="2:6" ht="12.75">
      <c r="B32" s="523" t="s">
        <v>2001</v>
      </c>
      <c r="C32" s="524">
        <v>741.01</v>
      </c>
      <c r="D32" s="524"/>
      <c r="E32" s="524">
        <f t="shared" si="1"/>
        <v>741.01</v>
      </c>
      <c r="F32" s="524">
        <v>119.85</v>
      </c>
    </row>
    <row r="33" spans="2:6" ht="12.75">
      <c r="B33" s="523" t="s">
        <v>2002</v>
      </c>
      <c r="C33" s="524">
        <v>72.72</v>
      </c>
      <c r="D33" s="524"/>
      <c r="E33" s="524">
        <f t="shared" si="1"/>
        <v>72.72</v>
      </c>
      <c r="F33" s="524">
        <v>141.54</v>
      </c>
    </row>
    <row r="34" spans="2:6" ht="12.75">
      <c r="B34" s="523" t="s">
        <v>2003</v>
      </c>
      <c r="C34" s="524">
        <v>9.4</v>
      </c>
      <c r="D34" s="524"/>
      <c r="E34" s="524">
        <f t="shared" si="1"/>
        <v>9.4</v>
      </c>
      <c r="F34" s="524">
        <v>0</v>
      </c>
    </row>
    <row r="35" spans="2:6" ht="12.75">
      <c r="B35" s="523" t="s">
        <v>2004</v>
      </c>
      <c r="C35" s="524"/>
      <c r="D35" s="524">
        <v>3</v>
      </c>
      <c r="E35" s="524">
        <f t="shared" si="1"/>
        <v>3</v>
      </c>
      <c r="F35" s="524">
        <v>0</v>
      </c>
    </row>
    <row r="36" spans="2:6" ht="12.75">
      <c r="B36" s="523" t="s">
        <v>2005</v>
      </c>
      <c r="C36" s="524">
        <v>18360</v>
      </c>
      <c r="D36" s="524"/>
      <c r="E36" s="524">
        <f t="shared" si="1"/>
        <v>18360</v>
      </c>
      <c r="F36" s="524">
        <v>5662</v>
      </c>
    </row>
    <row r="37" spans="2:6" ht="12.75">
      <c r="B37" s="46"/>
      <c r="C37" s="465"/>
      <c r="D37" s="465"/>
      <c r="E37" s="465"/>
      <c r="F37" s="465"/>
    </row>
    <row r="38" spans="2:6" ht="12.75">
      <c r="B38" s="523" t="s">
        <v>2006</v>
      </c>
      <c r="C38" s="524">
        <f>SUM(C30:C36)</f>
        <v>20181.35</v>
      </c>
      <c r="D38" s="524">
        <f>SUM(D30:D36)</f>
        <v>1150.91</v>
      </c>
      <c r="E38" s="524">
        <f>SUM(C38:D38)</f>
        <v>21332.26</v>
      </c>
      <c r="F38" s="524">
        <f>SUM(F30:F36)</f>
        <v>6320.57</v>
      </c>
    </row>
    <row r="39" spans="3:6" ht="12.75">
      <c r="C39" s="297"/>
      <c r="D39" s="297"/>
      <c r="E39" s="297"/>
      <c r="F39" s="297"/>
    </row>
    <row r="40" spans="2:6" ht="12.75">
      <c r="B40" s="523" t="s">
        <v>2007</v>
      </c>
      <c r="C40" s="524">
        <v>64.72</v>
      </c>
      <c r="D40" s="524">
        <v>223.82</v>
      </c>
      <c r="E40" s="524">
        <f>SUM(C40:D40)</f>
        <v>288.53999999999996</v>
      </c>
      <c r="F40" s="524">
        <v>0.05</v>
      </c>
    </row>
    <row r="41" spans="3:6" ht="12.75">
      <c r="C41" s="297"/>
      <c r="D41" s="297"/>
      <c r="E41" s="297"/>
      <c r="F41" s="297"/>
    </row>
    <row r="42" spans="2:6" ht="12.75">
      <c r="B42" s="523" t="s">
        <v>1909</v>
      </c>
      <c r="C42" s="524"/>
      <c r="D42" s="524"/>
      <c r="E42" s="524">
        <f>SUM(C42:D42)</f>
        <v>0</v>
      </c>
      <c r="F42" s="524"/>
    </row>
    <row r="43" spans="3:6" ht="12.75">
      <c r="C43" s="297"/>
      <c r="D43" s="297"/>
      <c r="E43" s="297"/>
      <c r="F43" s="297"/>
    </row>
    <row r="44" spans="2:6" ht="12.75">
      <c r="B44" s="523" t="s">
        <v>2008</v>
      </c>
      <c r="C44" s="524">
        <v>67.72</v>
      </c>
      <c r="D44" s="524">
        <v>223.82</v>
      </c>
      <c r="E44" s="524">
        <f>SUM(E40:E43)</f>
        <v>288.53999999999996</v>
      </c>
      <c r="F44" s="524">
        <v>0.05</v>
      </c>
    </row>
    <row r="45" spans="3:6" ht="12.75">
      <c r="C45" s="297"/>
      <c r="D45" s="297"/>
      <c r="E45" s="297"/>
      <c r="F45" s="297"/>
    </row>
    <row r="46" spans="3:6" ht="12.75">
      <c r="C46" s="297"/>
      <c r="D46" s="297"/>
      <c r="E46" s="297"/>
      <c r="F46" s="297"/>
    </row>
    <row r="47" spans="3:6" ht="12.75">
      <c r="C47" s="297"/>
      <c r="D47" s="297"/>
      <c r="E47" s="297"/>
      <c r="F47" s="297"/>
    </row>
    <row r="48" spans="3:6" ht="12.75">
      <c r="C48" s="297"/>
      <c r="D48" s="297"/>
      <c r="E48" s="297"/>
      <c r="F48" s="297"/>
    </row>
    <row r="49" spans="3:6" ht="12.75">
      <c r="C49" s="297"/>
      <c r="D49" s="297"/>
      <c r="E49" s="297"/>
      <c r="F49" s="297"/>
    </row>
    <row r="50" spans="3:6" ht="12.75">
      <c r="C50" s="297"/>
      <c r="D50" s="297"/>
      <c r="E50" s="297"/>
      <c r="F50" s="297"/>
    </row>
    <row r="51" spans="3:6" ht="12.75">
      <c r="C51" s="297"/>
      <c r="D51" s="297"/>
      <c r="E51" s="297"/>
      <c r="F51" s="297"/>
    </row>
    <row r="52" spans="3:6" ht="12.75">
      <c r="C52" s="297"/>
      <c r="D52" s="297"/>
      <c r="E52" s="297"/>
      <c r="F52" s="297"/>
    </row>
    <row r="53" spans="3:6" ht="12.75">
      <c r="C53" s="297"/>
      <c r="D53" s="297"/>
      <c r="E53" s="297"/>
      <c r="F53" s="297"/>
    </row>
    <row r="54" spans="3:6" ht="12.75">
      <c r="C54" s="297"/>
      <c r="D54" s="297"/>
      <c r="E54" s="297"/>
      <c r="F54" s="297"/>
    </row>
    <row r="55" spans="3:6" ht="12.75">
      <c r="C55" s="297"/>
      <c r="D55" s="297"/>
      <c r="E55" s="297"/>
      <c r="F55" s="297"/>
    </row>
    <row r="56" spans="3:6" ht="12.75">
      <c r="C56" s="297"/>
      <c r="D56" s="297"/>
      <c r="E56" s="297"/>
      <c r="F56" s="297"/>
    </row>
    <row r="57" spans="3:6" ht="12.75">
      <c r="C57" s="297"/>
      <c r="D57" s="297"/>
      <c r="E57" s="297"/>
      <c r="F57" s="297"/>
    </row>
    <row r="58" spans="3:6" ht="12.75">
      <c r="C58" s="297"/>
      <c r="D58" s="297"/>
      <c r="E58" s="297"/>
      <c r="F58" s="297"/>
    </row>
    <row r="59" spans="3:6" ht="12.75">
      <c r="C59" s="297"/>
      <c r="D59" s="297"/>
      <c r="E59" s="297"/>
      <c r="F59" s="297"/>
    </row>
    <row r="60" spans="3:6" ht="12.75">
      <c r="C60" s="297"/>
      <c r="D60" s="297"/>
      <c r="E60" s="297"/>
      <c r="F60" s="297"/>
    </row>
    <row r="61" spans="3:6" ht="12.75">
      <c r="C61" s="297"/>
      <c r="D61" s="297"/>
      <c r="E61" s="297"/>
      <c r="F61" s="297"/>
    </row>
    <row r="62" spans="3:6" ht="12.75">
      <c r="C62" s="297"/>
      <c r="D62" s="297"/>
      <c r="E62" s="297"/>
      <c r="F62" s="297"/>
    </row>
    <row r="63" spans="3:6" ht="12.75">
      <c r="C63" s="297"/>
      <c r="D63" s="297"/>
      <c r="E63" s="297"/>
      <c r="F63" s="297"/>
    </row>
    <row r="64" spans="3:6" ht="12.75">
      <c r="C64" s="297"/>
      <c r="D64" s="297"/>
      <c r="E64" s="297"/>
      <c r="F64" s="297"/>
    </row>
    <row r="65" spans="3:6" ht="12.75">
      <c r="C65" s="297"/>
      <c r="D65" s="297"/>
      <c r="E65" s="297"/>
      <c r="F65" s="297"/>
    </row>
    <row r="66" spans="3:6" ht="12.75">
      <c r="C66" s="297"/>
      <c r="D66" s="297"/>
      <c r="E66" s="297"/>
      <c r="F66" s="297"/>
    </row>
    <row r="67" spans="3:6" ht="12.75">
      <c r="C67" s="297"/>
      <c r="D67" s="297"/>
      <c r="E67" s="297"/>
      <c r="F67" s="297"/>
    </row>
    <row r="68" spans="3:6" ht="12.75">
      <c r="C68" s="297"/>
      <c r="D68" s="297"/>
      <c r="E68" s="297"/>
      <c r="F68" s="297"/>
    </row>
    <row r="69" spans="3:6" ht="12.75">
      <c r="C69" s="297"/>
      <c r="D69" s="297"/>
      <c r="E69" s="297"/>
      <c r="F69" s="297"/>
    </row>
    <row r="70" spans="3:6" ht="12.75">
      <c r="C70" s="297"/>
      <c r="D70" s="297"/>
      <c r="E70" s="297"/>
      <c r="F70" s="297"/>
    </row>
    <row r="71" spans="3:6" ht="12.75">
      <c r="C71" s="297"/>
      <c r="D71" s="297"/>
      <c r="E71" s="297"/>
      <c r="F71" s="297"/>
    </row>
    <row r="72" spans="3:6" ht="12.75">
      <c r="C72" s="297"/>
      <c r="D72" s="297"/>
      <c r="E72" s="297"/>
      <c r="F72" s="297"/>
    </row>
    <row r="73" spans="3:6" ht="12.75">
      <c r="C73" s="297"/>
      <c r="D73" s="297"/>
      <c r="E73" s="297"/>
      <c r="F73" s="297"/>
    </row>
    <row r="74" spans="3:6" ht="12.75">
      <c r="C74" s="297"/>
      <c r="D74" s="297"/>
      <c r="E74" s="297"/>
      <c r="F74" s="297"/>
    </row>
    <row r="75" spans="3:6" ht="12.75">
      <c r="C75" s="297"/>
      <c r="D75" s="297"/>
      <c r="E75" s="297"/>
      <c r="F75" s="297"/>
    </row>
    <row r="76" spans="3:6" ht="12.75">
      <c r="C76" s="297"/>
      <c r="D76" s="297"/>
      <c r="E76" s="297"/>
      <c r="F76" s="297"/>
    </row>
    <row r="77" spans="3:6" ht="12.75">
      <c r="C77" s="297"/>
      <c r="D77" s="297"/>
      <c r="E77" s="297"/>
      <c r="F77" s="297"/>
    </row>
    <row r="78" spans="3:6" ht="12.75">
      <c r="C78" s="297"/>
      <c r="D78" s="297"/>
      <c r="E78" s="297"/>
      <c r="F78" s="297"/>
    </row>
    <row r="79" spans="3:6" ht="12.75">
      <c r="C79" s="297"/>
      <c r="D79" s="297"/>
      <c r="E79" s="297"/>
      <c r="F79" s="297"/>
    </row>
    <row r="80" spans="3:6" ht="12.75">
      <c r="C80" s="297"/>
      <c r="D80" s="297"/>
      <c r="E80" s="297"/>
      <c r="F80" s="297"/>
    </row>
    <row r="81" spans="3:6" ht="12.75">
      <c r="C81" s="297"/>
      <c r="D81" s="297"/>
      <c r="E81" s="297"/>
      <c r="F81" s="297"/>
    </row>
    <row r="82" spans="3:6" ht="12.75">
      <c r="C82" s="297"/>
      <c r="D82" s="297"/>
      <c r="E82" s="297"/>
      <c r="F82" s="297"/>
    </row>
    <row r="83" spans="3:6" ht="12.75">
      <c r="C83" s="297"/>
      <c r="D83" s="297"/>
      <c r="E83" s="297"/>
      <c r="F83" s="297"/>
    </row>
    <row r="84" spans="3:6" ht="12.75">
      <c r="C84" s="297"/>
      <c r="D84" s="297"/>
      <c r="E84" s="297"/>
      <c r="F84" s="297"/>
    </row>
    <row r="85" spans="3:6" ht="12.75">
      <c r="C85" s="297"/>
      <c r="D85" s="297"/>
      <c r="E85" s="297"/>
      <c r="F85" s="297"/>
    </row>
    <row r="86" spans="3:6" ht="12.75">
      <c r="C86" s="297"/>
      <c r="D86" s="297"/>
      <c r="E86" s="297"/>
      <c r="F86" s="297"/>
    </row>
    <row r="87" spans="3:6" ht="12.75">
      <c r="C87" s="297"/>
      <c r="D87" s="297"/>
      <c r="E87" s="297"/>
      <c r="F87" s="297"/>
    </row>
    <row r="88" spans="3:6" ht="12.75">
      <c r="C88" s="297"/>
      <c r="D88" s="297"/>
      <c r="E88" s="297"/>
      <c r="F88" s="297"/>
    </row>
    <row r="89" spans="3:6" ht="12.75">
      <c r="C89" s="297"/>
      <c r="D89" s="297"/>
      <c r="E89" s="297"/>
      <c r="F89" s="297"/>
    </row>
    <row r="90" spans="3:6" ht="12.75">
      <c r="C90" s="297"/>
      <c r="D90" s="297"/>
      <c r="E90" s="297"/>
      <c r="F90" s="297"/>
    </row>
    <row r="91" spans="3:6" ht="12.75">
      <c r="C91" s="297"/>
      <c r="D91" s="297"/>
      <c r="E91" s="297"/>
      <c r="F91" s="297"/>
    </row>
    <row r="92" spans="3:6" ht="12.75">
      <c r="C92" s="297"/>
      <c r="D92" s="297"/>
      <c r="E92" s="297"/>
      <c r="F92" s="297"/>
    </row>
    <row r="93" spans="3:6" ht="12.75">
      <c r="C93" s="297"/>
      <c r="D93" s="297"/>
      <c r="E93" s="297"/>
      <c r="F93" s="297"/>
    </row>
    <row r="94" ht="12.75">
      <c r="F94" s="297"/>
    </row>
    <row r="95" ht="12.75">
      <c r="F95" s="2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C36" sqref="C36"/>
    </sheetView>
  </sheetViews>
  <sheetFormatPr defaultColWidth="9.140625" defaultRowHeight="12.75"/>
  <cols>
    <col min="4" max="4" width="19.57421875" style="0" customWidth="1"/>
    <col min="5" max="5" width="20.421875" style="0" customWidth="1"/>
    <col min="6" max="6" width="20.7109375" style="0" customWidth="1"/>
  </cols>
  <sheetData>
    <row r="1" spans="1:6" ht="12.75">
      <c r="A1" s="144" t="s">
        <v>2009</v>
      </c>
      <c r="B1" s="144"/>
      <c r="C1" s="144"/>
      <c r="D1" s="702"/>
      <c r="E1" s="702"/>
      <c r="F1" s="703"/>
    </row>
    <row r="2" spans="1:6" ht="12.75">
      <c r="A2" s="69"/>
      <c r="B2" s="69"/>
      <c r="C2" s="69"/>
      <c r="D2" s="703"/>
      <c r="E2" s="703"/>
      <c r="F2" s="703"/>
    </row>
    <row r="3" spans="1:6" ht="12.75">
      <c r="A3" s="8" t="s">
        <v>2010</v>
      </c>
      <c r="B3" s="8"/>
      <c r="C3" s="8"/>
      <c r="D3" s="470"/>
      <c r="E3" s="470"/>
      <c r="F3" s="470"/>
    </row>
    <row r="4" spans="1:6" ht="12.75">
      <c r="A4" s="8" t="s">
        <v>2011</v>
      </c>
      <c r="B4" s="8"/>
      <c r="C4" s="8"/>
      <c r="D4" s="470"/>
      <c r="E4" s="470"/>
      <c r="F4" s="470"/>
    </row>
    <row r="5" spans="1:6" ht="12.75">
      <c r="A5" s="8" t="s">
        <v>2012</v>
      </c>
      <c r="B5" s="8" t="s">
        <v>2013</v>
      </c>
      <c r="C5" s="8"/>
      <c r="D5" s="470"/>
      <c r="E5" s="470"/>
      <c r="F5" s="470"/>
    </row>
    <row r="6" spans="1:6" ht="12.75">
      <c r="A6" s="8"/>
      <c r="B6" s="8"/>
      <c r="C6" s="8"/>
      <c r="D6" s="470"/>
      <c r="E6" s="470"/>
      <c r="F6" s="470"/>
    </row>
    <row r="7" spans="1:6" ht="12.75">
      <c r="A7" s="8" t="s">
        <v>2014</v>
      </c>
      <c r="B7" s="8"/>
      <c r="C7" s="8"/>
      <c r="D7" s="470"/>
      <c r="E7" s="470"/>
      <c r="F7" s="470"/>
    </row>
    <row r="8" spans="1:6" ht="12.75">
      <c r="A8" s="8"/>
      <c r="B8" s="8"/>
      <c r="C8" s="8"/>
      <c r="D8" s="470"/>
      <c r="E8" s="470"/>
      <c r="F8" s="470"/>
    </row>
    <row r="9" spans="1:6" ht="12.75">
      <c r="A9" s="69"/>
      <c r="B9" s="69"/>
      <c r="C9" s="69"/>
      <c r="D9" s="703"/>
      <c r="E9" s="703"/>
      <c r="F9" s="703"/>
    </row>
    <row r="10" spans="1:6" ht="12.75">
      <c r="A10" s="36"/>
      <c r="B10" s="36"/>
      <c r="C10" s="36"/>
      <c r="D10" s="704" t="s">
        <v>2015</v>
      </c>
      <c r="E10" s="705" t="s">
        <v>2016</v>
      </c>
      <c r="F10" s="706" t="s">
        <v>2017</v>
      </c>
    </row>
    <row r="11" spans="1:6" ht="12.75">
      <c r="A11" s="69"/>
      <c r="B11" s="69"/>
      <c r="C11" s="69"/>
      <c r="D11" s="703"/>
      <c r="E11" s="703"/>
      <c r="F11" s="703"/>
    </row>
    <row r="12" spans="1:6" ht="12.75">
      <c r="A12" s="144" t="s">
        <v>258</v>
      </c>
      <c r="B12" s="144"/>
      <c r="C12" s="69"/>
      <c r="D12" s="703"/>
      <c r="E12" s="703"/>
      <c r="F12" s="703"/>
    </row>
    <row r="13" spans="1:6" ht="10.5" customHeight="1">
      <c r="A13" s="144"/>
      <c r="B13" s="144"/>
      <c r="C13" s="69"/>
      <c r="D13" s="703"/>
      <c r="E13" s="703"/>
      <c r="F13" s="703"/>
    </row>
    <row r="14" spans="1:6" ht="12.75">
      <c r="A14" s="8" t="s">
        <v>2018</v>
      </c>
      <c r="B14" s="8"/>
      <c r="C14" s="69"/>
      <c r="D14" s="703">
        <v>151.29</v>
      </c>
      <c r="E14" s="703">
        <v>200</v>
      </c>
      <c r="F14" s="703">
        <f>SUM(D14:E14)</f>
        <v>351.28999999999996</v>
      </c>
    </row>
    <row r="15" spans="1:7" ht="12.75">
      <c r="A15" s="8" t="s">
        <v>2019</v>
      </c>
      <c r="B15" s="8"/>
      <c r="C15" s="69"/>
      <c r="D15" s="703">
        <v>643.96</v>
      </c>
      <c r="E15" s="703">
        <v>0</v>
      </c>
      <c r="F15" s="703">
        <f>SUM(D15:E15)</f>
        <v>643.96</v>
      </c>
      <c r="G15" s="297"/>
    </row>
    <row r="16" spans="1:6" ht="12.75">
      <c r="A16" s="8" t="s">
        <v>2020</v>
      </c>
      <c r="B16" s="8"/>
      <c r="C16" s="69"/>
      <c r="D16" s="703">
        <v>206.79</v>
      </c>
      <c r="E16" s="703">
        <v>88.54</v>
      </c>
      <c r="F16" s="703">
        <f>SUM(D16:E16)</f>
        <v>295.33</v>
      </c>
    </row>
    <row r="17" spans="1:6" ht="12.75">
      <c r="A17" s="707" t="s">
        <v>2021</v>
      </c>
      <c r="B17" s="707"/>
      <c r="C17" s="707"/>
      <c r="D17" s="708">
        <f>SUM(D14:D16)</f>
        <v>1002.04</v>
      </c>
      <c r="E17" s="708">
        <f>SUM(E14:E16)</f>
        <v>288.54</v>
      </c>
      <c r="F17" s="708">
        <f>SUM(F14:F16)</f>
        <v>1290.58</v>
      </c>
    </row>
    <row r="18" spans="1:6" ht="12.75">
      <c r="A18" s="211"/>
      <c r="B18" s="47"/>
      <c r="C18" s="47"/>
      <c r="D18" s="709"/>
      <c r="E18" s="709"/>
      <c r="F18" s="709"/>
    </row>
    <row r="19" spans="1:6" ht="12.75">
      <c r="A19" s="257"/>
      <c r="B19" s="257"/>
      <c r="C19" s="257"/>
      <c r="D19" s="672"/>
      <c r="E19" s="709"/>
      <c r="F19" s="709"/>
    </row>
    <row r="20" spans="1:6" ht="12.75">
      <c r="A20" s="257" t="s">
        <v>2022</v>
      </c>
      <c r="B20" s="47"/>
      <c r="C20" s="47"/>
      <c r="D20" s="709"/>
      <c r="E20" s="709">
        <f>SUM(E17:E19)</f>
        <v>288.54</v>
      </c>
      <c r="F20" s="709"/>
    </row>
    <row r="21" spans="1:6" ht="12.75">
      <c r="A21" s="257"/>
      <c r="B21" s="257"/>
      <c r="C21" s="47"/>
      <c r="D21" s="709"/>
      <c r="E21" s="709"/>
      <c r="F21" s="709"/>
    </row>
    <row r="22" spans="1:6" ht="12.75">
      <c r="A22" s="257"/>
      <c r="B22" s="257"/>
      <c r="C22" s="47"/>
      <c r="D22" s="709"/>
      <c r="E22" s="709"/>
      <c r="F22" s="709"/>
    </row>
    <row r="23" spans="1:6" ht="12.75">
      <c r="A23" s="8" t="s">
        <v>2023</v>
      </c>
      <c r="B23" s="8"/>
      <c r="C23" s="8"/>
      <c r="D23" s="470"/>
      <c r="E23" s="470"/>
      <c r="F23" s="709"/>
    </row>
    <row r="24" spans="1:6" ht="12.75">
      <c r="A24" s="257"/>
      <c r="B24" s="257"/>
      <c r="C24" s="257"/>
      <c r="D24" s="672"/>
      <c r="E24" s="672"/>
      <c r="F24" s="709"/>
    </row>
    <row r="25" spans="1:6" ht="12.75">
      <c r="A25" s="257"/>
      <c r="B25" s="257"/>
      <c r="C25" s="257"/>
      <c r="D25" s="672"/>
      <c r="E25" s="672"/>
      <c r="F25" s="709"/>
    </row>
    <row r="26" spans="1:6" ht="12.75">
      <c r="A26" s="481" t="s">
        <v>2024</v>
      </c>
      <c r="B26" s="710"/>
      <c r="C26" s="481"/>
      <c r="D26" s="711"/>
      <c r="E26" s="709"/>
      <c r="F26" s="709"/>
    </row>
    <row r="27" spans="1:6" ht="9.75" customHeight="1">
      <c r="A27" s="481"/>
      <c r="B27" s="710"/>
      <c r="C27" s="481"/>
      <c r="D27" s="711"/>
      <c r="E27" s="709"/>
      <c r="F27" s="709"/>
    </row>
    <row r="28" spans="1:6" ht="12.75">
      <c r="A28" s="8" t="s">
        <v>2018</v>
      </c>
      <c r="B28" s="8"/>
      <c r="C28" s="69"/>
      <c r="D28" s="703">
        <v>9.7</v>
      </c>
      <c r="E28" s="703">
        <v>0</v>
      </c>
      <c r="F28" s="703">
        <f>SUM(D28:E28)</f>
        <v>9.7</v>
      </c>
    </row>
    <row r="29" spans="1:6" ht="12.75">
      <c r="A29" s="8" t="s">
        <v>2019</v>
      </c>
      <c r="B29" s="8"/>
      <c r="C29" s="69"/>
      <c r="D29" s="703">
        <v>129.15</v>
      </c>
      <c r="E29" s="703">
        <v>0</v>
      </c>
      <c r="F29" s="703">
        <f>SUM(D29:E29)</f>
        <v>129.15</v>
      </c>
    </row>
    <row r="30" spans="1:6" ht="12.75">
      <c r="A30" s="8" t="s">
        <v>2020</v>
      </c>
      <c r="B30" s="8"/>
      <c r="C30" s="69"/>
      <c r="D30" s="703">
        <v>53.66</v>
      </c>
      <c r="E30" s="703">
        <v>0.05</v>
      </c>
      <c r="F30" s="703">
        <f>SUM(D30:E30)</f>
        <v>53.709999999999994</v>
      </c>
    </row>
    <row r="31" spans="1:6" ht="12.75">
      <c r="A31" s="707" t="s">
        <v>2021</v>
      </c>
      <c r="B31" s="707"/>
      <c r="C31" s="707"/>
      <c r="D31" s="708">
        <f>SUM(D28:D30)</f>
        <v>192.51</v>
      </c>
      <c r="E31" s="708">
        <f>SUM(E28:E30)</f>
        <v>0.05</v>
      </c>
      <c r="F31" s="708">
        <f>SUM(F28:F30)</f>
        <v>192.56</v>
      </c>
    </row>
    <row r="32" spans="1:6" ht="12.75">
      <c r="A32" s="257"/>
      <c r="B32" s="257"/>
      <c r="C32" s="47"/>
      <c r="D32" s="709"/>
      <c r="E32" s="709"/>
      <c r="F32" s="709"/>
    </row>
    <row r="33" spans="1:6" ht="12.75">
      <c r="A33" s="257" t="s">
        <v>2025</v>
      </c>
      <c r="B33" s="257"/>
      <c r="C33" s="47"/>
      <c r="D33" s="709"/>
      <c r="E33" s="709">
        <v>0.99</v>
      </c>
      <c r="F33" s="709"/>
    </row>
    <row r="34" spans="1:6" ht="12.75">
      <c r="A34" s="47"/>
      <c r="B34" s="47"/>
      <c r="C34" s="47"/>
      <c r="D34" s="709"/>
      <c r="E34" s="709"/>
      <c r="F34" s="709"/>
    </row>
    <row r="35" spans="1:6" ht="12.75">
      <c r="A35" s="47"/>
      <c r="B35" s="47"/>
      <c r="C35" s="47"/>
      <c r="D35" s="709"/>
      <c r="E35" s="709"/>
      <c r="F35" s="709"/>
    </row>
    <row r="36" spans="1:6" ht="12.75">
      <c r="A36" s="47"/>
      <c r="B36" s="47"/>
      <c r="C36" s="47"/>
      <c r="D36" s="709"/>
      <c r="E36" s="709"/>
      <c r="F36" s="709"/>
    </row>
    <row r="37" spans="1:6" ht="12.75">
      <c r="A37" s="47"/>
      <c r="B37" s="47"/>
      <c r="C37" s="47"/>
      <c r="D37" s="709"/>
      <c r="E37" s="709"/>
      <c r="F37" s="709"/>
    </row>
    <row r="38" spans="1:6" ht="12.75">
      <c r="A38" s="257"/>
      <c r="B38" s="257"/>
      <c r="C38" s="47"/>
      <c r="D38" s="709"/>
      <c r="E38" s="709"/>
      <c r="F38" s="709"/>
    </row>
    <row r="39" spans="1:6" ht="12.75">
      <c r="A39" s="257"/>
      <c r="B39" s="257"/>
      <c r="C39" s="47"/>
      <c r="D39" s="709"/>
      <c r="E39" s="709"/>
      <c r="F39" s="709"/>
    </row>
    <row r="40" spans="1:6" ht="12.75">
      <c r="A40" s="257"/>
      <c r="B40" s="257"/>
      <c r="C40" s="47"/>
      <c r="D40" s="709"/>
      <c r="E40" s="709"/>
      <c r="F40" s="709"/>
    </row>
    <row r="41" spans="1:6" ht="12.75">
      <c r="A41" s="257"/>
      <c r="B41" s="44"/>
      <c r="C41" s="44"/>
      <c r="D41" s="709"/>
      <c r="E41" s="709"/>
      <c r="F41" s="709"/>
    </row>
    <row r="42" spans="1:6" ht="12.75">
      <c r="A42" s="47"/>
      <c r="B42" s="47"/>
      <c r="C42" s="47"/>
      <c r="D42" s="709"/>
      <c r="E42" s="709"/>
      <c r="F42" s="709"/>
    </row>
    <row r="43" spans="1:6" ht="12.75">
      <c r="A43" s="211"/>
      <c r="B43" s="47"/>
      <c r="C43" s="47"/>
      <c r="D43" s="709"/>
      <c r="E43" s="709"/>
      <c r="F43" s="709"/>
    </row>
    <row r="44" spans="1:6" ht="12.75">
      <c r="A44" s="47"/>
      <c r="B44" s="47"/>
      <c r="C44" s="47"/>
      <c r="D44" s="709"/>
      <c r="E44" s="709"/>
      <c r="F44" s="709"/>
    </row>
    <row r="45" spans="1:6" ht="12.75">
      <c r="A45" s="47"/>
      <c r="B45" s="47"/>
      <c r="C45" s="47"/>
      <c r="D45" s="709"/>
      <c r="E45" s="709"/>
      <c r="F45" s="709"/>
    </row>
    <row r="46" spans="1:6" ht="12.75">
      <c r="A46" s="47"/>
      <c r="B46" s="47"/>
      <c r="C46" s="47"/>
      <c r="D46" s="709"/>
      <c r="E46" s="709"/>
      <c r="F46" s="709"/>
    </row>
    <row r="47" spans="1:6" ht="12.75">
      <c r="A47" s="257"/>
      <c r="B47" s="257"/>
      <c r="C47" s="47"/>
      <c r="D47" s="709"/>
      <c r="E47" s="709"/>
      <c r="F47" s="709"/>
    </row>
    <row r="48" spans="1:6" ht="12.75">
      <c r="A48" s="257"/>
      <c r="B48" s="257"/>
      <c r="C48" s="47"/>
      <c r="D48" s="709"/>
      <c r="E48" s="709"/>
      <c r="F48" s="709"/>
    </row>
    <row r="49" spans="1:6" ht="12.75">
      <c r="A49" s="257"/>
      <c r="B49" s="257"/>
      <c r="C49" s="47"/>
      <c r="D49" s="709"/>
      <c r="E49" s="709"/>
      <c r="F49" s="709"/>
    </row>
    <row r="50" spans="1:6" ht="12.75">
      <c r="A50" s="47"/>
      <c r="B50" s="47"/>
      <c r="C50" s="47"/>
      <c r="D50" s="709"/>
      <c r="E50" s="709"/>
      <c r="F50" s="709"/>
    </row>
    <row r="51" spans="1:6" ht="12.75">
      <c r="A51" s="211"/>
      <c r="B51" s="47"/>
      <c r="C51" s="47"/>
      <c r="D51" s="709"/>
      <c r="E51" s="709"/>
      <c r="F51" s="709"/>
    </row>
    <row r="52" spans="1:6" ht="12.75">
      <c r="A52" s="47"/>
      <c r="B52" s="47"/>
      <c r="C52" s="47"/>
      <c r="D52" s="709"/>
      <c r="E52" s="709"/>
      <c r="F52" s="709"/>
    </row>
    <row r="53" spans="1:6" ht="12.75">
      <c r="A53" s="47"/>
      <c r="B53" s="47"/>
      <c r="C53" s="47"/>
      <c r="D53" s="709"/>
      <c r="E53" s="709"/>
      <c r="F53" s="709"/>
    </row>
    <row r="54" spans="1:6" ht="12.75">
      <c r="A54" s="257"/>
      <c r="B54" s="257"/>
      <c r="C54" s="47"/>
      <c r="D54" s="709"/>
      <c r="E54" s="709"/>
      <c r="F54" s="709"/>
    </row>
    <row r="55" spans="1:6" ht="12.75">
      <c r="A55" s="257"/>
      <c r="B55" s="257"/>
      <c r="C55" s="47"/>
      <c r="D55" s="709"/>
      <c r="E55" s="709"/>
      <c r="F55" s="709"/>
    </row>
    <row r="56" spans="1:6" ht="12.75">
      <c r="A56" s="257"/>
      <c r="B56" s="257"/>
      <c r="C56" s="47"/>
      <c r="D56" s="709"/>
      <c r="E56" s="709"/>
      <c r="F56" s="709"/>
    </row>
    <row r="57" spans="1:6" ht="12.75">
      <c r="A57" s="47"/>
      <c r="B57" s="47"/>
      <c r="C57" s="47"/>
      <c r="D57" s="709"/>
      <c r="E57" s="709"/>
      <c r="F57" s="709"/>
    </row>
    <row r="58" spans="1:6" ht="12.75">
      <c r="A58" s="211"/>
      <c r="B58" s="47"/>
      <c r="C58" s="47"/>
      <c r="D58" s="709"/>
      <c r="E58" s="709"/>
      <c r="F58" s="709"/>
    </row>
    <row r="59" spans="1:6" ht="12.75">
      <c r="A59" s="47"/>
      <c r="B59" s="47"/>
      <c r="C59" s="47"/>
      <c r="D59" s="709"/>
      <c r="E59" s="709"/>
      <c r="F59" s="709"/>
    </row>
    <row r="60" spans="1:6" ht="12.75">
      <c r="A60" s="47"/>
      <c r="B60" s="47"/>
      <c r="C60" s="47"/>
      <c r="D60" s="709"/>
      <c r="E60" s="709"/>
      <c r="F60" s="709"/>
    </row>
    <row r="61" spans="1:6" ht="12.75">
      <c r="A61" s="257"/>
      <c r="B61" s="257"/>
      <c r="C61" s="47"/>
      <c r="D61" s="709"/>
      <c r="E61" s="709"/>
      <c r="F61" s="709"/>
    </row>
    <row r="62" spans="1:6" ht="12.75">
      <c r="A62" s="257"/>
      <c r="B62" s="257"/>
      <c r="C62" s="47"/>
      <c r="D62" s="709"/>
      <c r="E62" s="709"/>
      <c r="F62" s="709"/>
    </row>
    <row r="63" spans="1:6" ht="12.75">
      <c r="A63" s="257"/>
      <c r="B63" s="257"/>
      <c r="C63" s="47"/>
      <c r="D63" s="709"/>
      <c r="E63" s="709"/>
      <c r="F63" s="709"/>
    </row>
    <row r="64" spans="1:6" ht="12.75">
      <c r="A64" s="47"/>
      <c r="B64" s="47"/>
      <c r="C64" s="47"/>
      <c r="D64" s="709"/>
      <c r="E64" s="709"/>
      <c r="F64" s="709"/>
    </row>
    <row r="65" spans="1:6" ht="12.75">
      <c r="A65" s="211"/>
      <c r="B65" s="47"/>
      <c r="C65" s="47"/>
      <c r="D65" s="709"/>
      <c r="E65" s="709"/>
      <c r="F65" s="709"/>
    </row>
    <row r="66" spans="1:6" ht="12.75">
      <c r="A66" s="47"/>
      <c r="B66" s="47"/>
      <c r="C66" s="47"/>
      <c r="D66" s="709"/>
      <c r="E66" s="709"/>
      <c r="F66" s="709"/>
    </row>
    <row r="67" spans="1:6" ht="12.75">
      <c r="A67" s="47"/>
      <c r="B67" s="47"/>
      <c r="C67" s="47"/>
      <c r="D67" s="709"/>
      <c r="E67" s="709"/>
      <c r="F67" s="709"/>
    </row>
    <row r="68" spans="1:6" ht="12.75">
      <c r="A68" s="257"/>
      <c r="B68" s="257"/>
      <c r="C68" s="47"/>
      <c r="D68" s="709"/>
      <c r="E68" s="709"/>
      <c r="F68" s="709"/>
    </row>
    <row r="69" spans="1:6" ht="12.75">
      <c r="A69" s="257"/>
      <c r="B69" s="257"/>
      <c r="C69" s="47"/>
      <c r="D69" s="709"/>
      <c r="E69" s="709"/>
      <c r="F69" s="709"/>
    </row>
    <row r="70" spans="1:6" ht="12.75">
      <c r="A70" s="257"/>
      <c r="B70" s="257"/>
      <c r="C70" s="47"/>
      <c r="D70" s="709"/>
      <c r="E70" s="709"/>
      <c r="F70" s="709"/>
    </row>
    <row r="71" spans="1:6" ht="12.75">
      <c r="A71" s="47"/>
      <c r="B71" s="47"/>
      <c r="C71" s="47"/>
      <c r="D71" s="709"/>
      <c r="E71" s="709"/>
      <c r="F71" s="709"/>
    </row>
    <row r="72" spans="1:6" ht="12.75">
      <c r="A72" s="211"/>
      <c r="B72" s="47"/>
      <c r="C72" s="47"/>
      <c r="D72" s="709"/>
      <c r="E72" s="709"/>
      <c r="F72" s="709"/>
    </row>
    <row r="73" spans="1:6" ht="12.75">
      <c r="A73" s="47"/>
      <c r="B73" s="47"/>
      <c r="C73" s="47"/>
      <c r="D73" s="709"/>
      <c r="E73" s="709"/>
      <c r="F73" s="709"/>
    </row>
    <row r="74" spans="1:6" ht="12.75">
      <c r="A74" s="47"/>
      <c r="B74" s="47"/>
      <c r="C74" s="47"/>
      <c r="D74" s="709"/>
      <c r="E74" s="709"/>
      <c r="F74" s="709"/>
    </row>
    <row r="75" spans="1:6" ht="12.75">
      <c r="A75" s="257"/>
      <c r="B75" s="257"/>
      <c r="C75" s="47"/>
      <c r="D75" s="709"/>
      <c r="E75" s="709"/>
      <c r="F75" s="709"/>
    </row>
    <row r="76" spans="1:6" ht="12.75">
      <c r="A76" s="257"/>
      <c r="B76" s="257"/>
      <c r="C76" s="47"/>
      <c r="D76" s="709"/>
      <c r="E76" s="709"/>
      <c r="F76" s="709"/>
    </row>
    <row r="77" spans="1:6" ht="12.75">
      <c r="A77" s="257"/>
      <c r="B77" s="257"/>
      <c r="C77" s="47"/>
      <c r="D77" s="709"/>
      <c r="E77" s="709"/>
      <c r="F77" s="709"/>
    </row>
    <row r="78" spans="1:6" ht="12.75">
      <c r="A78" s="47"/>
      <c r="B78" s="47"/>
      <c r="C78" s="47"/>
      <c r="D78" s="709"/>
      <c r="E78" s="709"/>
      <c r="F78" s="709"/>
    </row>
    <row r="79" spans="1:6" ht="12.75">
      <c r="A79" s="211"/>
      <c r="B79" s="47"/>
      <c r="C79" s="47"/>
      <c r="D79" s="709"/>
      <c r="E79" s="709"/>
      <c r="F79" s="709"/>
    </row>
    <row r="80" spans="1:6" ht="12.75">
      <c r="A80" s="47"/>
      <c r="B80" s="47"/>
      <c r="C80" s="47"/>
      <c r="D80" s="709"/>
      <c r="E80" s="709"/>
      <c r="F80" s="709"/>
    </row>
    <row r="81" spans="1:6" ht="12.75">
      <c r="A81" s="47"/>
      <c r="B81" s="47"/>
      <c r="C81" s="47"/>
      <c r="D81" s="709"/>
      <c r="E81" s="709"/>
      <c r="F81" s="709"/>
    </row>
    <row r="82" spans="1:6" ht="12.75">
      <c r="A82" s="257"/>
      <c r="B82" s="257"/>
      <c r="C82" s="47"/>
      <c r="D82" s="709"/>
      <c r="E82" s="709"/>
      <c r="F82" s="709"/>
    </row>
    <row r="83" spans="1:6" ht="12.75">
      <c r="A83" s="257"/>
      <c r="B83" s="257"/>
      <c r="C83" s="47"/>
      <c r="D83" s="709"/>
      <c r="E83" s="709"/>
      <c r="F83" s="709"/>
    </row>
    <row r="84" spans="1:6" ht="12.75">
      <c r="A84" s="257"/>
      <c r="B84" s="257"/>
      <c r="C84" s="47"/>
      <c r="D84" s="709"/>
      <c r="E84" s="709"/>
      <c r="F84" s="709"/>
    </row>
    <row r="85" spans="1:6" ht="12.75">
      <c r="A85" s="47"/>
      <c r="B85" s="47"/>
      <c r="C85" s="47"/>
      <c r="D85" s="709"/>
      <c r="E85" s="709"/>
      <c r="F85" s="709"/>
    </row>
    <row r="86" spans="1:6" ht="12.75">
      <c r="A86" s="211"/>
      <c r="B86" s="47"/>
      <c r="C86" s="47"/>
      <c r="D86" s="709"/>
      <c r="E86" s="709"/>
      <c r="F86" s="709"/>
    </row>
    <row r="87" spans="1:6" ht="12.75">
      <c r="A87" s="657"/>
      <c r="B87" s="47"/>
      <c r="C87" s="47"/>
      <c r="D87" s="709"/>
      <c r="E87" s="709"/>
      <c r="F87" s="709"/>
    </row>
    <row r="88" spans="1:6" ht="12.75">
      <c r="A88" s="47"/>
      <c r="B88" s="47"/>
      <c r="C88" s="47"/>
      <c r="D88" s="709"/>
      <c r="E88" s="709"/>
      <c r="F88" s="709"/>
    </row>
    <row r="89" spans="1:6" ht="12.75">
      <c r="A89" s="257"/>
      <c r="B89" s="257"/>
      <c r="C89" s="47"/>
      <c r="D89" s="709"/>
      <c r="E89" s="709"/>
      <c r="F89" s="709"/>
    </row>
    <row r="90" spans="1:6" ht="12.75">
      <c r="A90" s="257"/>
      <c r="B90" s="257"/>
      <c r="C90" s="47"/>
      <c r="D90" s="709"/>
      <c r="E90" s="709"/>
      <c r="F90" s="709"/>
    </row>
    <row r="91" spans="1:7" ht="12.75">
      <c r="A91" s="257"/>
      <c r="B91" s="257"/>
      <c r="C91" s="47"/>
      <c r="D91" s="709"/>
      <c r="E91" s="709"/>
      <c r="F91" s="709"/>
      <c r="G91" s="46"/>
    </row>
    <row r="92" spans="1:7" ht="12.75">
      <c r="A92" s="47"/>
      <c r="B92" s="47"/>
      <c r="C92" s="47"/>
      <c r="D92" s="709"/>
      <c r="E92" s="709"/>
      <c r="F92" s="709"/>
      <c r="G92" s="46"/>
    </row>
    <row r="93" spans="1:7" ht="12.75">
      <c r="A93" s="211"/>
      <c r="B93" s="47"/>
      <c r="C93" s="47"/>
      <c r="D93" s="709"/>
      <c r="E93" s="709"/>
      <c r="F93" s="709"/>
      <c r="G93" s="46"/>
    </row>
    <row r="94" spans="1:7" ht="12.75">
      <c r="A94" s="47"/>
      <c r="B94" s="47"/>
      <c r="C94" s="47"/>
      <c r="D94" s="709"/>
      <c r="E94" s="709"/>
      <c r="F94" s="709"/>
      <c r="G94" s="46"/>
    </row>
    <row r="95" spans="1:7" ht="12.75">
      <c r="A95" s="47"/>
      <c r="B95" s="47"/>
      <c r="C95" s="47"/>
      <c r="D95" s="709"/>
      <c r="E95" s="709"/>
      <c r="F95" s="709"/>
      <c r="G95" s="46"/>
    </row>
    <row r="96" spans="1:7" ht="12.75">
      <c r="A96" s="257"/>
      <c r="B96" s="257"/>
      <c r="C96" s="47"/>
      <c r="D96" s="709"/>
      <c r="E96" s="709"/>
      <c r="F96" s="709"/>
      <c r="G96" s="46"/>
    </row>
    <row r="97" spans="1:7" ht="12.75">
      <c r="A97" s="257"/>
      <c r="B97" s="257"/>
      <c r="C97" s="47"/>
      <c r="D97" s="709"/>
      <c r="E97" s="709"/>
      <c r="F97" s="709"/>
      <c r="G97" s="46"/>
    </row>
    <row r="98" spans="1:7" ht="12.75">
      <c r="A98" s="257"/>
      <c r="B98" s="257"/>
      <c r="C98" s="47"/>
      <c r="D98" s="709"/>
      <c r="E98" s="709"/>
      <c r="F98" s="709"/>
      <c r="G98" s="46"/>
    </row>
    <row r="99" spans="1:7" ht="12.75">
      <c r="A99" s="47"/>
      <c r="B99" s="47"/>
      <c r="C99" s="47"/>
      <c r="D99" s="709"/>
      <c r="E99" s="709"/>
      <c r="F99" s="709"/>
      <c r="G99" s="46"/>
    </row>
    <row r="100" spans="1:7" ht="12.75">
      <c r="A100" s="211"/>
      <c r="B100" s="47"/>
      <c r="C100" s="47"/>
      <c r="D100" s="709"/>
      <c r="E100" s="709"/>
      <c r="F100" s="709"/>
      <c r="G100" s="46"/>
    </row>
    <row r="101" spans="1:7" ht="12.75">
      <c r="A101" s="47"/>
      <c r="B101" s="47"/>
      <c r="C101" s="47"/>
      <c r="D101" s="709"/>
      <c r="E101" s="709"/>
      <c r="F101" s="709"/>
      <c r="G101" s="46"/>
    </row>
    <row r="102" spans="1:7" ht="12.75">
      <c r="A102" s="47"/>
      <c r="B102" s="47"/>
      <c r="C102" s="47"/>
      <c r="D102" s="709"/>
      <c r="E102" s="709"/>
      <c r="F102" s="709"/>
      <c r="G102" s="46"/>
    </row>
    <row r="103" spans="1:7" ht="12.75">
      <c r="A103" s="257"/>
      <c r="B103" s="257"/>
      <c r="C103" s="47"/>
      <c r="D103" s="709"/>
      <c r="E103" s="709"/>
      <c r="F103" s="709"/>
      <c r="G103" s="46"/>
    </row>
    <row r="104" spans="1:7" ht="12.75">
      <c r="A104" s="257"/>
      <c r="B104" s="257"/>
      <c r="C104" s="47"/>
      <c r="D104" s="709"/>
      <c r="E104" s="709"/>
      <c r="F104" s="709"/>
      <c r="G104" s="46"/>
    </row>
    <row r="105" spans="1:7" ht="12.75">
      <c r="A105" s="257"/>
      <c r="B105" s="257"/>
      <c r="C105" s="47"/>
      <c r="D105" s="709"/>
      <c r="E105" s="709"/>
      <c r="F105" s="709"/>
      <c r="G105" s="46"/>
    </row>
    <row r="106" spans="1:7" ht="12.75">
      <c r="A106" s="47"/>
      <c r="B106" s="47"/>
      <c r="C106" s="47"/>
      <c r="D106" s="709"/>
      <c r="E106" s="709"/>
      <c r="F106" s="709"/>
      <c r="G106" s="46"/>
    </row>
    <row r="107" spans="1:7" ht="12.75">
      <c r="A107" s="47"/>
      <c r="B107" s="47"/>
      <c r="C107" s="47"/>
      <c r="D107" s="709"/>
      <c r="E107" s="709"/>
      <c r="F107" s="709"/>
      <c r="G107" s="46"/>
    </row>
    <row r="108" spans="1:7" ht="12.75">
      <c r="A108" s="47"/>
      <c r="B108" s="47"/>
      <c r="C108" s="47"/>
      <c r="D108" s="709"/>
      <c r="E108" s="709"/>
      <c r="F108" s="709"/>
      <c r="G108" s="46"/>
    </row>
    <row r="109" spans="1:7" ht="12.75">
      <c r="A109" s="657"/>
      <c r="B109" s="47"/>
      <c r="C109" s="47"/>
      <c r="D109" s="709"/>
      <c r="E109" s="709"/>
      <c r="F109" s="709"/>
      <c r="G109" s="46"/>
    </row>
    <row r="110" spans="1:7" ht="12.75">
      <c r="A110" s="257"/>
      <c r="B110" s="257"/>
      <c r="C110" s="47"/>
      <c r="D110" s="709"/>
      <c r="E110" s="709"/>
      <c r="F110" s="709"/>
      <c r="G110" s="46"/>
    </row>
    <row r="111" spans="1:7" ht="12.75">
      <c r="A111" s="257"/>
      <c r="B111" s="257"/>
      <c r="C111" s="47"/>
      <c r="D111" s="709"/>
      <c r="E111" s="709"/>
      <c r="F111" s="709"/>
      <c r="G111" s="46"/>
    </row>
    <row r="112" spans="1:7" ht="12.75">
      <c r="A112" s="257"/>
      <c r="B112" s="257"/>
      <c r="C112" s="47"/>
      <c r="D112" s="709"/>
      <c r="E112" s="709"/>
      <c r="F112" s="709"/>
      <c r="G112" s="46"/>
    </row>
    <row r="113" spans="1:7" ht="12.75">
      <c r="A113" s="47"/>
      <c r="B113" s="47"/>
      <c r="C113" s="47"/>
      <c r="D113" s="709"/>
      <c r="E113" s="709"/>
      <c r="F113" s="709"/>
      <c r="G113" s="46"/>
    </row>
    <row r="114" spans="1:7" ht="12.75">
      <c r="A114" s="211"/>
      <c r="B114" s="47"/>
      <c r="C114" s="47"/>
      <c r="D114" s="709"/>
      <c r="E114" s="709"/>
      <c r="F114" s="709"/>
      <c r="G114" s="46"/>
    </row>
    <row r="115" spans="1:7" ht="12.75">
      <c r="A115" s="47"/>
      <c r="B115" s="47"/>
      <c r="C115" s="47"/>
      <c r="D115" s="709"/>
      <c r="E115" s="709"/>
      <c r="F115" s="709"/>
      <c r="G115" s="46"/>
    </row>
    <row r="116" spans="1:7" ht="12.75">
      <c r="A116" s="47"/>
      <c r="B116" s="47"/>
      <c r="C116" s="47"/>
      <c r="D116" s="709"/>
      <c r="E116" s="709"/>
      <c r="F116" s="709"/>
      <c r="G116" s="46"/>
    </row>
    <row r="117" spans="1:7" ht="12.75">
      <c r="A117" s="257"/>
      <c r="B117" s="257"/>
      <c r="C117" s="47"/>
      <c r="D117" s="709"/>
      <c r="E117" s="709"/>
      <c r="F117" s="709"/>
      <c r="G117" s="46"/>
    </row>
    <row r="118" spans="1:7" ht="12.75">
      <c r="A118" s="257"/>
      <c r="B118" s="257"/>
      <c r="C118" s="47"/>
      <c r="D118" s="709"/>
      <c r="E118" s="709"/>
      <c r="F118" s="709"/>
      <c r="G118" s="46"/>
    </row>
    <row r="119" spans="1:7" ht="12.75">
      <c r="A119" s="257"/>
      <c r="B119" s="257"/>
      <c r="C119" s="47"/>
      <c r="D119" s="709"/>
      <c r="E119" s="709"/>
      <c r="F119" s="709"/>
      <c r="G119" s="46"/>
    </row>
    <row r="120" spans="1:7" ht="12.75">
      <c r="A120" s="47"/>
      <c r="B120" s="47"/>
      <c r="C120" s="47"/>
      <c r="D120" s="709"/>
      <c r="E120" s="709"/>
      <c r="F120" s="709"/>
      <c r="G120" s="46"/>
    </row>
    <row r="121" spans="1:7" ht="12.75">
      <c r="A121" s="211"/>
      <c r="B121" s="47"/>
      <c r="C121" s="47"/>
      <c r="D121" s="709"/>
      <c r="E121" s="709"/>
      <c r="F121" s="709"/>
      <c r="G121" s="46"/>
    </row>
    <row r="122" spans="1:7" ht="12.75">
      <c r="A122" s="47"/>
      <c r="B122" s="47"/>
      <c r="C122" s="47"/>
      <c r="D122" s="709"/>
      <c r="E122" s="709"/>
      <c r="F122" s="709"/>
      <c r="G122" s="46"/>
    </row>
    <row r="123" spans="1:7" ht="12.75">
      <c r="A123" s="47"/>
      <c r="B123" s="47"/>
      <c r="C123" s="47"/>
      <c r="D123" s="709"/>
      <c r="E123" s="709"/>
      <c r="F123" s="709"/>
      <c r="G123" s="46"/>
    </row>
    <row r="124" spans="1:7" ht="12.75">
      <c r="A124" s="257"/>
      <c r="B124" s="257"/>
      <c r="C124" s="47"/>
      <c r="D124" s="709"/>
      <c r="E124" s="709"/>
      <c r="F124" s="709"/>
      <c r="G124" s="46"/>
    </row>
    <row r="125" spans="1:7" ht="12.75">
      <c r="A125" s="257"/>
      <c r="B125" s="257"/>
      <c r="C125" s="47"/>
      <c r="D125" s="709"/>
      <c r="E125" s="709"/>
      <c r="F125" s="709"/>
      <c r="G125" s="46"/>
    </row>
    <row r="126" spans="1:7" ht="12.75">
      <c r="A126" s="257"/>
      <c r="B126" s="257"/>
      <c r="C126" s="47"/>
      <c r="D126" s="709"/>
      <c r="E126" s="709"/>
      <c r="F126" s="709"/>
      <c r="G126" s="46"/>
    </row>
    <row r="127" spans="1:7" ht="12.75">
      <c r="A127" s="257"/>
      <c r="B127" s="47"/>
      <c r="C127" s="47"/>
      <c r="D127" s="709"/>
      <c r="E127" s="709"/>
      <c r="F127" s="709"/>
      <c r="G127" s="46"/>
    </row>
    <row r="128" spans="1:7" ht="12.75">
      <c r="A128" s="47"/>
      <c r="B128" s="47"/>
      <c r="C128" s="47"/>
      <c r="D128" s="709"/>
      <c r="E128" s="709"/>
      <c r="F128" s="709"/>
      <c r="G128" s="46"/>
    </row>
    <row r="129" spans="1:7" ht="12.75">
      <c r="A129" s="47"/>
      <c r="B129" s="47"/>
      <c r="C129" s="47"/>
      <c r="D129" s="709"/>
      <c r="E129" s="709"/>
      <c r="F129" s="709"/>
      <c r="G129" s="46"/>
    </row>
    <row r="130" spans="1:7" ht="12.75">
      <c r="A130" s="47"/>
      <c r="B130" s="47"/>
      <c r="C130" s="47"/>
      <c r="D130" s="709"/>
      <c r="E130" s="709"/>
      <c r="F130" s="709"/>
      <c r="G130" s="46"/>
    </row>
    <row r="131" spans="1:7" ht="12.75">
      <c r="A131" s="47"/>
      <c r="B131" s="47"/>
      <c r="C131" s="47"/>
      <c r="D131" s="709"/>
      <c r="E131" s="709"/>
      <c r="F131" s="709"/>
      <c r="G131" s="46"/>
    </row>
    <row r="132" spans="1:7" ht="12.75">
      <c r="A132" s="257"/>
      <c r="B132" s="257"/>
      <c r="C132" s="47"/>
      <c r="D132" s="709"/>
      <c r="E132" s="709"/>
      <c r="F132" s="709"/>
      <c r="G132" s="46"/>
    </row>
    <row r="133" spans="1:7" ht="12.75">
      <c r="A133" s="257"/>
      <c r="B133" s="257"/>
      <c r="C133" s="47"/>
      <c r="D133" s="709"/>
      <c r="E133" s="709"/>
      <c r="F133" s="709"/>
      <c r="G133" s="46"/>
    </row>
    <row r="134" spans="1:7" ht="12.75">
      <c r="A134" s="257"/>
      <c r="B134" s="257"/>
      <c r="C134" s="47"/>
      <c r="D134" s="709"/>
      <c r="E134" s="709"/>
      <c r="F134" s="709"/>
      <c r="G134" s="46"/>
    </row>
    <row r="135" spans="1:7" ht="12.75">
      <c r="A135" s="47"/>
      <c r="B135" s="47"/>
      <c r="C135" s="47"/>
      <c r="D135" s="709"/>
      <c r="E135" s="709"/>
      <c r="F135" s="709"/>
      <c r="G135" s="46"/>
    </row>
    <row r="136" spans="1:7" ht="12.75">
      <c r="A136" s="211"/>
      <c r="B136" s="47"/>
      <c r="C136" s="47"/>
      <c r="D136" s="709"/>
      <c r="E136" s="709"/>
      <c r="F136" s="709"/>
      <c r="G136" s="46"/>
    </row>
    <row r="137" spans="1:7" ht="12.75">
      <c r="A137" s="47"/>
      <c r="B137" s="47"/>
      <c r="C137" s="47"/>
      <c r="D137" s="709"/>
      <c r="E137" s="709"/>
      <c r="F137" s="709"/>
      <c r="G137" s="46"/>
    </row>
    <row r="138" spans="1:7" ht="12.75">
      <c r="A138" s="47"/>
      <c r="B138" s="47"/>
      <c r="C138" s="47"/>
      <c r="D138" s="709"/>
      <c r="E138" s="709"/>
      <c r="F138" s="709"/>
      <c r="G138" s="46"/>
    </row>
    <row r="139" spans="1:7" ht="12.75">
      <c r="A139" s="257"/>
      <c r="B139" s="257"/>
      <c r="C139" s="47"/>
      <c r="D139" s="709"/>
      <c r="E139" s="709"/>
      <c r="F139" s="709"/>
      <c r="G139" s="46"/>
    </row>
    <row r="140" spans="1:7" ht="12.75">
      <c r="A140" s="257"/>
      <c r="B140" s="257"/>
      <c r="C140" s="47"/>
      <c r="D140" s="709"/>
      <c r="E140" s="709"/>
      <c r="F140" s="709"/>
      <c r="G140" s="46"/>
    </row>
    <row r="141" spans="1:7" ht="12.75">
      <c r="A141" s="257"/>
      <c r="B141" s="257"/>
      <c r="C141" s="47"/>
      <c r="D141" s="709"/>
      <c r="E141" s="709"/>
      <c r="F141" s="709"/>
      <c r="G141" s="46"/>
    </row>
    <row r="142" spans="1:7" ht="12.75">
      <c r="A142" s="47"/>
      <c r="B142" s="47"/>
      <c r="C142" s="47"/>
      <c r="D142" s="709"/>
      <c r="E142" s="709"/>
      <c r="F142" s="709"/>
      <c r="G142" s="46"/>
    </row>
    <row r="143" spans="1:7" ht="12.75">
      <c r="A143" s="47"/>
      <c r="B143" s="47"/>
      <c r="C143" s="47"/>
      <c r="D143" s="709"/>
      <c r="E143" s="709"/>
      <c r="F143" s="709"/>
      <c r="G143" s="46"/>
    </row>
    <row r="144" spans="1:7" ht="12.75">
      <c r="A144" s="47"/>
      <c r="B144" s="47"/>
      <c r="C144" s="47"/>
      <c r="D144" s="709"/>
      <c r="E144" s="709"/>
      <c r="F144" s="709"/>
      <c r="G144" s="46"/>
    </row>
    <row r="145" spans="1:7" ht="12.75">
      <c r="A145" s="47"/>
      <c r="B145" s="47"/>
      <c r="C145" s="47"/>
      <c r="D145" s="709"/>
      <c r="E145" s="709"/>
      <c r="F145" s="709"/>
      <c r="G145" s="46"/>
    </row>
    <row r="146" spans="1:7" ht="12.75">
      <c r="A146" s="257"/>
      <c r="B146" s="257"/>
      <c r="C146" s="47"/>
      <c r="D146" s="709"/>
      <c r="E146" s="709"/>
      <c r="F146" s="709"/>
      <c r="G146" s="46"/>
    </row>
    <row r="147" spans="1:7" ht="12.75">
      <c r="A147" s="257"/>
      <c r="B147" s="257"/>
      <c r="C147" s="47"/>
      <c r="D147" s="709"/>
      <c r="E147" s="709"/>
      <c r="F147" s="709"/>
      <c r="G147" s="46"/>
    </row>
    <row r="148" spans="1:7" ht="12.75">
      <c r="A148" s="257"/>
      <c r="B148" s="257"/>
      <c r="C148" s="47"/>
      <c r="D148" s="709"/>
      <c r="E148" s="709"/>
      <c r="F148" s="709"/>
      <c r="G148" s="46"/>
    </row>
    <row r="149" spans="1:7" ht="12.75">
      <c r="A149" s="47"/>
      <c r="B149" s="47"/>
      <c r="C149" s="47"/>
      <c r="D149" s="709"/>
      <c r="E149" s="709"/>
      <c r="F149" s="709"/>
      <c r="G149" s="46"/>
    </row>
    <row r="150" spans="1:7" ht="12.75">
      <c r="A150" s="47"/>
      <c r="B150" s="47"/>
      <c r="C150" s="47"/>
      <c r="D150" s="709"/>
      <c r="E150" s="709"/>
      <c r="F150" s="709"/>
      <c r="G150" s="46"/>
    </row>
    <row r="151" spans="1:7" ht="12.75">
      <c r="A151" s="47"/>
      <c r="B151" s="47"/>
      <c r="C151" s="47"/>
      <c r="D151" s="709"/>
      <c r="E151" s="709"/>
      <c r="F151" s="709"/>
      <c r="G151" s="46"/>
    </row>
    <row r="152" spans="1:7" ht="12.75">
      <c r="A152" s="47"/>
      <c r="B152" s="47"/>
      <c r="C152" s="47"/>
      <c r="D152" s="709"/>
      <c r="E152" s="709"/>
      <c r="F152" s="709"/>
      <c r="G152" s="46"/>
    </row>
    <row r="153" spans="1:7" ht="12.75">
      <c r="A153" s="257"/>
      <c r="B153" s="257"/>
      <c r="C153" s="47"/>
      <c r="D153" s="709"/>
      <c r="E153" s="709"/>
      <c r="F153" s="709"/>
      <c r="G153" s="46"/>
    </row>
    <row r="154" spans="1:7" ht="12.75">
      <c r="A154" s="257"/>
      <c r="B154" s="257"/>
      <c r="C154" s="47"/>
      <c r="D154" s="709"/>
      <c r="E154" s="709"/>
      <c r="F154" s="709"/>
      <c r="G154" s="46"/>
    </row>
    <row r="155" spans="1:7" ht="12.75">
      <c r="A155" s="257"/>
      <c r="B155" s="257"/>
      <c r="C155" s="47"/>
      <c r="D155" s="709"/>
      <c r="E155" s="709"/>
      <c r="F155" s="709"/>
      <c r="G155" s="46"/>
    </row>
    <row r="156" spans="1:7" ht="12.75">
      <c r="A156" s="47"/>
      <c r="B156" s="47"/>
      <c r="C156" s="47"/>
      <c r="D156" s="709"/>
      <c r="E156" s="709"/>
      <c r="F156" s="709"/>
      <c r="G156" s="46"/>
    </row>
    <row r="157" spans="1:7" ht="12.75">
      <c r="A157" s="47"/>
      <c r="B157" s="47"/>
      <c r="C157" s="47"/>
      <c r="D157" s="709"/>
      <c r="E157" s="709"/>
      <c r="F157" s="709"/>
      <c r="G157" s="46"/>
    </row>
    <row r="158" spans="1:7" ht="12.75">
      <c r="A158" s="47"/>
      <c r="B158" s="47"/>
      <c r="C158" s="47"/>
      <c r="D158" s="709"/>
      <c r="E158" s="709"/>
      <c r="F158" s="709"/>
      <c r="G158" s="46"/>
    </row>
    <row r="159" spans="1:7" ht="12.75">
      <c r="A159" s="47"/>
      <c r="B159" s="47"/>
      <c r="C159" s="47"/>
      <c r="D159" s="709"/>
      <c r="E159" s="709"/>
      <c r="F159" s="709"/>
      <c r="G159" s="46"/>
    </row>
    <row r="160" spans="1:7" ht="12.75">
      <c r="A160" s="257"/>
      <c r="B160" s="257"/>
      <c r="C160" s="47"/>
      <c r="D160" s="709"/>
      <c r="E160" s="709"/>
      <c r="F160" s="709"/>
      <c r="G160" s="46"/>
    </row>
    <row r="161" spans="1:7" ht="12.75">
      <c r="A161" s="257"/>
      <c r="B161" s="257"/>
      <c r="C161" s="47"/>
      <c r="D161" s="709"/>
      <c r="E161" s="709"/>
      <c r="F161" s="709"/>
      <c r="G161" s="46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F8" sqref="F8"/>
    </sheetView>
  </sheetViews>
  <sheetFormatPr defaultColWidth="9.140625" defaultRowHeight="12.75"/>
  <sheetData>
    <row r="2" ht="12.75">
      <c r="A2" s="69" t="s">
        <v>2026</v>
      </c>
    </row>
    <row r="3" ht="12.75">
      <c r="A3" s="69" t="s">
        <v>2027</v>
      </c>
    </row>
    <row r="4" ht="12.75">
      <c r="A4" s="69" t="s">
        <v>2028</v>
      </c>
    </row>
    <row r="5" ht="12.75">
      <c r="A5" s="69" t="s">
        <v>2029</v>
      </c>
    </row>
    <row r="8" spans="1:8" ht="12.75">
      <c r="A8" s="712" t="s">
        <v>2030</v>
      </c>
      <c r="B8" s="712"/>
      <c r="C8" s="712"/>
      <c r="D8" s="712"/>
      <c r="E8" s="712"/>
      <c r="F8" s="712"/>
      <c r="G8" s="712"/>
      <c r="H8" s="712"/>
    </row>
    <row r="11" spans="1:12" ht="12.75">
      <c r="A11" s="309" t="s">
        <v>2031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25">
      <selection activeCell="F51" sqref="F51"/>
    </sheetView>
  </sheetViews>
  <sheetFormatPr defaultColWidth="9.140625" defaultRowHeight="12.75"/>
  <cols>
    <col min="5" max="5" width="10.28125" style="297" customWidth="1"/>
    <col min="6" max="6" width="11.7109375" style="0" customWidth="1"/>
    <col min="7" max="7" width="1.7109375" style="0" customWidth="1"/>
    <col min="8" max="8" width="14.140625" style="0" customWidth="1"/>
    <col min="9" max="9" width="1.7109375" style="0" customWidth="1"/>
    <col min="10" max="10" width="11.00390625" style="297" customWidth="1"/>
    <col min="11" max="11" width="10.57421875" style="0" customWidth="1"/>
    <col min="12" max="12" width="1.7109375" style="0" customWidth="1"/>
    <col min="13" max="13" width="14.7109375" style="0" customWidth="1"/>
    <col min="14" max="14" width="10.8515625" style="297" customWidth="1"/>
    <col min="15" max="15" width="2.7109375" style="0" customWidth="1"/>
    <col min="16" max="17" width="11.140625" style="0" customWidth="1"/>
    <col min="18" max="18" width="14.7109375" style="0" customWidth="1"/>
    <col min="19" max="19" width="2.7109375" style="0" customWidth="1"/>
    <col min="20" max="20" width="0" style="0" hidden="1" customWidth="1"/>
  </cols>
  <sheetData>
    <row r="1" spans="1:4" ht="12.75">
      <c r="A1" s="394" t="s">
        <v>601</v>
      </c>
      <c r="B1" s="3"/>
      <c r="C1" s="3"/>
      <c r="D1" s="3"/>
    </row>
    <row r="2" spans="1:20" ht="12.75">
      <c r="A2" t="s">
        <v>602</v>
      </c>
      <c r="E2" s="368" t="s">
        <v>603</v>
      </c>
      <c r="F2" s="254"/>
      <c r="G2" s="395"/>
      <c r="H2" s="396"/>
      <c r="J2" s="368" t="s">
        <v>603</v>
      </c>
      <c r="K2" s="254"/>
      <c r="L2" s="397"/>
      <c r="M2" s="297"/>
      <c r="N2" s="398" t="s">
        <v>603</v>
      </c>
      <c r="Q2" s="68" t="s">
        <v>604</v>
      </c>
      <c r="R2" s="399" t="s">
        <v>605</v>
      </c>
      <c r="T2" s="297"/>
    </row>
    <row r="3" spans="1:20" ht="12.75">
      <c r="A3" s="268" t="s">
        <v>539</v>
      </c>
      <c r="B3" s="268"/>
      <c r="C3" s="111"/>
      <c r="D3" s="111"/>
      <c r="E3" s="400" t="s">
        <v>606</v>
      </c>
      <c r="F3" s="401" t="s">
        <v>607</v>
      </c>
      <c r="G3" s="402"/>
      <c r="H3" s="403" t="s">
        <v>608</v>
      </c>
      <c r="I3" s="404"/>
      <c r="J3" s="405" t="s">
        <v>609</v>
      </c>
      <c r="K3" s="406" t="s">
        <v>607</v>
      </c>
      <c r="L3" s="407"/>
      <c r="M3" s="403" t="s">
        <v>608</v>
      </c>
      <c r="N3" s="408" t="s">
        <v>610</v>
      </c>
      <c r="O3" s="404"/>
      <c r="P3" s="409" t="s">
        <v>607</v>
      </c>
      <c r="Q3" s="410" t="s">
        <v>610</v>
      </c>
      <c r="R3" s="411" t="s">
        <v>611</v>
      </c>
      <c r="T3" s="297"/>
    </row>
    <row r="4" spans="5:20" ht="12.75">
      <c r="E4" s="412"/>
      <c r="F4" s="245"/>
      <c r="G4" s="413"/>
      <c r="H4" s="414"/>
      <c r="J4" s="412"/>
      <c r="K4" s="245"/>
      <c r="L4" s="415"/>
      <c r="M4" s="414"/>
      <c r="N4" s="412"/>
      <c r="R4" s="416"/>
      <c r="T4" s="297"/>
    </row>
    <row r="5" spans="1:20" ht="12.75">
      <c r="A5" s="114">
        <v>10</v>
      </c>
      <c r="B5" t="s">
        <v>612</v>
      </c>
      <c r="E5" s="18">
        <v>20.5</v>
      </c>
      <c r="F5" s="18">
        <v>363.893</v>
      </c>
      <c r="G5" s="413"/>
      <c r="H5" s="414">
        <v>384392.41</v>
      </c>
      <c r="J5" s="18">
        <v>0</v>
      </c>
      <c r="K5" s="18">
        <v>0</v>
      </c>
      <c r="L5" s="417"/>
      <c r="M5" s="414">
        <v>0</v>
      </c>
      <c r="N5" s="151">
        <f aca="true" t="shared" si="0" ref="N5:N26">SUM(E5+J5)</f>
        <v>20.5</v>
      </c>
      <c r="O5" s="418"/>
      <c r="P5" s="418">
        <f>SUM(F5+K5)</f>
        <v>363.893</v>
      </c>
      <c r="Q5" s="418">
        <f>SUM(N5+P5)</f>
        <v>384.393</v>
      </c>
      <c r="R5" s="416">
        <f aca="true" t="shared" si="1" ref="R5:R23">SUM(H5+M5)</f>
        <v>384392.41</v>
      </c>
      <c r="T5" s="84">
        <f aca="true" t="shared" si="2" ref="T5:T25">SUM(H5+M5)</f>
        <v>384392.41</v>
      </c>
    </row>
    <row r="6" spans="1:20" ht="12.75">
      <c r="A6" s="114">
        <v>21</v>
      </c>
      <c r="B6" t="s">
        <v>613</v>
      </c>
      <c r="E6" s="18">
        <v>0</v>
      </c>
      <c r="F6" s="100">
        <v>0</v>
      </c>
      <c r="G6" s="413"/>
      <c r="H6" s="414">
        <v>0</v>
      </c>
      <c r="J6" s="18">
        <v>0</v>
      </c>
      <c r="K6" s="18">
        <v>0</v>
      </c>
      <c r="L6" s="417"/>
      <c r="M6" s="414">
        <v>0</v>
      </c>
      <c r="N6" s="151">
        <f t="shared" si="0"/>
        <v>0</v>
      </c>
      <c r="O6" s="418"/>
      <c r="P6" s="418">
        <f aca="true" t="shared" si="3" ref="P6:P26">SUM(F6+K6)</f>
        <v>0</v>
      </c>
      <c r="Q6" s="418">
        <f aca="true" t="shared" si="4" ref="Q6:Q26">SUM(N6+P6)</f>
        <v>0</v>
      </c>
      <c r="R6" s="416">
        <f t="shared" si="1"/>
        <v>0</v>
      </c>
      <c r="T6" s="84">
        <f t="shared" si="2"/>
        <v>0</v>
      </c>
    </row>
    <row r="7" spans="1:20" ht="12.75">
      <c r="A7" s="114">
        <v>22</v>
      </c>
      <c r="B7" t="s">
        <v>227</v>
      </c>
      <c r="E7" s="18">
        <v>1210.36</v>
      </c>
      <c r="F7" s="18">
        <v>373.203</v>
      </c>
      <c r="G7" s="413"/>
      <c r="H7" s="414">
        <v>1535583.52</v>
      </c>
      <c r="J7" s="18">
        <v>450</v>
      </c>
      <c r="K7" s="18">
        <v>-119.627</v>
      </c>
      <c r="L7" s="417"/>
      <c r="M7" s="414">
        <v>330372.5</v>
      </c>
      <c r="N7" s="151">
        <f t="shared" si="0"/>
        <v>1660.36</v>
      </c>
      <c r="O7" s="418"/>
      <c r="P7" s="418">
        <f t="shared" si="3"/>
        <v>253.57599999999996</v>
      </c>
      <c r="Q7" s="418">
        <f t="shared" si="4"/>
        <v>1913.936</v>
      </c>
      <c r="R7" s="416">
        <f t="shared" si="1"/>
        <v>1865956.02</v>
      </c>
      <c r="T7" s="84">
        <f t="shared" si="2"/>
        <v>1865956.02</v>
      </c>
    </row>
    <row r="8" spans="1:20" ht="12.75">
      <c r="A8" s="114">
        <v>23</v>
      </c>
      <c r="B8" t="s">
        <v>614</v>
      </c>
      <c r="E8" s="18">
        <v>1082.6</v>
      </c>
      <c r="F8" s="18">
        <v>-1075.529</v>
      </c>
      <c r="G8" s="413"/>
      <c r="H8" s="414">
        <v>7071</v>
      </c>
      <c r="J8" s="18">
        <v>9513.666</v>
      </c>
      <c r="K8" s="18">
        <v>-3933.52</v>
      </c>
      <c r="L8" s="417"/>
      <c r="M8" s="414">
        <v>5580145.1</v>
      </c>
      <c r="N8" s="151">
        <f t="shared" si="0"/>
        <v>10596.266</v>
      </c>
      <c r="O8" s="418"/>
      <c r="P8" s="418">
        <f t="shared" si="3"/>
        <v>-5009.049</v>
      </c>
      <c r="Q8" s="418">
        <f t="shared" si="4"/>
        <v>5587.217</v>
      </c>
      <c r="R8" s="416">
        <f t="shared" si="1"/>
        <v>5587216.1</v>
      </c>
      <c r="T8" s="84">
        <f t="shared" si="2"/>
        <v>5587216.1</v>
      </c>
    </row>
    <row r="9" spans="1:20" ht="12.75">
      <c r="A9" s="114">
        <v>24</v>
      </c>
      <c r="B9" t="s">
        <v>615</v>
      </c>
      <c r="E9" s="18">
        <v>13.56</v>
      </c>
      <c r="F9" s="18">
        <v>-13.56</v>
      </c>
      <c r="G9" s="413"/>
      <c r="H9" s="414">
        <v>0</v>
      </c>
      <c r="J9" s="18">
        <v>50</v>
      </c>
      <c r="K9" s="18">
        <v>-50</v>
      </c>
      <c r="L9" s="417"/>
      <c r="M9" s="414">
        <v>0</v>
      </c>
      <c r="N9" s="151">
        <f t="shared" si="0"/>
        <v>63.56</v>
      </c>
      <c r="O9" s="418"/>
      <c r="P9" s="418">
        <f t="shared" si="3"/>
        <v>-63.56</v>
      </c>
      <c r="Q9" s="418">
        <f t="shared" si="4"/>
        <v>0</v>
      </c>
      <c r="R9" s="416">
        <f t="shared" si="1"/>
        <v>0</v>
      </c>
      <c r="T9" s="84">
        <f t="shared" si="2"/>
        <v>0</v>
      </c>
    </row>
    <row r="10" spans="1:20" ht="12.75">
      <c r="A10" s="114">
        <v>31</v>
      </c>
      <c r="B10" t="s">
        <v>616</v>
      </c>
      <c r="E10" s="18">
        <v>6109.2</v>
      </c>
      <c r="F10" s="18">
        <v>2534.72</v>
      </c>
      <c r="G10" s="413"/>
      <c r="H10" s="414">
        <v>8643915.6</v>
      </c>
      <c r="J10" s="18">
        <v>25623.815</v>
      </c>
      <c r="K10" s="18">
        <v>-10634.408</v>
      </c>
      <c r="L10" s="417"/>
      <c r="M10" s="414">
        <v>14989401.28</v>
      </c>
      <c r="N10" s="151">
        <f t="shared" si="0"/>
        <v>31733.015</v>
      </c>
      <c r="O10" s="418"/>
      <c r="P10" s="418">
        <f t="shared" si="3"/>
        <v>-8099.688</v>
      </c>
      <c r="Q10" s="418">
        <f t="shared" si="4"/>
        <v>23633.326999999997</v>
      </c>
      <c r="R10" s="416">
        <f t="shared" si="1"/>
        <v>23633316.88</v>
      </c>
      <c r="T10" s="84">
        <f t="shared" si="2"/>
        <v>23633316.88</v>
      </c>
    </row>
    <row r="11" spans="1:20" ht="12.75">
      <c r="A11" s="114">
        <v>32</v>
      </c>
      <c r="B11" t="s">
        <v>617</v>
      </c>
      <c r="E11" s="18">
        <v>0</v>
      </c>
      <c r="F11" s="18">
        <v>0</v>
      </c>
      <c r="G11" s="413"/>
      <c r="H11" s="414">
        <v>0</v>
      </c>
      <c r="J11" s="18">
        <v>0</v>
      </c>
      <c r="K11" s="18">
        <v>0</v>
      </c>
      <c r="L11" s="417"/>
      <c r="M11" s="414">
        <v>0</v>
      </c>
      <c r="N11" s="151">
        <f t="shared" si="0"/>
        <v>0</v>
      </c>
      <c r="O11" s="418"/>
      <c r="P11" s="418">
        <f t="shared" si="3"/>
        <v>0</v>
      </c>
      <c r="Q11" s="418">
        <f t="shared" si="4"/>
        <v>0</v>
      </c>
      <c r="R11" s="416">
        <f t="shared" si="1"/>
        <v>0</v>
      </c>
      <c r="T11" s="84">
        <f t="shared" si="2"/>
        <v>0</v>
      </c>
    </row>
    <row r="12" spans="1:20" ht="12.75">
      <c r="A12" s="114">
        <v>33</v>
      </c>
      <c r="B12" t="s">
        <v>618</v>
      </c>
      <c r="E12" s="18">
        <v>1901.88</v>
      </c>
      <c r="F12" s="18">
        <v>198.007</v>
      </c>
      <c r="G12" s="413"/>
      <c r="H12" s="414">
        <v>2099862.93</v>
      </c>
      <c r="J12" s="18">
        <v>0</v>
      </c>
      <c r="K12" s="18">
        <v>155.55</v>
      </c>
      <c r="L12" s="417"/>
      <c r="M12" s="414">
        <v>155550</v>
      </c>
      <c r="N12" s="151">
        <f t="shared" si="0"/>
        <v>1901.88</v>
      </c>
      <c r="O12" s="418"/>
      <c r="P12" s="418">
        <f t="shared" si="3"/>
        <v>353.557</v>
      </c>
      <c r="Q12" s="418">
        <f t="shared" si="4"/>
        <v>2255.437</v>
      </c>
      <c r="R12" s="416">
        <f t="shared" si="1"/>
        <v>2255412.93</v>
      </c>
      <c r="T12" s="84">
        <f t="shared" si="2"/>
        <v>2255412.93</v>
      </c>
    </row>
    <row r="13" spans="1:20" ht="12.75">
      <c r="A13" s="114">
        <v>34</v>
      </c>
      <c r="B13" t="s">
        <v>619</v>
      </c>
      <c r="E13" s="18">
        <v>850</v>
      </c>
      <c r="F13" s="18">
        <v>106.791</v>
      </c>
      <c r="G13" s="413"/>
      <c r="H13" s="414">
        <v>954490.54</v>
      </c>
      <c r="J13" s="18">
        <v>380</v>
      </c>
      <c r="K13" s="18">
        <v>2566.318</v>
      </c>
      <c r="L13" s="417"/>
      <c r="M13" s="414">
        <v>2946318</v>
      </c>
      <c r="N13" s="151">
        <f t="shared" si="0"/>
        <v>1230</v>
      </c>
      <c r="O13" s="418"/>
      <c r="P13" s="418">
        <f t="shared" si="3"/>
        <v>2673.1090000000004</v>
      </c>
      <c r="Q13" s="418">
        <f t="shared" si="4"/>
        <v>3903.1090000000004</v>
      </c>
      <c r="R13" s="416">
        <f t="shared" si="1"/>
        <v>3900808.54</v>
      </c>
      <c r="T13" s="84">
        <f t="shared" si="2"/>
        <v>3900808.54</v>
      </c>
    </row>
    <row r="14" spans="1:20" ht="12.75">
      <c r="A14" s="114">
        <v>35</v>
      </c>
      <c r="B14" t="s">
        <v>620</v>
      </c>
      <c r="E14" s="18">
        <v>0</v>
      </c>
      <c r="F14" s="18">
        <v>3</v>
      </c>
      <c r="G14" s="413"/>
      <c r="H14" s="414">
        <v>3000</v>
      </c>
      <c r="J14" s="18">
        <v>0</v>
      </c>
      <c r="K14" s="18">
        <v>0</v>
      </c>
      <c r="L14" s="417"/>
      <c r="M14" s="414">
        <v>0</v>
      </c>
      <c r="N14" s="151">
        <f t="shared" si="0"/>
        <v>0</v>
      </c>
      <c r="O14" s="418"/>
      <c r="P14" s="418">
        <f t="shared" si="3"/>
        <v>3</v>
      </c>
      <c r="Q14" s="418">
        <f t="shared" si="4"/>
        <v>3</v>
      </c>
      <c r="R14" s="416">
        <f t="shared" si="1"/>
        <v>3000</v>
      </c>
      <c r="T14" s="84">
        <f t="shared" si="2"/>
        <v>3000</v>
      </c>
    </row>
    <row r="15" spans="1:20" ht="12.75">
      <c r="A15" s="114">
        <v>36</v>
      </c>
      <c r="B15" t="s">
        <v>621</v>
      </c>
      <c r="E15" s="18">
        <v>2044.2</v>
      </c>
      <c r="F15" s="18">
        <v>-167.808</v>
      </c>
      <c r="G15" s="413"/>
      <c r="H15" s="414">
        <v>1876382.91</v>
      </c>
      <c r="J15" s="18">
        <v>940</v>
      </c>
      <c r="K15" s="18">
        <v>572.547</v>
      </c>
      <c r="L15" s="417"/>
      <c r="M15" s="414">
        <v>1512546.43</v>
      </c>
      <c r="N15" s="151">
        <f t="shared" si="0"/>
        <v>2984.2</v>
      </c>
      <c r="O15" s="418"/>
      <c r="P15" s="418">
        <f t="shared" si="3"/>
        <v>404.73900000000003</v>
      </c>
      <c r="Q15" s="418">
        <f t="shared" si="4"/>
        <v>3388.939</v>
      </c>
      <c r="R15" s="416">
        <f t="shared" si="1"/>
        <v>3388929.34</v>
      </c>
      <c r="T15" s="84">
        <f t="shared" si="2"/>
        <v>3388929.34</v>
      </c>
    </row>
    <row r="16" spans="1:20" ht="12.75">
      <c r="A16" s="114">
        <v>37</v>
      </c>
      <c r="B16" t="s">
        <v>395</v>
      </c>
      <c r="E16" s="18">
        <v>4445.8</v>
      </c>
      <c r="F16" s="18">
        <v>-796.385</v>
      </c>
      <c r="G16" s="413"/>
      <c r="H16" s="414">
        <v>3649404.75</v>
      </c>
      <c r="J16" s="18">
        <v>2745.4</v>
      </c>
      <c r="K16" s="18">
        <v>-1808.624</v>
      </c>
      <c r="L16" s="417"/>
      <c r="M16" s="414">
        <v>936775.4</v>
      </c>
      <c r="N16" s="151">
        <f t="shared" si="0"/>
        <v>7191.200000000001</v>
      </c>
      <c r="O16" s="418"/>
      <c r="P16" s="418">
        <f t="shared" si="3"/>
        <v>-2605.009</v>
      </c>
      <c r="Q16" s="418">
        <f t="shared" si="4"/>
        <v>4586.191000000001</v>
      </c>
      <c r="R16" s="416">
        <f t="shared" si="1"/>
        <v>4586180.15</v>
      </c>
      <c r="T16" s="84">
        <f t="shared" si="2"/>
        <v>4586180.15</v>
      </c>
    </row>
    <row r="17" spans="1:20" ht="12.75">
      <c r="A17" s="114">
        <v>41</v>
      </c>
      <c r="B17" t="s">
        <v>622</v>
      </c>
      <c r="E17" s="18">
        <v>0</v>
      </c>
      <c r="F17" s="18">
        <v>5300.346</v>
      </c>
      <c r="G17" s="413"/>
      <c r="H17" s="414">
        <v>5300346</v>
      </c>
      <c r="J17" s="18">
        <v>0</v>
      </c>
      <c r="K17" s="18">
        <v>0</v>
      </c>
      <c r="L17" s="417"/>
      <c r="M17" s="414">
        <v>0</v>
      </c>
      <c r="N17" s="151">
        <f t="shared" si="0"/>
        <v>0</v>
      </c>
      <c r="O17" s="418"/>
      <c r="P17" s="418">
        <f t="shared" si="3"/>
        <v>5300.346</v>
      </c>
      <c r="Q17" s="418">
        <f t="shared" si="4"/>
        <v>5300.346</v>
      </c>
      <c r="R17" s="416">
        <f t="shared" si="1"/>
        <v>5300346</v>
      </c>
      <c r="T17" s="84">
        <f t="shared" si="2"/>
        <v>5300346</v>
      </c>
    </row>
    <row r="18" spans="1:20" ht="12.75">
      <c r="A18" s="114">
        <v>43</v>
      </c>
      <c r="B18" t="s">
        <v>623</v>
      </c>
      <c r="E18" s="18">
        <v>262</v>
      </c>
      <c r="F18" s="18">
        <v>-30.666</v>
      </c>
      <c r="G18" s="413"/>
      <c r="H18" s="414">
        <v>231330.1</v>
      </c>
      <c r="J18" s="18">
        <v>0</v>
      </c>
      <c r="K18" s="18">
        <v>0</v>
      </c>
      <c r="L18" s="417"/>
      <c r="M18" s="414">
        <v>0</v>
      </c>
      <c r="N18" s="151">
        <f t="shared" si="0"/>
        <v>262</v>
      </c>
      <c r="O18" s="418"/>
      <c r="P18" s="418">
        <f t="shared" si="3"/>
        <v>-30.666</v>
      </c>
      <c r="Q18" s="418">
        <f t="shared" si="4"/>
        <v>231.334</v>
      </c>
      <c r="R18" s="416">
        <f t="shared" si="1"/>
        <v>231330.1</v>
      </c>
      <c r="T18" s="84">
        <f t="shared" si="2"/>
        <v>231330.1</v>
      </c>
    </row>
    <row r="19" spans="1:20" ht="12.75">
      <c r="A19" s="114">
        <v>52</v>
      </c>
      <c r="B19" t="s">
        <v>449</v>
      </c>
      <c r="E19" s="18">
        <v>0</v>
      </c>
      <c r="F19" s="18">
        <v>0</v>
      </c>
      <c r="G19" s="413"/>
      <c r="H19" s="414">
        <v>0</v>
      </c>
      <c r="J19" s="18">
        <v>0</v>
      </c>
      <c r="K19" s="18">
        <v>0</v>
      </c>
      <c r="L19" s="417"/>
      <c r="M19" s="414">
        <v>0</v>
      </c>
      <c r="N19" s="151">
        <f>SUM(E19+J19)</f>
        <v>0</v>
      </c>
      <c r="O19" s="418"/>
      <c r="P19" s="418">
        <f>SUM(F19+K19)</f>
        <v>0</v>
      </c>
      <c r="Q19" s="418">
        <f t="shared" si="4"/>
        <v>0</v>
      </c>
      <c r="R19" s="416">
        <f>SUM(H19+M19)</f>
        <v>0</v>
      </c>
      <c r="T19" s="84">
        <f>SUM(H19+M19)</f>
        <v>0</v>
      </c>
    </row>
    <row r="20" spans="1:20" ht="12.75">
      <c r="A20" s="114">
        <v>53</v>
      </c>
      <c r="B20" t="s">
        <v>624</v>
      </c>
      <c r="E20" s="18">
        <v>8</v>
      </c>
      <c r="F20" s="18">
        <v>0</v>
      </c>
      <c r="G20" s="413"/>
      <c r="H20" s="414">
        <v>8000</v>
      </c>
      <c r="J20" s="18">
        <v>0</v>
      </c>
      <c r="K20" s="18">
        <v>0</v>
      </c>
      <c r="L20" s="417"/>
      <c r="M20" s="414">
        <v>0</v>
      </c>
      <c r="N20" s="151">
        <f t="shared" si="0"/>
        <v>8</v>
      </c>
      <c r="O20" s="418"/>
      <c r="P20" s="418">
        <f t="shared" si="3"/>
        <v>0</v>
      </c>
      <c r="Q20" s="418">
        <f t="shared" si="4"/>
        <v>8</v>
      </c>
      <c r="R20" s="416">
        <f t="shared" si="1"/>
        <v>8000</v>
      </c>
      <c r="T20" s="84">
        <f t="shared" si="2"/>
        <v>8000</v>
      </c>
    </row>
    <row r="21" spans="1:20" ht="12.75">
      <c r="A21" s="114">
        <v>55</v>
      </c>
      <c r="B21" t="s">
        <v>625</v>
      </c>
      <c r="E21" s="18">
        <v>626.2</v>
      </c>
      <c r="F21" s="18">
        <v>-32.778</v>
      </c>
      <c r="G21" s="413"/>
      <c r="H21" s="414">
        <v>593366.59</v>
      </c>
      <c r="J21" s="18">
        <v>1100</v>
      </c>
      <c r="K21" s="18">
        <v>-739.464</v>
      </c>
      <c r="L21" s="417"/>
      <c r="M21" s="414">
        <v>360535.2</v>
      </c>
      <c r="N21" s="151">
        <f>SUM(E21+J21)</f>
        <v>1726.2</v>
      </c>
      <c r="O21" s="418"/>
      <c r="P21" s="418">
        <f>SUM(F21+K21)</f>
        <v>-772.2420000000001</v>
      </c>
      <c r="Q21" s="418">
        <f t="shared" si="4"/>
        <v>953.958</v>
      </c>
      <c r="R21" s="416">
        <f>SUM(H21+M21)</f>
        <v>953901.79</v>
      </c>
      <c r="T21" s="84">
        <f>SUM(H21+M21)</f>
        <v>953901.79</v>
      </c>
    </row>
    <row r="22" spans="1:20" ht="12.75">
      <c r="A22" s="114">
        <v>61</v>
      </c>
      <c r="B22" t="s">
        <v>626</v>
      </c>
      <c r="E22" s="18">
        <v>10534.981</v>
      </c>
      <c r="F22" s="18">
        <v>185.091</v>
      </c>
      <c r="G22" s="413"/>
      <c r="H22" s="414">
        <v>10718942.27</v>
      </c>
      <c r="J22" s="18">
        <v>180</v>
      </c>
      <c r="K22" s="18">
        <v>92.042</v>
      </c>
      <c r="L22" s="417"/>
      <c r="M22" s="414">
        <v>272038.1</v>
      </c>
      <c r="N22" s="151">
        <f t="shared" si="0"/>
        <v>10714.981</v>
      </c>
      <c r="O22" s="418"/>
      <c r="P22" s="418">
        <f t="shared" si="3"/>
        <v>277.13300000000004</v>
      </c>
      <c r="Q22" s="418">
        <f t="shared" si="4"/>
        <v>10992.114</v>
      </c>
      <c r="R22" s="416">
        <f t="shared" si="1"/>
        <v>10990980.37</v>
      </c>
      <c r="T22" s="84">
        <f t="shared" si="2"/>
        <v>10990980.37</v>
      </c>
    </row>
    <row r="23" spans="1:20" ht="12.75">
      <c r="A23" s="114">
        <v>62</v>
      </c>
      <c r="B23" t="s">
        <v>627</v>
      </c>
      <c r="E23" s="18">
        <v>0</v>
      </c>
      <c r="F23" s="18">
        <v>0</v>
      </c>
      <c r="G23" s="413"/>
      <c r="H23" s="414">
        <v>0</v>
      </c>
      <c r="J23" s="18">
        <v>0</v>
      </c>
      <c r="K23" s="18">
        <v>0</v>
      </c>
      <c r="L23" s="417"/>
      <c r="M23" s="414">
        <v>0</v>
      </c>
      <c r="N23" s="151">
        <v>0</v>
      </c>
      <c r="O23" s="418"/>
      <c r="P23" s="418">
        <f t="shared" si="3"/>
        <v>0</v>
      </c>
      <c r="Q23" s="418">
        <f t="shared" si="4"/>
        <v>0</v>
      </c>
      <c r="R23" s="416">
        <f t="shared" si="1"/>
        <v>0</v>
      </c>
      <c r="T23" s="84">
        <f t="shared" si="2"/>
        <v>0</v>
      </c>
    </row>
    <row r="24" spans="1:20" ht="12.75">
      <c r="A24" s="114">
        <v>63</v>
      </c>
      <c r="B24" t="s">
        <v>132</v>
      </c>
      <c r="E24" s="18">
        <v>1243.4</v>
      </c>
      <c r="F24" s="18">
        <v>796.698</v>
      </c>
      <c r="G24" s="413"/>
      <c r="H24" s="414">
        <v>2038245.22</v>
      </c>
      <c r="J24" s="18">
        <v>0</v>
      </c>
      <c r="K24" s="18">
        <v>0</v>
      </c>
      <c r="L24" s="417"/>
      <c r="M24" s="414">
        <v>0</v>
      </c>
      <c r="N24" s="151">
        <f t="shared" si="0"/>
        <v>1243.4</v>
      </c>
      <c r="O24" s="418"/>
      <c r="P24" s="418">
        <f t="shared" si="3"/>
        <v>796.698</v>
      </c>
      <c r="Q24" s="418">
        <f t="shared" si="4"/>
        <v>2040.098</v>
      </c>
      <c r="R24" s="416">
        <f>SUM(H24+M24)</f>
        <v>2038245.22</v>
      </c>
      <c r="T24" s="84">
        <f t="shared" si="2"/>
        <v>2038245.22</v>
      </c>
    </row>
    <row r="25" spans="1:20" ht="12.75">
      <c r="A25" s="114">
        <v>64</v>
      </c>
      <c r="B25" t="s">
        <v>628</v>
      </c>
      <c r="E25" s="18">
        <v>0</v>
      </c>
      <c r="F25" s="18">
        <v>314.123</v>
      </c>
      <c r="G25" s="413"/>
      <c r="H25" s="414">
        <v>-1791771.35</v>
      </c>
      <c r="J25" s="18">
        <v>2192.9</v>
      </c>
      <c r="K25" s="18">
        <v>-2192.9</v>
      </c>
      <c r="L25" s="417"/>
      <c r="M25" s="414">
        <v>0</v>
      </c>
      <c r="N25" s="151">
        <f t="shared" si="0"/>
        <v>2192.9</v>
      </c>
      <c r="O25" s="418"/>
      <c r="P25" s="419">
        <f t="shared" si="3"/>
        <v>-1878.777</v>
      </c>
      <c r="Q25" s="420">
        <f t="shared" si="4"/>
        <v>314.12300000000005</v>
      </c>
      <c r="R25" s="416">
        <f>SUM(H25+M25)</f>
        <v>-1791771.35</v>
      </c>
      <c r="T25" s="84">
        <f t="shared" si="2"/>
        <v>-1791771.35</v>
      </c>
    </row>
    <row r="26" spans="1:20" ht="12.75">
      <c r="A26" s="421" t="s">
        <v>629</v>
      </c>
      <c r="B26" s="422"/>
      <c r="C26" s="423"/>
      <c r="D26" s="422"/>
      <c r="E26" s="424">
        <f>SUM(E5:E25)</f>
        <v>30352.681</v>
      </c>
      <c r="F26" s="425">
        <f>SUM(F5:F25)</f>
        <v>8059.146</v>
      </c>
      <c r="G26" s="426"/>
      <c r="H26" s="427">
        <f>SUM(H5:H25)</f>
        <v>36252562.489999995</v>
      </c>
      <c r="I26" s="428"/>
      <c r="J26" s="424">
        <f>SUM(J5:J25)</f>
        <v>43175.781</v>
      </c>
      <c r="K26" s="425">
        <f>SUM(K5:K25)</f>
        <v>-16092.086000000001</v>
      </c>
      <c r="L26" s="424"/>
      <c r="M26" s="427">
        <f>SUM(M5:M25)</f>
        <v>27083682.009999998</v>
      </c>
      <c r="N26" s="424">
        <f t="shared" si="0"/>
        <v>73528.462</v>
      </c>
      <c r="O26" s="429"/>
      <c r="P26" s="430">
        <f t="shared" si="3"/>
        <v>-8032.940000000001</v>
      </c>
      <c r="Q26" s="431">
        <f t="shared" si="4"/>
        <v>65495.522</v>
      </c>
      <c r="R26" s="432">
        <f>SUM(R5:R25)</f>
        <v>63336244.49999999</v>
      </c>
      <c r="S26" s="21"/>
      <c r="T26" s="297"/>
    </row>
    <row r="27" spans="1:20" ht="12.75" hidden="1">
      <c r="A27" s="114"/>
      <c r="E27" s="412"/>
      <c r="F27" s="245"/>
      <c r="G27" s="433"/>
      <c r="H27" s="297"/>
      <c r="J27" s="434"/>
      <c r="K27" s="100"/>
      <c r="L27" s="151"/>
      <c r="M27" s="333" t="s">
        <v>630</v>
      </c>
      <c r="N27" s="435">
        <f>SUM(G26+L26)</f>
        <v>0</v>
      </c>
      <c r="R27" s="84"/>
      <c r="S27" s="68" t="s">
        <v>631</v>
      </c>
      <c r="T27" s="297"/>
    </row>
    <row r="28" spans="10:12" ht="12.75">
      <c r="J28" s="418"/>
      <c r="K28" s="418"/>
      <c r="L28" s="418"/>
    </row>
    <row r="29" ht="12.75">
      <c r="A29" s="309"/>
    </row>
    <row r="30" spans="1:20" ht="12.75" hidden="1">
      <c r="A30" s="309"/>
      <c r="F30" s="245"/>
      <c r="G30" s="436"/>
      <c r="K30" s="245"/>
      <c r="L30" s="437"/>
      <c r="R30" s="438"/>
      <c r="S30" s="21"/>
      <c r="T30" s="297"/>
    </row>
    <row r="31" spans="2:20" ht="12.75">
      <c r="B31" s="8"/>
      <c r="E31" s="439"/>
      <c r="F31" s="336"/>
      <c r="G31" s="413"/>
      <c r="H31" s="297"/>
      <c r="J31" s="439"/>
      <c r="K31" s="245"/>
      <c r="L31" s="336"/>
      <c r="N31" s="439"/>
      <c r="R31" s="297"/>
      <c r="T31" s="106"/>
    </row>
    <row r="32" spans="2:20" ht="12.75">
      <c r="B32" s="8"/>
      <c r="E32" s="439"/>
      <c r="F32" s="336"/>
      <c r="G32" s="413"/>
      <c r="H32" s="297"/>
      <c r="K32" s="245"/>
      <c r="L32" s="336"/>
      <c r="N32" s="439"/>
      <c r="R32" s="297"/>
      <c r="T32" s="297"/>
    </row>
    <row r="33" spans="2:20" ht="12.75">
      <c r="B33" s="8"/>
      <c r="E33" s="439"/>
      <c r="F33" s="336"/>
      <c r="G33" s="413"/>
      <c r="H33" s="297"/>
      <c r="K33" s="245"/>
      <c r="L33" s="336"/>
      <c r="N33" s="439"/>
      <c r="R33" s="297"/>
      <c r="T33" s="297"/>
    </row>
    <row r="34" spans="2:20" ht="12.75">
      <c r="B34" s="8"/>
      <c r="E34" s="439"/>
      <c r="F34" s="336"/>
      <c r="G34" s="413"/>
      <c r="H34" s="297"/>
      <c r="K34" s="245"/>
      <c r="L34" s="336"/>
      <c r="N34" s="439"/>
      <c r="R34" s="297"/>
      <c r="T34" s="297"/>
    </row>
    <row r="35" spans="1:20" ht="12.75">
      <c r="A35" s="440"/>
      <c r="B35" s="385"/>
      <c r="C35" s="385"/>
      <c r="D35" s="385"/>
      <c r="E35" s="388"/>
      <c r="F35" s="349"/>
      <c r="G35" s="441"/>
      <c r="H35" s="355"/>
      <c r="I35" s="355"/>
      <c r="J35" s="355"/>
      <c r="K35" s="442"/>
      <c r="L35" s="442"/>
      <c r="M35" s="355"/>
      <c r="N35" s="355"/>
      <c r="O35" s="385"/>
      <c r="P35" s="385"/>
      <c r="Q35" s="385"/>
      <c r="R35" s="388"/>
      <c r="S35" s="21"/>
      <c r="T35" s="297"/>
    </row>
    <row r="36" spans="1:20" ht="12.75">
      <c r="A36" s="443" t="s">
        <v>632</v>
      </c>
      <c r="B36" s="444"/>
      <c r="C36" s="444"/>
      <c r="D36" s="445"/>
      <c r="E36" s="446">
        <f>SUM(E26+E35)</f>
        <v>30352.681</v>
      </c>
      <c r="F36" s="446">
        <f>SUM(F26+F34)</f>
        <v>8059.146</v>
      </c>
      <c r="G36" s="447"/>
      <c r="H36" s="448">
        <f>SUM(H26+H35)</f>
        <v>36252562.489999995</v>
      </c>
      <c r="I36" s="445"/>
      <c r="J36" s="446">
        <f>SUM(J26)</f>
        <v>43175.781</v>
      </c>
      <c r="K36" s="449">
        <f>SUM(K26+K35)</f>
        <v>-16092.086000000001</v>
      </c>
      <c r="L36" s="450">
        <f>SUM(L26)</f>
        <v>0</v>
      </c>
      <c r="M36" s="451">
        <f>SUM(M26)</f>
        <v>27083682.009999998</v>
      </c>
      <c r="N36" s="446">
        <f>SUM(E36+J36)</f>
        <v>73528.462</v>
      </c>
      <c r="O36" s="445"/>
      <c r="P36" s="445"/>
      <c r="Q36" s="445"/>
      <c r="R36" s="452">
        <f>SUM(R26+R35)</f>
        <v>63336244.49999999</v>
      </c>
      <c r="T36" s="297"/>
    </row>
    <row r="37" spans="5:21" ht="12.75" hidden="1">
      <c r="E37" s="84"/>
      <c r="F37" s="245"/>
      <c r="G37" s="342"/>
      <c r="K37" s="245"/>
      <c r="M37" s="150" t="s">
        <v>633</v>
      </c>
      <c r="N37" s="453">
        <f>SUM(G36+L36)</f>
        <v>0</v>
      </c>
      <c r="T37" s="297"/>
      <c r="U37" s="342"/>
    </row>
    <row r="38" spans="6:20" ht="12.75">
      <c r="F38" s="8"/>
      <c r="G38" s="342"/>
      <c r="T38" s="297"/>
    </row>
    <row r="39" spans="1:20" ht="12.75">
      <c r="A39" s="454" t="s">
        <v>634</v>
      </c>
      <c r="G39" s="455"/>
      <c r="H39" s="297"/>
      <c r="L39" s="456"/>
      <c r="M39" s="297"/>
      <c r="T39" s="297"/>
    </row>
    <row r="40" spans="1:20" ht="12.75">
      <c r="A40" s="336" t="s">
        <v>635</v>
      </c>
      <c r="E40" s="457">
        <v>30352.681</v>
      </c>
      <c r="F40" s="418"/>
      <c r="G40" s="457"/>
      <c r="H40" s="418"/>
      <c r="I40" s="418"/>
      <c r="J40" s="457">
        <v>43175.781</v>
      </c>
      <c r="K40" s="418"/>
      <c r="L40" s="457"/>
      <c r="M40" s="418"/>
      <c r="N40" s="457">
        <f>SUM(E40+J40)</f>
        <v>73528.462</v>
      </c>
      <c r="T40" s="297"/>
    </row>
    <row r="41" spans="1:20" ht="12.75">
      <c r="A41" s="336" t="s">
        <v>636</v>
      </c>
      <c r="B41" s="336"/>
      <c r="C41" s="336"/>
      <c r="D41" s="336"/>
      <c r="E41" s="274">
        <v>5217.594</v>
      </c>
      <c r="F41" s="458"/>
      <c r="G41" s="458"/>
      <c r="H41" s="458"/>
      <c r="I41" s="458"/>
      <c r="J41" s="274">
        <v>305.5</v>
      </c>
      <c r="K41" s="458"/>
      <c r="L41" s="458"/>
      <c r="M41" s="458"/>
      <c r="N41" s="274">
        <f>SUM(E41,J41)</f>
        <v>5523.094</v>
      </c>
      <c r="T41" s="297"/>
    </row>
    <row r="42" spans="1:20" ht="12.75" hidden="1">
      <c r="A42" s="336" t="s">
        <v>637</v>
      </c>
      <c r="B42" s="245"/>
      <c r="C42" s="245"/>
      <c r="D42" s="245"/>
      <c r="E42" s="274"/>
      <c r="F42" s="99"/>
      <c r="G42" s="458"/>
      <c r="H42" s="99"/>
      <c r="I42" s="99"/>
      <c r="J42" s="274"/>
      <c r="K42" s="99"/>
      <c r="L42" s="458"/>
      <c r="M42" s="99"/>
      <c r="N42" s="274">
        <f>SUM(E42:M42)</f>
        <v>0</v>
      </c>
      <c r="O42" s="245"/>
      <c r="P42" s="245"/>
      <c r="Q42" s="245"/>
      <c r="T42" s="297"/>
    </row>
    <row r="43" spans="1:20" ht="12.75" hidden="1">
      <c r="A43" s="336" t="s">
        <v>638</v>
      </c>
      <c r="B43" s="336"/>
      <c r="C43" s="336"/>
      <c r="D43" s="336"/>
      <c r="E43" s="274"/>
      <c r="F43" s="458"/>
      <c r="G43" s="458"/>
      <c r="H43" s="458"/>
      <c r="I43" s="458"/>
      <c r="J43" s="274"/>
      <c r="K43" s="458"/>
      <c r="L43" s="458"/>
      <c r="M43" s="458"/>
      <c r="N43" s="274">
        <f>SUM(E43:L43)</f>
        <v>0</v>
      </c>
      <c r="O43" s="245"/>
      <c r="P43" s="245"/>
      <c r="Q43" s="245"/>
      <c r="T43" s="297"/>
    </row>
    <row r="44" spans="1:20" ht="12.75" hidden="1">
      <c r="A44" s="336" t="s">
        <v>637</v>
      </c>
      <c r="B44" s="245"/>
      <c r="C44" s="245"/>
      <c r="D44" s="245"/>
      <c r="E44" s="274"/>
      <c r="F44" s="99"/>
      <c r="G44" s="99"/>
      <c r="H44" s="99"/>
      <c r="I44" s="99"/>
      <c r="J44" s="274"/>
      <c r="K44" s="99"/>
      <c r="L44" s="99"/>
      <c r="M44" s="99"/>
      <c r="N44" s="274">
        <f aca="true" t="shared" si="5" ref="N44:N55">SUM(E44:J44)</f>
        <v>0</v>
      </c>
      <c r="T44" s="297"/>
    </row>
    <row r="45" spans="1:20" ht="12.75" hidden="1">
      <c r="A45" s="336" t="s">
        <v>637</v>
      </c>
      <c r="B45" s="245"/>
      <c r="C45" s="245"/>
      <c r="D45" s="245"/>
      <c r="E45" s="274"/>
      <c r="F45" s="99"/>
      <c r="G45" s="99"/>
      <c r="H45" s="99"/>
      <c r="I45" s="99"/>
      <c r="J45" s="274"/>
      <c r="K45" s="99"/>
      <c r="L45" s="99"/>
      <c r="M45" s="99"/>
      <c r="N45" s="458">
        <f t="shared" si="5"/>
        <v>0</v>
      </c>
      <c r="T45" s="297"/>
    </row>
    <row r="46" spans="1:14" ht="12.75">
      <c r="A46" s="336" t="s">
        <v>639</v>
      </c>
      <c r="B46" s="245"/>
      <c r="C46" s="245"/>
      <c r="D46" s="245"/>
      <c r="E46" s="274">
        <v>4180.94</v>
      </c>
      <c r="F46" s="274"/>
      <c r="G46" s="274"/>
      <c r="H46" s="274"/>
      <c r="I46" s="274"/>
      <c r="J46" s="274">
        <v>-2578.896</v>
      </c>
      <c r="K46" s="274"/>
      <c r="L46" s="274"/>
      <c r="M46" s="274"/>
      <c r="N46" s="274">
        <f t="shared" si="5"/>
        <v>1602.0439999999994</v>
      </c>
    </row>
    <row r="47" spans="1:14" ht="12.75">
      <c r="A47" s="336" t="s">
        <v>640</v>
      </c>
      <c r="B47" s="245"/>
      <c r="C47" s="245"/>
      <c r="D47" s="245"/>
      <c r="E47" s="274">
        <v>858.834</v>
      </c>
      <c r="F47" s="274"/>
      <c r="G47" s="274"/>
      <c r="H47" s="274"/>
      <c r="I47" s="274"/>
      <c r="J47" s="274">
        <v>222.565</v>
      </c>
      <c r="K47" s="274"/>
      <c r="L47" s="274"/>
      <c r="M47" s="274"/>
      <c r="N47" s="274">
        <f t="shared" si="5"/>
        <v>1081.399</v>
      </c>
    </row>
    <row r="48" spans="1:14" ht="12.75">
      <c r="A48" s="336" t="s">
        <v>641</v>
      </c>
      <c r="B48" s="245"/>
      <c r="C48" s="245"/>
      <c r="D48" s="245"/>
      <c r="E48" s="274">
        <v>3140.83</v>
      </c>
      <c r="F48" s="274"/>
      <c r="G48" s="274"/>
      <c r="H48" s="274"/>
      <c r="I48" s="274"/>
      <c r="J48" s="274">
        <v>-1601.734</v>
      </c>
      <c r="K48" s="274"/>
      <c r="L48" s="274"/>
      <c r="M48" s="274"/>
      <c r="N48" s="274">
        <f t="shared" si="5"/>
        <v>1539.096</v>
      </c>
    </row>
    <row r="49" spans="1:14" ht="12.75">
      <c r="A49" s="336" t="s">
        <v>642</v>
      </c>
      <c r="B49" s="245"/>
      <c r="C49" s="245"/>
      <c r="D49" s="245"/>
      <c r="E49" s="18">
        <v>144.623</v>
      </c>
      <c r="F49" s="18"/>
      <c r="G49" s="18"/>
      <c r="H49" s="18"/>
      <c r="I49" s="18"/>
      <c r="J49" s="18">
        <v>64.426</v>
      </c>
      <c r="K49" s="18"/>
      <c r="L49" s="18"/>
      <c r="M49" s="18"/>
      <c r="N49" s="18">
        <f t="shared" si="5"/>
        <v>209.04899999999998</v>
      </c>
    </row>
    <row r="50" spans="1:14" ht="12.75">
      <c r="A50" s="336" t="s">
        <v>643</v>
      </c>
      <c r="B50" s="245"/>
      <c r="C50" s="245"/>
      <c r="D50" s="245"/>
      <c r="E50" s="18">
        <v>16.853</v>
      </c>
      <c r="F50" s="18"/>
      <c r="G50" s="18"/>
      <c r="H50" s="18"/>
      <c r="I50" s="18"/>
      <c r="J50" s="18">
        <v>-139.87</v>
      </c>
      <c r="K50" s="18"/>
      <c r="L50" s="18"/>
      <c r="M50" s="18"/>
      <c r="N50" s="18">
        <f t="shared" si="5"/>
        <v>-123.017</v>
      </c>
    </row>
    <row r="51" spans="1:14" ht="12.75">
      <c r="A51" s="336" t="s">
        <v>644</v>
      </c>
      <c r="B51" s="245"/>
      <c r="C51" s="245"/>
      <c r="D51" s="245"/>
      <c r="E51" s="18">
        <v>-5500.528</v>
      </c>
      <c r="F51" s="18"/>
      <c r="G51" s="18"/>
      <c r="H51" s="18"/>
      <c r="I51" s="18"/>
      <c r="J51" s="18">
        <v>-12364.077</v>
      </c>
      <c r="K51" s="18"/>
      <c r="L51" s="18"/>
      <c r="M51" s="18"/>
      <c r="N51" s="18">
        <f>SUM(E51:J51)</f>
        <v>-17864.605</v>
      </c>
    </row>
    <row r="52" spans="1:14" ht="12.75">
      <c r="A52" s="336"/>
      <c r="B52" s="245"/>
      <c r="C52" s="245"/>
      <c r="D52" s="245"/>
      <c r="E52" s="18"/>
      <c r="F52" s="100"/>
      <c r="G52" s="100"/>
      <c r="H52" s="100"/>
      <c r="I52" s="100"/>
      <c r="J52" s="18"/>
      <c r="K52" s="100"/>
      <c r="L52" s="100"/>
      <c r="M52" s="100"/>
      <c r="N52" s="18"/>
    </row>
    <row r="53" spans="1:14" ht="4.5" customHeight="1">
      <c r="A53" s="336"/>
      <c r="B53" s="245"/>
      <c r="C53" s="245"/>
      <c r="D53" s="245"/>
      <c r="E53" s="459"/>
      <c r="F53" s="245"/>
      <c r="G53" s="245"/>
      <c r="H53" s="245"/>
      <c r="I53" s="245"/>
      <c r="J53" s="459"/>
      <c r="K53" s="245"/>
      <c r="L53" s="245"/>
      <c r="M53" s="245"/>
      <c r="N53" s="459"/>
    </row>
    <row r="54" spans="1:14" ht="12.75" hidden="1">
      <c r="A54" s="336"/>
      <c r="B54" s="245"/>
      <c r="C54" s="245"/>
      <c r="D54" s="245"/>
      <c r="E54" s="459"/>
      <c r="F54" s="245"/>
      <c r="G54" s="245"/>
      <c r="H54" s="245"/>
      <c r="I54" s="245"/>
      <c r="J54" s="459"/>
      <c r="K54" s="245"/>
      <c r="L54" s="245"/>
      <c r="M54" s="245"/>
      <c r="N54" s="459">
        <f t="shared" si="5"/>
        <v>0</v>
      </c>
    </row>
    <row r="55" spans="1:14" ht="12.75" hidden="1">
      <c r="A55" s="8"/>
      <c r="C55" s="21"/>
      <c r="N55" s="297">
        <f t="shared" si="5"/>
        <v>0</v>
      </c>
    </row>
    <row r="56" spans="1:20" ht="12.75">
      <c r="A56" s="460" t="s">
        <v>645</v>
      </c>
      <c r="B56" s="461"/>
      <c r="C56" s="461"/>
      <c r="D56" s="461"/>
      <c r="E56" s="462">
        <f>SUM(E40:E55)</f>
        <v>38411.827</v>
      </c>
      <c r="F56" s="463"/>
      <c r="G56" s="463"/>
      <c r="H56" s="463"/>
      <c r="I56" s="463"/>
      <c r="J56" s="462">
        <f>SUM(J40:J54)</f>
        <v>27083.695000000003</v>
      </c>
      <c r="K56" s="463"/>
      <c r="L56" s="463"/>
      <c r="M56" s="463"/>
      <c r="N56" s="464">
        <f>SUM(N40:N55)</f>
        <v>65495.522</v>
      </c>
      <c r="O56" s="465"/>
      <c r="P56" s="465"/>
      <c r="Q56" s="465"/>
      <c r="T56" s="297"/>
    </row>
    <row r="57" spans="1:20" ht="12.75">
      <c r="A57" s="466"/>
      <c r="B57" s="245"/>
      <c r="C57" s="245"/>
      <c r="D57" s="245"/>
      <c r="E57" s="467"/>
      <c r="F57" s="245"/>
      <c r="G57" s="413"/>
      <c r="H57" s="396"/>
      <c r="I57" s="245"/>
      <c r="J57" s="412"/>
      <c r="K57" s="245"/>
      <c r="L57" s="415"/>
      <c r="M57" s="396"/>
      <c r="N57" s="412"/>
      <c r="O57" s="245"/>
      <c r="P57" s="245"/>
      <c r="Q57" s="245"/>
      <c r="T57" s="297"/>
    </row>
    <row r="58" spans="7:20" ht="12.75">
      <c r="G58" s="342"/>
      <c r="M58" s="118"/>
      <c r="O58" s="297"/>
      <c r="P58" s="297"/>
      <c r="Q58" s="297"/>
      <c r="T58" s="297"/>
    </row>
    <row r="59" spans="1:20" ht="12.75">
      <c r="A59" t="s">
        <v>646</v>
      </c>
      <c r="G59" s="342"/>
      <c r="I59" t="s">
        <v>647</v>
      </c>
      <c r="J59" s="297" t="s">
        <v>648</v>
      </c>
      <c r="K59" s="297"/>
      <c r="L59" s="456"/>
      <c r="M59" s="297"/>
      <c r="T59" s="297"/>
    </row>
    <row r="60" spans="1:20" ht="12.75">
      <c r="A60" t="s">
        <v>649</v>
      </c>
      <c r="G60" s="342"/>
      <c r="H60" s="118" t="s">
        <v>650</v>
      </c>
      <c r="J60" s="439"/>
      <c r="K60" s="297"/>
      <c r="T60" s="297"/>
    </row>
    <row r="61" spans="7:20" ht="12.75">
      <c r="G61" s="342"/>
      <c r="T61" s="297"/>
    </row>
    <row r="62" spans="7:20" ht="12.75">
      <c r="G62" s="342"/>
      <c r="K62" s="342"/>
      <c r="T62" s="297"/>
    </row>
    <row r="63" spans="7:20" ht="12.75">
      <c r="G63" s="342"/>
      <c r="T63" s="297"/>
    </row>
    <row r="64" spans="7:20" ht="12.75">
      <c r="G64" s="342"/>
      <c r="T64" s="297"/>
    </row>
    <row r="65" spans="7:20" ht="12.75">
      <c r="G65" s="342"/>
      <c r="T65" s="297"/>
    </row>
    <row r="66" spans="7:20" ht="12.75">
      <c r="G66" s="342"/>
      <c r="T66" s="297"/>
    </row>
    <row r="67" spans="7:20" ht="12.75">
      <c r="G67" s="342"/>
      <c r="T67" s="297"/>
    </row>
    <row r="68" spans="7:20" ht="12.75">
      <c r="G68" s="342"/>
      <c r="T68" s="297"/>
    </row>
    <row r="69" spans="7:20" ht="12.75">
      <c r="G69" s="455"/>
      <c r="H69" s="297"/>
      <c r="L69" s="456"/>
      <c r="M69" s="297"/>
      <c r="T69" s="297"/>
    </row>
    <row r="70" spans="8:20" ht="12.75">
      <c r="H70" s="118"/>
      <c r="I70" s="297"/>
      <c r="T70" s="297"/>
    </row>
    <row r="71" spans="6:20" ht="12.75">
      <c r="F71" s="118"/>
      <c r="H71" s="456"/>
      <c r="I71" s="297"/>
      <c r="T71" s="297"/>
    </row>
    <row r="72" spans="7:20" ht="12.75">
      <c r="G72" s="342"/>
      <c r="T72" s="297"/>
    </row>
    <row r="73" spans="7:20" ht="12.75">
      <c r="G73" s="342"/>
      <c r="T73" s="297"/>
    </row>
    <row r="74" spans="7:20" ht="12.75">
      <c r="G74" s="342"/>
      <c r="T74" s="297"/>
    </row>
    <row r="75" spans="7:20" ht="12.75">
      <c r="G75" s="342"/>
      <c r="T75" s="297"/>
    </row>
    <row r="76" spans="7:20" ht="12.75">
      <c r="G76" s="342"/>
      <c r="T76" s="297"/>
    </row>
    <row r="77" spans="7:20" ht="12.75">
      <c r="G77" s="342"/>
      <c r="T77" s="297"/>
    </row>
    <row r="78" spans="7:20" ht="12.75">
      <c r="G78" s="342"/>
      <c r="T78" s="297"/>
    </row>
    <row r="79" spans="7:20" ht="12.75">
      <c r="G79" s="455"/>
      <c r="H79" s="297"/>
      <c r="L79" s="456"/>
      <c r="M79" s="297"/>
      <c r="T79" s="297"/>
    </row>
    <row r="80" spans="7:20" ht="12.75">
      <c r="G80" s="455"/>
      <c r="H80" s="297"/>
      <c r="L80" s="456"/>
      <c r="M80" s="297"/>
      <c r="T80" s="297"/>
    </row>
    <row r="81" spans="7:20" ht="12.75">
      <c r="G81" s="455"/>
      <c r="H81" s="297"/>
      <c r="L81" s="456"/>
      <c r="M81" s="297"/>
      <c r="T81" s="297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34">
      <selection activeCell="B56" sqref="B56"/>
    </sheetView>
  </sheetViews>
  <sheetFormatPr defaultColWidth="9.140625" defaultRowHeight="12.75"/>
  <cols>
    <col min="3" max="3" width="19.421875" style="0" customWidth="1"/>
    <col min="4" max="4" width="8.140625" style="0" customWidth="1"/>
    <col min="6" max="6" width="16.140625" style="0" customWidth="1"/>
  </cols>
  <sheetData>
    <row r="3" spans="2:3" ht="12.75">
      <c r="B3" s="468" t="s">
        <v>651</v>
      </c>
      <c r="C3" s="468"/>
    </row>
    <row r="4" ht="12.75">
      <c r="B4" t="s">
        <v>652</v>
      </c>
    </row>
    <row r="7" spans="1:2" ht="12.75">
      <c r="A7" s="469" t="s">
        <v>653</v>
      </c>
      <c r="B7" s="8"/>
    </row>
    <row r="9" spans="1:6" ht="12.75">
      <c r="A9" s="8" t="s">
        <v>654</v>
      </c>
      <c r="B9" s="8"/>
      <c r="C9" s="8"/>
      <c r="D9" s="439"/>
      <c r="E9" s="8"/>
      <c r="F9" s="470">
        <v>1217313.07</v>
      </c>
    </row>
    <row r="10" spans="2:6" ht="12.75">
      <c r="B10" t="s">
        <v>655</v>
      </c>
      <c r="C10" t="s">
        <v>656</v>
      </c>
      <c r="D10" s="297"/>
      <c r="F10" s="297">
        <v>50645.72</v>
      </c>
    </row>
    <row r="11" spans="3:6" ht="12.75">
      <c r="C11" t="s">
        <v>657</v>
      </c>
      <c r="D11" s="297"/>
      <c r="F11" s="297">
        <v>3041.88</v>
      </c>
    </row>
    <row r="12" spans="3:6" ht="12.75">
      <c r="C12" t="s">
        <v>658</v>
      </c>
      <c r="D12" s="297"/>
      <c r="F12" s="297">
        <v>6229.73</v>
      </c>
    </row>
    <row r="13" spans="3:6" ht="12.75">
      <c r="C13" t="s">
        <v>659</v>
      </c>
      <c r="D13" s="297"/>
      <c r="F13" s="297">
        <v>1302.5</v>
      </c>
    </row>
    <row r="14" spans="4:6" ht="12.75">
      <c r="D14" s="297"/>
      <c r="F14" s="297"/>
    </row>
    <row r="15" spans="2:6" ht="12.75">
      <c r="B15" t="s">
        <v>660</v>
      </c>
      <c r="C15" t="s">
        <v>661</v>
      </c>
      <c r="D15" s="297"/>
      <c r="F15" s="297">
        <v>0</v>
      </c>
    </row>
    <row r="16" spans="3:6" ht="12.75">
      <c r="C16" t="s">
        <v>662</v>
      </c>
      <c r="D16" s="297"/>
      <c r="F16" s="297">
        <v>-2473</v>
      </c>
    </row>
    <row r="17" spans="3:6" ht="12.75">
      <c r="C17" t="s">
        <v>659</v>
      </c>
      <c r="D17" s="297"/>
      <c r="F17" s="297">
        <v>-1302.5</v>
      </c>
    </row>
    <row r="18" spans="4:6" ht="12.75">
      <c r="D18" s="297"/>
      <c r="F18" s="297"/>
    </row>
    <row r="19" spans="1:6" ht="12.75">
      <c r="A19" s="8" t="s">
        <v>663</v>
      </c>
      <c r="B19" s="8"/>
      <c r="C19" s="8"/>
      <c r="D19" s="439"/>
      <c r="E19" s="8"/>
      <c r="F19" s="439">
        <f>SUM(F9:F18)</f>
        <v>1274757.4000000001</v>
      </c>
    </row>
    <row r="20" spans="4:6" ht="12.75">
      <c r="D20" s="297"/>
      <c r="F20" s="297"/>
    </row>
    <row r="21" spans="4:6" ht="12.75">
      <c r="D21" s="297"/>
      <c r="F21" s="297"/>
    </row>
    <row r="22" spans="4:6" ht="12.75">
      <c r="D22" s="297"/>
      <c r="F22" s="297"/>
    </row>
    <row r="23" spans="4:6" ht="12.75">
      <c r="D23" s="297"/>
      <c r="F23" s="297"/>
    </row>
    <row r="24" spans="1:6" ht="12.75">
      <c r="A24" s="69" t="s">
        <v>664</v>
      </c>
      <c r="B24" s="69"/>
      <c r="F24" s="297"/>
    </row>
    <row r="26" spans="1:6" ht="12.75">
      <c r="A26" s="8" t="s">
        <v>665</v>
      </c>
      <c r="B26" s="8"/>
      <c r="C26" s="8"/>
      <c r="D26" s="8"/>
      <c r="E26" s="8"/>
      <c r="F26" s="439">
        <v>6621.24</v>
      </c>
    </row>
    <row r="27" spans="2:6" ht="12.75">
      <c r="B27" t="s">
        <v>666</v>
      </c>
      <c r="C27" t="s">
        <v>667</v>
      </c>
      <c r="E27" s="115"/>
      <c r="F27" s="249">
        <v>184728</v>
      </c>
    </row>
    <row r="28" spans="3:6" ht="12.75">
      <c r="C28" t="s">
        <v>668</v>
      </c>
      <c r="E28" s="115"/>
      <c r="F28" s="249">
        <v>8.82</v>
      </c>
    </row>
    <row r="29" spans="5:6" ht="12.75">
      <c r="E29" s="115"/>
      <c r="F29" s="249"/>
    </row>
    <row r="30" spans="2:6" ht="12.75">
      <c r="B30" t="s">
        <v>660</v>
      </c>
      <c r="C30" t="s">
        <v>669</v>
      </c>
      <c r="E30" s="115"/>
      <c r="F30" s="249">
        <v>-144523</v>
      </c>
    </row>
    <row r="31" spans="3:6" ht="12.75">
      <c r="C31" t="s">
        <v>670</v>
      </c>
      <c r="E31" s="115"/>
      <c r="F31" s="249">
        <v>-10000</v>
      </c>
    </row>
    <row r="32" spans="3:6" ht="12.75">
      <c r="C32" t="s">
        <v>671</v>
      </c>
      <c r="E32" s="115"/>
      <c r="F32" s="249">
        <v>-1644</v>
      </c>
    </row>
    <row r="33" spans="3:6" ht="12.75">
      <c r="C33" t="s">
        <v>672</v>
      </c>
      <c r="E33" s="115"/>
      <c r="F33" s="249">
        <v>-1428</v>
      </c>
    </row>
    <row r="34" spans="5:6" ht="12.75">
      <c r="E34" s="115"/>
      <c r="F34" s="249"/>
    </row>
    <row r="35" spans="1:6" ht="12.75">
      <c r="A35" s="8" t="s">
        <v>663</v>
      </c>
      <c r="B35" s="8"/>
      <c r="C35" s="8"/>
      <c r="D35" s="8"/>
      <c r="E35" s="8"/>
      <c r="F35" s="439">
        <f>SUM(F26:F34)</f>
        <v>33763.060000000005</v>
      </c>
    </row>
    <row r="36" ht="12.75">
      <c r="F36" s="297"/>
    </row>
    <row r="37" spans="1:6" ht="12.75">
      <c r="A37" t="s">
        <v>673</v>
      </c>
      <c r="F37" s="297"/>
    </row>
    <row r="38" ht="12.75">
      <c r="F38" s="297"/>
    </row>
    <row r="39" spans="1:6" ht="12.75">
      <c r="A39" s="69"/>
      <c r="F39" s="297"/>
    </row>
    <row r="40" spans="1:6" ht="12.75">
      <c r="A40" s="69" t="s">
        <v>674</v>
      </c>
      <c r="B40" s="69"/>
      <c r="C40" s="69"/>
      <c r="D40" s="69"/>
      <c r="E40" s="69"/>
      <c r="F40" s="297"/>
    </row>
    <row r="43" spans="1:6" ht="12.75">
      <c r="A43" s="8" t="s">
        <v>665</v>
      </c>
      <c r="B43" s="8"/>
      <c r="C43" s="8"/>
      <c r="D43" s="8"/>
      <c r="E43" s="8"/>
      <c r="F43" s="439">
        <v>0</v>
      </c>
    </row>
    <row r="44" spans="2:6" ht="12.75">
      <c r="B44" t="s">
        <v>666</v>
      </c>
      <c r="C44" t="s">
        <v>675</v>
      </c>
      <c r="E44" s="115"/>
      <c r="F44" s="249">
        <v>1000000</v>
      </c>
    </row>
    <row r="45" spans="3:6" ht="12.75">
      <c r="C45" t="s">
        <v>668</v>
      </c>
      <c r="E45" s="115"/>
      <c r="F45" s="249">
        <v>22.51</v>
      </c>
    </row>
    <row r="46" spans="5:6" ht="12.75">
      <c r="E46" s="115"/>
      <c r="F46" s="249"/>
    </row>
    <row r="47" spans="2:6" ht="12.75">
      <c r="B47" t="s">
        <v>660</v>
      </c>
      <c r="C47" t="s">
        <v>671</v>
      </c>
      <c r="E47" s="115"/>
      <c r="F47" s="249">
        <v>-6</v>
      </c>
    </row>
    <row r="48" spans="5:6" ht="12.75">
      <c r="E48" s="115"/>
      <c r="F48" s="249"/>
    </row>
    <row r="49" spans="5:6" ht="12.75">
      <c r="E49" s="115"/>
      <c r="F49" s="249"/>
    </row>
    <row r="50" spans="1:6" ht="12.75">
      <c r="A50" s="8" t="s">
        <v>663</v>
      </c>
      <c r="B50" s="8"/>
      <c r="C50" s="8"/>
      <c r="D50" s="8"/>
      <c r="E50" s="8"/>
      <c r="F50" s="439">
        <f>SUM(F43:F49)</f>
        <v>1000016.51</v>
      </c>
    </row>
    <row r="51" ht="12.75">
      <c r="F51" s="297"/>
    </row>
    <row r="52" ht="12.75">
      <c r="F52" s="297"/>
    </row>
  </sheetData>
  <sheetProtection selectLockedCells="1" selectUnlockedCells="1"/>
  <printOptions/>
  <pageMargins left="0.7479166666666667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34">
      <selection activeCell="F34" sqref="F34"/>
    </sheetView>
  </sheetViews>
  <sheetFormatPr defaultColWidth="9.140625" defaultRowHeight="12.75"/>
  <cols>
    <col min="4" max="4" width="19.57421875" style="0" customWidth="1"/>
    <col min="6" max="6" width="15.7109375" style="0" customWidth="1"/>
  </cols>
  <sheetData>
    <row r="1" spans="1:8" ht="12.75">
      <c r="A1" s="471" t="s">
        <v>676</v>
      </c>
      <c r="B1" s="471"/>
      <c r="C1" s="471"/>
      <c r="D1" s="472"/>
      <c r="E1" s="473"/>
      <c r="F1" s="474"/>
      <c r="G1" s="46"/>
      <c r="H1" s="46"/>
    </row>
    <row r="2" spans="1:8" ht="9.75" customHeight="1">
      <c r="A2" s="46"/>
      <c r="B2" s="46"/>
      <c r="C2" s="46"/>
      <c r="D2" s="465"/>
      <c r="E2" s="46"/>
      <c r="F2" s="46"/>
      <c r="G2" s="46"/>
      <c r="H2" s="46"/>
    </row>
    <row r="3" spans="1:8" ht="12.75">
      <c r="A3" s="46" t="s">
        <v>677</v>
      </c>
      <c r="B3" s="46"/>
      <c r="C3" s="46"/>
      <c r="D3" s="465">
        <v>6313074.3</v>
      </c>
      <c r="E3" s="46"/>
      <c r="F3" s="46"/>
      <c r="G3" s="46"/>
      <c r="H3" s="46"/>
    </row>
    <row r="4" spans="1:8" ht="12.75">
      <c r="A4" s="46" t="s">
        <v>678</v>
      </c>
      <c r="B4" s="46"/>
      <c r="C4" s="46"/>
      <c r="D4" s="465">
        <v>14504.17</v>
      </c>
      <c r="E4" s="46"/>
      <c r="F4" s="46"/>
      <c r="G4" s="46"/>
      <c r="H4" s="46"/>
    </row>
    <row r="5" spans="1:8" ht="12.75">
      <c r="A5" s="475" t="s">
        <v>679</v>
      </c>
      <c r="B5" s="476"/>
      <c r="C5" s="476"/>
      <c r="D5" s="477">
        <v>412110.74</v>
      </c>
      <c r="E5" s="46"/>
      <c r="F5" s="465"/>
      <c r="G5" s="46"/>
      <c r="H5" s="46"/>
    </row>
    <row r="6" spans="1:8" ht="15" customHeight="1">
      <c r="A6" s="46"/>
      <c r="B6" s="46"/>
      <c r="C6" s="46"/>
      <c r="D6" s="46"/>
      <c r="E6" s="46"/>
      <c r="F6" s="46"/>
      <c r="G6" s="46"/>
      <c r="H6" s="46"/>
    </row>
    <row r="7" spans="1:8" ht="12.75">
      <c r="A7" s="257" t="s">
        <v>680</v>
      </c>
      <c r="B7" s="257"/>
      <c r="C7" s="257"/>
      <c r="D7" s="478">
        <f>SUM(D3:D6)</f>
        <v>6739689.21</v>
      </c>
      <c r="E7" s="211"/>
      <c r="F7" s="465"/>
      <c r="G7" s="46"/>
      <c r="H7" s="46"/>
    </row>
    <row r="8" spans="1:8" ht="12.75">
      <c r="A8" s="46"/>
      <c r="B8" s="46"/>
      <c r="C8" s="46"/>
      <c r="D8" s="465"/>
      <c r="E8" s="211"/>
      <c r="F8" s="465"/>
      <c r="G8" s="46"/>
      <c r="H8" s="46"/>
    </row>
    <row r="9" spans="1:8" ht="12.75">
      <c r="A9" s="46"/>
      <c r="B9" s="46"/>
      <c r="C9" s="46"/>
      <c r="D9" s="465"/>
      <c r="E9" s="211"/>
      <c r="F9" s="465"/>
      <c r="G9" s="46"/>
      <c r="H9" s="46"/>
    </row>
    <row r="10" spans="1:8" ht="12.75">
      <c r="A10" s="46" t="s">
        <v>681</v>
      </c>
      <c r="B10" s="46"/>
      <c r="C10" s="46"/>
      <c r="D10" s="465">
        <v>1274757.4</v>
      </c>
      <c r="E10" s="211"/>
      <c r="F10" s="465"/>
      <c r="G10" s="46"/>
      <c r="H10" s="46"/>
    </row>
    <row r="11" spans="1:8" ht="12.75">
      <c r="A11" s="46" t="s">
        <v>682</v>
      </c>
      <c r="B11" s="46"/>
      <c r="C11" s="46"/>
      <c r="D11" s="465">
        <v>1000016.51</v>
      </c>
      <c r="E11" s="211"/>
      <c r="F11" s="465"/>
      <c r="G11" s="46"/>
      <c r="H11" s="46"/>
    </row>
    <row r="12" spans="1:8" ht="12.75">
      <c r="A12" s="476" t="s">
        <v>683</v>
      </c>
      <c r="B12" s="476"/>
      <c r="C12" s="476"/>
      <c r="D12" s="479">
        <v>33763.06</v>
      </c>
      <c r="E12" s="46"/>
      <c r="F12" s="46"/>
      <c r="G12" s="46"/>
      <c r="H12" s="46"/>
    </row>
    <row r="13" spans="1:8" ht="12.75">
      <c r="A13" s="257"/>
      <c r="B13" s="46"/>
      <c r="C13" s="46"/>
      <c r="D13" s="478"/>
      <c r="E13" s="211"/>
      <c r="F13" s="465"/>
      <c r="G13" s="46"/>
      <c r="H13" s="46"/>
    </row>
    <row r="14" spans="1:8" ht="14.25" customHeight="1">
      <c r="A14" s="257" t="s">
        <v>684</v>
      </c>
      <c r="B14" s="257"/>
      <c r="C14" s="257"/>
      <c r="D14" s="478">
        <f>SUM(D10:D13)</f>
        <v>2308536.9699999997</v>
      </c>
      <c r="E14" s="46"/>
      <c r="F14" s="46"/>
      <c r="G14" s="46"/>
      <c r="H14" s="46"/>
    </row>
    <row r="15" spans="1:8" ht="12.75">
      <c r="A15" s="257"/>
      <c r="B15" s="46"/>
      <c r="C15" s="222"/>
      <c r="D15" s="478"/>
      <c r="E15" s="222"/>
      <c r="F15" s="465"/>
      <c r="G15" s="46"/>
      <c r="H15" s="46"/>
    </row>
    <row r="16" spans="1:10" ht="12.75">
      <c r="A16" s="257" t="s">
        <v>685</v>
      </c>
      <c r="B16" s="257"/>
      <c r="C16" s="257"/>
      <c r="D16" s="478">
        <v>890694.64</v>
      </c>
      <c r="E16" s="46"/>
      <c r="F16" s="480" t="s">
        <v>686</v>
      </c>
      <c r="G16" s="222" t="s">
        <v>687</v>
      </c>
      <c r="H16" s="222"/>
      <c r="I16" s="21"/>
      <c r="J16" s="21"/>
    </row>
    <row r="17" spans="1:10" ht="12.75">
      <c r="A17" s="257"/>
      <c r="B17" s="257"/>
      <c r="C17" s="257"/>
      <c r="D17" s="478"/>
      <c r="E17" s="46"/>
      <c r="F17" s="480"/>
      <c r="G17" s="222" t="s">
        <v>688</v>
      </c>
      <c r="H17" s="222"/>
      <c r="I17" s="21"/>
      <c r="J17" s="21"/>
    </row>
    <row r="18" spans="1:10" ht="12.75">
      <c r="A18" s="257"/>
      <c r="B18" s="257"/>
      <c r="C18" s="257"/>
      <c r="D18" s="478"/>
      <c r="E18" s="46"/>
      <c r="F18" s="480"/>
      <c r="G18" s="222" t="s">
        <v>689</v>
      </c>
      <c r="H18" s="222"/>
      <c r="I18" s="21"/>
      <c r="J18" s="21"/>
    </row>
    <row r="19" spans="1:10" ht="12.75">
      <c r="A19" s="257"/>
      <c r="B19" s="257"/>
      <c r="C19" s="257"/>
      <c r="D19" s="478"/>
      <c r="E19" s="46"/>
      <c r="F19" s="480"/>
      <c r="G19" s="222" t="s">
        <v>690</v>
      </c>
      <c r="H19" s="222"/>
      <c r="I19" s="21"/>
      <c r="J19" s="21"/>
    </row>
    <row r="20" spans="1:8" ht="10.5" customHeight="1">
      <c r="A20" s="481"/>
      <c r="B20" s="46"/>
      <c r="C20" s="46"/>
      <c r="D20" s="465"/>
      <c r="E20" s="46"/>
      <c r="F20" s="465"/>
      <c r="G20" s="46"/>
      <c r="H20" s="257"/>
    </row>
    <row r="21" spans="1:8" ht="12.75">
      <c r="A21" s="257" t="s">
        <v>691</v>
      </c>
      <c r="B21" s="257"/>
      <c r="C21" s="257"/>
      <c r="D21" s="478"/>
      <c r="E21" s="46"/>
      <c r="F21" s="465"/>
      <c r="G21" s="46"/>
      <c r="H21" s="46"/>
    </row>
    <row r="22" spans="1:8" ht="12.75">
      <c r="A22" s="367" t="s">
        <v>692</v>
      </c>
      <c r="B22" s="367"/>
      <c r="C22" s="367"/>
      <c r="D22" s="482">
        <v>2986942.52</v>
      </c>
      <c r="E22" s="46"/>
      <c r="F22" s="465"/>
      <c r="G22" s="46"/>
      <c r="H22" s="46"/>
    </row>
    <row r="23" spans="1:8" ht="12.75">
      <c r="A23" s="367" t="s">
        <v>693</v>
      </c>
      <c r="B23" s="367"/>
      <c r="C23" s="367"/>
      <c r="D23" s="482">
        <v>798415.51</v>
      </c>
      <c r="E23" s="46"/>
      <c r="F23" s="465"/>
      <c r="G23" s="46"/>
      <c r="H23" s="46"/>
    </row>
    <row r="24" spans="1:8" ht="12.75">
      <c r="A24" s="475" t="s">
        <v>694</v>
      </c>
      <c r="B24" s="475"/>
      <c r="C24" s="475"/>
      <c r="D24" s="477">
        <v>2346035.01</v>
      </c>
      <c r="E24" s="46"/>
      <c r="F24" s="465"/>
      <c r="G24" s="46"/>
      <c r="H24" s="46"/>
    </row>
    <row r="25" spans="1:8" ht="12.75">
      <c r="A25" s="367"/>
      <c r="B25" s="367"/>
      <c r="C25" s="367"/>
      <c r="D25" s="482"/>
      <c r="E25" s="46"/>
      <c r="F25" s="465"/>
      <c r="G25" s="46"/>
      <c r="H25" s="46"/>
    </row>
    <row r="26" spans="1:8" ht="12.75">
      <c r="A26" s="367" t="s">
        <v>600</v>
      </c>
      <c r="B26" s="367"/>
      <c r="C26" s="367"/>
      <c r="D26" s="478">
        <f>SUM(D22:D24)</f>
        <v>6131393.039999999</v>
      </c>
      <c r="E26" s="257"/>
      <c r="F26" s="478"/>
      <c r="G26" s="257"/>
      <c r="H26" s="222"/>
    </row>
    <row r="27" spans="1:8" ht="12.75">
      <c r="A27" s="367"/>
      <c r="B27" s="367"/>
      <c r="C27" s="367"/>
      <c r="D27" s="482"/>
      <c r="E27" s="257"/>
      <c r="F27" s="478"/>
      <c r="G27" s="257"/>
      <c r="H27" s="222"/>
    </row>
    <row r="28" spans="1:8" ht="9.75" customHeight="1">
      <c r="A28" s="46"/>
      <c r="B28" s="222"/>
      <c r="C28" s="46"/>
      <c r="D28" s="465"/>
      <c r="E28" s="46"/>
      <c r="F28" s="465"/>
      <c r="G28" s="46"/>
      <c r="H28" s="222"/>
    </row>
    <row r="29" spans="1:11" ht="12.75">
      <c r="A29" s="481" t="s">
        <v>695</v>
      </c>
      <c r="B29" s="47"/>
      <c r="C29" s="47"/>
      <c r="D29" s="47"/>
      <c r="E29" s="47"/>
      <c r="F29" s="483"/>
      <c r="G29" s="47"/>
      <c r="H29" s="222"/>
      <c r="K29" s="21"/>
    </row>
    <row r="30" spans="1:8" ht="12.75">
      <c r="A30" s="46"/>
      <c r="B30" s="222"/>
      <c r="C30" s="46"/>
      <c r="D30" s="46"/>
      <c r="E30" s="46"/>
      <c r="F30" s="465"/>
      <c r="G30" s="46"/>
      <c r="H30" s="222"/>
    </row>
    <row r="31" spans="1:8" ht="12.75">
      <c r="A31" s="46" t="s">
        <v>696</v>
      </c>
      <c r="B31" s="46"/>
      <c r="C31" s="46"/>
      <c r="D31" s="484"/>
      <c r="E31" s="219"/>
      <c r="F31" s="485">
        <v>6739689.21</v>
      </c>
      <c r="G31" s="46"/>
      <c r="H31" s="46"/>
    </row>
    <row r="32" spans="1:8" ht="12.75">
      <c r="A32" s="46" t="s">
        <v>697</v>
      </c>
      <c r="B32" s="46"/>
      <c r="C32" s="46"/>
      <c r="D32" s="484"/>
      <c r="E32" s="219"/>
      <c r="F32" s="485">
        <v>346</v>
      </c>
      <c r="G32" s="46"/>
      <c r="H32" s="46"/>
    </row>
    <row r="33" spans="1:8" ht="12.75">
      <c r="A33" s="46" t="s">
        <v>698</v>
      </c>
      <c r="B33" s="46"/>
      <c r="C33" s="46"/>
      <c r="D33" s="465"/>
      <c r="E33" s="46"/>
      <c r="F33" s="479">
        <v>-32754.44</v>
      </c>
      <c r="G33" s="46"/>
      <c r="H33" s="222"/>
    </row>
    <row r="34" spans="1:8" ht="12.75">
      <c r="A34" s="46"/>
      <c r="B34" s="46"/>
      <c r="C34" s="46"/>
      <c r="D34" s="465"/>
      <c r="E34" s="46"/>
      <c r="F34" s="465"/>
      <c r="G34" s="46"/>
      <c r="H34" s="222"/>
    </row>
    <row r="35" spans="1:8" ht="12.75">
      <c r="A35" s="46" t="s">
        <v>699</v>
      </c>
      <c r="B35" s="46"/>
      <c r="C35" s="46"/>
      <c r="D35" s="465"/>
      <c r="E35" s="46"/>
      <c r="F35" s="465">
        <f>SUM(F31:F34)</f>
        <v>6707280.77</v>
      </c>
      <c r="G35" s="46"/>
      <c r="H35" s="222"/>
    </row>
    <row r="36" spans="1:8" ht="33" customHeight="1">
      <c r="A36" s="46" t="s">
        <v>700</v>
      </c>
      <c r="B36" s="46"/>
      <c r="C36" s="46"/>
      <c r="D36" s="46"/>
      <c r="E36" s="46"/>
      <c r="F36" s="465"/>
      <c r="G36" s="46"/>
      <c r="H36" s="222"/>
    </row>
    <row r="37" spans="1:9" ht="12.75">
      <c r="A37" s="46"/>
      <c r="B37" s="257"/>
      <c r="C37" s="46"/>
      <c r="D37" s="478"/>
      <c r="E37" s="48"/>
      <c r="F37" s="465"/>
      <c r="G37" s="50"/>
      <c r="H37" s="222"/>
      <c r="I37" s="46"/>
    </row>
    <row r="38" spans="1:8" ht="12.75">
      <c r="A38" s="46"/>
      <c r="B38" s="46"/>
      <c r="C38" s="46"/>
      <c r="D38" s="219"/>
      <c r="E38" s="46"/>
      <c r="F38" s="465"/>
      <c r="G38" s="46"/>
      <c r="H38" s="222"/>
    </row>
    <row r="39" spans="1:8" ht="12.75">
      <c r="A39" s="46"/>
      <c r="B39" s="46"/>
      <c r="C39" s="46"/>
      <c r="D39" s="46"/>
      <c r="E39" s="46"/>
      <c r="F39" s="465"/>
      <c r="G39" s="46"/>
      <c r="H39" s="222"/>
    </row>
    <row r="40" spans="1:9" ht="12.75">
      <c r="A40" s="46"/>
      <c r="B40" s="257"/>
      <c r="C40" s="46"/>
      <c r="D40" s="478"/>
      <c r="E40" s="48"/>
      <c r="F40" s="465"/>
      <c r="G40" s="46"/>
      <c r="H40" s="222"/>
      <c r="I40" s="46"/>
    </row>
    <row r="41" spans="1:8" ht="12.75">
      <c r="A41" s="46"/>
      <c r="B41" s="46"/>
      <c r="C41" s="46"/>
      <c r="D41" s="484"/>
      <c r="E41" s="219"/>
      <c r="F41" s="465"/>
      <c r="G41" s="46"/>
      <c r="H41" s="222"/>
    </row>
    <row r="42" spans="1:8" ht="12.75">
      <c r="A42" s="46"/>
      <c r="B42" s="46"/>
      <c r="C42" s="46"/>
      <c r="D42" s="46"/>
      <c r="E42" s="46"/>
      <c r="F42" s="465"/>
      <c r="G42" s="46"/>
      <c r="H42" s="222"/>
    </row>
    <row r="43" spans="1:8" s="21" customFormat="1" ht="12.75">
      <c r="A43" s="222"/>
      <c r="B43" s="222"/>
      <c r="C43" s="222"/>
      <c r="D43" s="330"/>
      <c r="E43" s="222"/>
      <c r="F43" s="480"/>
      <c r="G43" s="222"/>
      <c r="H43" s="486"/>
    </row>
    <row r="44" spans="1:8" s="21" customFormat="1" ht="12.75">
      <c r="A44" s="222"/>
      <c r="B44" s="222"/>
      <c r="C44" s="222"/>
      <c r="D44" s="480"/>
      <c r="E44" s="222"/>
      <c r="F44" s="480"/>
      <c r="G44" s="222"/>
      <c r="H44" s="486"/>
    </row>
    <row r="45" spans="1:8" s="21" customFormat="1" ht="12.75">
      <c r="A45" s="222"/>
      <c r="B45" s="222"/>
      <c r="C45" s="222"/>
      <c r="D45" s="480"/>
      <c r="E45" s="222"/>
      <c r="F45" s="480"/>
      <c r="G45" s="222"/>
      <c r="H45" s="486"/>
    </row>
    <row r="46" spans="1:8" s="21" customFormat="1" ht="12.75">
      <c r="A46" s="222"/>
      <c r="B46" s="222"/>
      <c r="C46" s="222"/>
      <c r="D46" s="222"/>
      <c r="E46" s="222"/>
      <c r="F46" s="480"/>
      <c r="G46" s="222"/>
      <c r="H46" s="486"/>
    </row>
    <row r="47" spans="1:8" ht="12.75">
      <c r="A47" s="46"/>
      <c r="B47" s="46"/>
      <c r="C47" s="46"/>
      <c r="D47" s="222"/>
      <c r="E47" s="46"/>
      <c r="F47" s="465"/>
      <c r="G47" s="46"/>
      <c r="H47" s="222"/>
    </row>
    <row r="48" spans="1:8" ht="12.75">
      <c r="A48" s="46"/>
      <c r="B48" s="46"/>
      <c r="C48" s="46"/>
      <c r="D48" s="465"/>
      <c r="E48" s="46"/>
      <c r="F48" s="465"/>
      <c r="G48" s="46"/>
      <c r="H48" s="222"/>
    </row>
    <row r="49" spans="1:8" ht="12.75">
      <c r="A49" s="46"/>
      <c r="B49" s="46"/>
      <c r="C49" s="46"/>
      <c r="D49" s="46"/>
      <c r="E49" s="46"/>
      <c r="F49" s="465"/>
      <c r="G49" s="46"/>
      <c r="H49" s="222"/>
    </row>
    <row r="50" spans="1:8" ht="12.75">
      <c r="A50" s="46"/>
      <c r="B50" s="46"/>
      <c r="C50" s="46"/>
      <c r="D50" s="46"/>
      <c r="E50" s="46"/>
      <c r="F50" s="465"/>
      <c r="G50" s="46"/>
      <c r="H50" s="222"/>
    </row>
    <row r="51" spans="1:8" ht="12.75">
      <c r="A51" s="46"/>
      <c r="B51" s="46"/>
      <c r="C51" s="46"/>
      <c r="D51" s="46"/>
      <c r="E51" s="46"/>
      <c r="F51" s="465"/>
      <c r="G51" s="50"/>
      <c r="H51" s="222"/>
    </row>
    <row r="52" spans="1:9" ht="12.75">
      <c r="A52" s="46"/>
      <c r="B52" s="257"/>
      <c r="C52" s="46"/>
      <c r="D52" s="478"/>
      <c r="E52" s="48"/>
      <c r="F52" s="465"/>
      <c r="G52" s="46"/>
      <c r="H52" s="222"/>
      <c r="I52" s="46"/>
    </row>
    <row r="53" spans="1:8" ht="12.75">
      <c r="A53" s="46"/>
      <c r="B53" s="46"/>
      <c r="C53" s="46"/>
      <c r="D53" s="480"/>
      <c r="E53" s="46"/>
      <c r="F53" s="465"/>
      <c r="G53" s="46"/>
      <c r="H53" s="222"/>
    </row>
    <row r="54" spans="1:8" ht="12.75">
      <c r="A54" s="46"/>
      <c r="B54" s="46"/>
      <c r="C54" s="46"/>
      <c r="D54" s="480"/>
      <c r="E54" s="46"/>
      <c r="F54" s="465"/>
      <c r="G54" s="46"/>
      <c r="H54" s="222"/>
    </row>
    <row r="55" spans="1:8" ht="12.75">
      <c r="A55" s="46"/>
      <c r="B55" s="46"/>
      <c r="C55" s="46"/>
      <c r="D55" s="480"/>
      <c r="E55" s="46"/>
      <c r="F55" s="465"/>
      <c r="G55" s="46"/>
      <c r="H55" s="222"/>
    </row>
    <row r="56" spans="1:8" ht="12.75">
      <c r="A56" s="46"/>
      <c r="B56" s="46"/>
      <c r="C56" s="46"/>
      <c r="D56" s="465"/>
      <c r="E56" s="46"/>
      <c r="F56" s="465"/>
      <c r="G56" s="46"/>
      <c r="H56" s="222"/>
    </row>
    <row r="57" spans="1:8" ht="12.75">
      <c r="A57" s="46"/>
      <c r="B57" s="46"/>
      <c r="C57" s="46"/>
      <c r="D57" s="465"/>
      <c r="E57" s="46"/>
      <c r="F57" s="465"/>
      <c r="G57" s="46"/>
      <c r="H57" s="222"/>
    </row>
    <row r="58" spans="1:8" ht="12.75">
      <c r="A58" s="46"/>
      <c r="B58" s="46"/>
      <c r="C58" s="46"/>
      <c r="D58" s="46"/>
      <c r="E58" s="46"/>
      <c r="F58" s="465"/>
      <c r="G58" s="46"/>
      <c r="H58" s="222"/>
    </row>
    <row r="59" spans="1:8" ht="12.75">
      <c r="A59" s="46"/>
      <c r="B59" s="46"/>
      <c r="C59" s="46"/>
      <c r="D59" s="46"/>
      <c r="E59" s="46"/>
      <c r="F59" s="465"/>
      <c r="G59" s="46"/>
      <c r="H59" s="222"/>
    </row>
    <row r="60" spans="1:8" ht="12.75">
      <c r="A60" s="46"/>
      <c r="B60" s="46"/>
      <c r="C60" s="46"/>
      <c r="D60" s="46"/>
      <c r="E60" s="46"/>
      <c r="F60" s="465"/>
      <c r="G60" s="46"/>
      <c r="H60" s="222"/>
    </row>
    <row r="61" spans="1:8" ht="12.75">
      <c r="A61" s="46"/>
      <c r="B61" s="46"/>
      <c r="C61" s="46"/>
      <c r="D61" s="46"/>
      <c r="E61" s="46"/>
      <c r="F61" s="465"/>
      <c r="G61" s="46"/>
      <c r="H61" s="222"/>
    </row>
    <row r="62" spans="1:8" ht="12.75">
      <c r="A62" s="46"/>
      <c r="B62" s="46"/>
      <c r="C62" s="46"/>
      <c r="D62" s="465"/>
      <c r="E62" s="46"/>
      <c r="F62" s="465"/>
      <c r="G62" s="46"/>
      <c r="H62" s="222"/>
    </row>
    <row r="63" spans="1:8" ht="12.75">
      <c r="A63" s="46"/>
      <c r="B63" s="46"/>
      <c r="C63" s="46"/>
      <c r="D63" s="46"/>
      <c r="E63" s="46"/>
      <c r="F63" s="465"/>
      <c r="G63" s="46"/>
      <c r="H63" s="222"/>
    </row>
    <row r="64" spans="1:8" ht="12.75">
      <c r="A64" s="46"/>
      <c r="B64" s="46"/>
      <c r="C64" s="46"/>
      <c r="D64" s="46"/>
      <c r="E64" s="46"/>
      <c r="F64" s="465"/>
      <c r="G64" s="46"/>
      <c r="H64" s="222"/>
    </row>
    <row r="65" spans="1:8" ht="12.75">
      <c r="A65" s="46"/>
      <c r="B65" s="46"/>
      <c r="C65" s="46"/>
      <c r="D65" s="46"/>
      <c r="E65" s="46"/>
      <c r="F65" s="465"/>
      <c r="G65" s="46"/>
      <c r="H65" s="222"/>
    </row>
    <row r="66" spans="1:8" ht="12.75">
      <c r="A66" s="46"/>
      <c r="B66" s="46"/>
      <c r="C66" s="46"/>
      <c r="D66" s="46"/>
      <c r="E66" s="46"/>
      <c r="F66" s="465"/>
      <c r="G66" s="46"/>
      <c r="H66" s="222"/>
    </row>
    <row r="67" spans="1:8" ht="12.75">
      <c r="A67" s="46"/>
      <c r="B67" s="46"/>
      <c r="C67" s="46"/>
      <c r="D67" s="46"/>
      <c r="E67" s="46"/>
      <c r="F67" s="465"/>
      <c r="G67" s="46"/>
      <c r="H67" s="222"/>
    </row>
    <row r="68" spans="1:8" ht="12.75">
      <c r="A68" s="46"/>
      <c r="B68" s="46"/>
      <c r="C68" s="46"/>
      <c r="D68" s="46"/>
      <c r="E68" s="46"/>
      <c r="F68" s="465"/>
      <c r="G68" s="46"/>
      <c r="H68" s="222"/>
    </row>
    <row r="69" spans="1:8" ht="12.75">
      <c r="A69" s="46"/>
      <c r="B69" s="46"/>
      <c r="C69" s="46"/>
      <c r="D69" s="46"/>
      <c r="E69" s="46"/>
      <c r="F69" s="465"/>
      <c r="G69" s="46"/>
      <c r="H69" s="222"/>
    </row>
    <row r="70" spans="1:8" ht="12.75">
      <c r="A70" s="46"/>
      <c r="B70" s="46"/>
      <c r="C70" s="46"/>
      <c r="D70" s="46"/>
      <c r="E70" s="46"/>
      <c r="F70" s="465"/>
      <c r="G70" s="46"/>
      <c r="H70" s="222"/>
    </row>
    <row r="71" spans="1:9" ht="12.75">
      <c r="A71" s="46"/>
      <c r="B71" s="257"/>
      <c r="C71" s="46"/>
      <c r="D71" s="465"/>
      <c r="E71" s="46"/>
      <c r="F71" s="478"/>
      <c r="G71" s="46"/>
      <c r="H71" s="257"/>
      <c r="I71" s="46"/>
    </row>
    <row r="72" spans="1:8" ht="12.75">
      <c r="A72" s="46"/>
      <c r="B72" s="222"/>
      <c r="C72" s="46"/>
      <c r="D72" s="465"/>
      <c r="E72" s="46"/>
      <c r="F72" s="465"/>
      <c r="G72" s="46"/>
      <c r="H72" s="222"/>
    </row>
    <row r="73" spans="1:8" ht="12.75">
      <c r="A73" s="46"/>
      <c r="B73" s="46"/>
      <c r="C73" s="46"/>
      <c r="D73" s="46"/>
      <c r="E73" s="46"/>
      <c r="F73" s="465"/>
      <c r="G73" s="46"/>
      <c r="H73" s="222"/>
    </row>
    <row r="74" spans="1:8" ht="12.75">
      <c r="A74" s="46"/>
      <c r="B74" s="46"/>
      <c r="C74" s="46"/>
      <c r="D74" s="46"/>
      <c r="E74" s="46"/>
      <c r="F74" s="465"/>
      <c r="G74" s="46"/>
      <c r="H74" s="222"/>
    </row>
    <row r="75" spans="1:8" ht="12.75">
      <c r="A75" s="46"/>
      <c r="B75" s="46"/>
      <c r="C75" s="46"/>
      <c r="D75" s="465"/>
      <c r="E75" s="46"/>
      <c r="F75" s="478"/>
      <c r="G75" s="46"/>
      <c r="H75" s="46"/>
    </row>
    <row r="76" spans="1:8" ht="12.75">
      <c r="A76" s="46"/>
      <c r="B76" s="257"/>
      <c r="C76" s="46"/>
      <c r="D76" s="478"/>
      <c r="E76" s="299"/>
      <c r="F76" s="487"/>
      <c r="G76" s="46"/>
      <c r="H76" s="257"/>
    </row>
    <row r="77" spans="1:9" ht="12.75">
      <c r="A77" s="46"/>
      <c r="B77" s="257"/>
      <c r="C77" s="46"/>
      <c r="D77" s="478"/>
      <c r="E77" s="46"/>
      <c r="F77" s="478"/>
      <c r="G77" s="46"/>
      <c r="H77" s="211"/>
      <c r="I77" s="46"/>
    </row>
    <row r="78" spans="1:8" ht="12.75">
      <c r="A78" s="46"/>
      <c r="B78" s="222"/>
      <c r="C78" s="46"/>
      <c r="D78" s="484"/>
      <c r="E78" s="222"/>
      <c r="F78" s="465"/>
      <c r="G78" s="46"/>
      <c r="H78" s="46"/>
    </row>
    <row r="79" spans="1:8" ht="12.75">
      <c r="A79" s="46"/>
      <c r="B79" s="46"/>
      <c r="C79" s="46"/>
      <c r="D79" s="484"/>
      <c r="E79" s="222"/>
      <c r="F79" s="465"/>
      <c r="G79" s="46"/>
      <c r="H79" s="46"/>
    </row>
    <row r="80" spans="1:8" ht="12.75">
      <c r="A80" s="46"/>
      <c r="B80" s="46"/>
      <c r="C80" s="46"/>
      <c r="D80" s="465"/>
      <c r="E80" s="46"/>
      <c r="F80" s="465"/>
      <c r="G80" s="46"/>
      <c r="H80" s="46"/>
    </row>
    <row r="81" spans="1:8" ht="12.75">
      <c r="A81" s="46"/>
      <c r="B81" s="46"/>
      <c r="C81" s="46"/>
      <c r="D81" s="465"/>
      <c r="E81" s="46"/>
      <c r="F81" s="465"/>
      <c r="G81" s="46"/>
      <c r="H81" s="46"/>
    </row>
    <row r="82" spans="1:8" ht="12.75">
      <c r="A82" s="46"/>
      <c r="B82" s="46"/>
      <c r="C82" s="46"/>
      <c r="D82" s="465"/>
      <c r="E82" s="46"/>
      <c r="F82" s="465"/>
      <c r="G82" s="46"/>
      <c r="H82" s="46"/>
    </row>
    <row r="83" spans="1:8" ht="12.75">
      <c r="A83" s="46"/>
      <c r="B83" s="46"/>
      <c r="C83" s="46"/>
      <c r="D83" s="46"/>
      <c r="E83" s="46"/>
      <c r="F83" s="46"/>
      <c r="G83" s="46"/>
      <c r="H83" s="46"/>
    </row>
    <row r="84" spans="1:8" ht="12.75">
      <c r="A84" s="46"/>
      <c r="B84" s="46"/>
      <c r="C84" s="46"/>
      <c r="D84" s="46"/>
      <c r="E84" s="46"/>
      <c r="F84" s="46"/>
      <c r="G84" s="46"/>
      <c r="H84" s="46"/>
    </row>
    <row r="85" spans="1:8" ht="12.75">
      <c r="A85" s="46"/>
      <c r="B85" s="46"/>
      <c r="C85" s="46"/>
      <c r="D85" s="46"/>
      <c r="E85" s="46"/>
      <c r="F85" s="46"/>
      <c r="G85" s="46"/>
      <c r="H85" s="46"/>
    </row>
    <row r="86" spans="1:8" ht="12.75">
      <c r="A86" s="46"/>
      <c r="B86" s="46"/>
      <c r="C86" s="46"/>
      <c r="D86" s="46"/>
      <c r="E86" s="46"/>
      <c r="F86" s="46"/>
      <c r="G86" s="46"/>
      <c r="H86" s="46"/>
    </row>
    <row r="87" spans="1:8" ht="12.75">
      <c r="A87" s="46"/>
      <c r="B87" s="46"/>
      <c r="C87" s="46"/>
      <c r="D87" s="46"/>
      <c r="E87" s="46"/>
      <c r="F87" s="46"/>
      <c r="G87" s="46"/>
      <c r="H87" s="46"/>
    </row>
    <row r="88" spans="1:8" ht="12.75">
      <c r="A88" s="46"/>
      <c r="B88" s="46"/>
      <c r="C88" s="46"/>
      <c r="D88" s="46"/>
      <c r="E88" s="46"/>
      <c r="F88" s="46"/>
      <c r="G88" s="46"/>
      <c r="H88" s="46"/>
    </row>
    <row r="89" spans="1:8" ht="12.75">
      <c r="A89" s="46"/>
      <c r="B89" s="46"/>
      <c r="C89" s="46"/>
      <c r="D89" s="46"/>
      <c r="E89" s="46"/>
      <c r="F89" s="46"/>
      <c r="G89" s="46"/>
      <c r="H89" s="46"/>
    </row>
    <row r="90" spans="1:8" ht="12.75">
      <c r="A90" s="46"/>
      <c r="B90" s="46"/>
      <c r="C90" s="46"/>
      <c r="D90" s="46"/>
      <c r="E90" s="46"/>
      <c r="F90" s="46"/>
      <c r="G90" s="46"/>
      <c r="H90" s="46"/>
    </row>
    <row r="91" spans="1:8" ht="12.75">
      <c r="A91" s="46"/>
      <c r="B91" s="46"/>
      <c r="C91" s="46"/>
      <c r="D91" s="46"/>
      <c r="E91" s="46"/>
      <c r="F91" s="46"/>
      <c r="G91" s="46"/>
      <c r="H91" s="46"/>
    </row>
    <row r="92" spans="1:8" ht="12.75">
      <c r="A92" s="46"/>
      <c r="B92" s="46"/>
      <c r="C92" s="46"/>
      <c r="D92" s="46"/>
      <c r="E92" s="46"/>
      <c r="F92" s="46"/>
      <c r="G92" s="46"/>
      <c r="H92" s="46"/>
    </row>
    <row r="93" spans="1:8" ht="12.75">
      <c r="A93" s="46"/>
      <c r="B93" s="46"/>
      <c r="C93" s="46"/>
      <c r="D93" s="46"/>
      <c r="E93" s="46"/>
      <c r="F93" s="46"/>
      <c r="G93" s="46"/>
      <c r="H93" s="46"/>
    </row>
    <row r="94" spans="1:8" ht="12.75">
      <c r="A94" s="46"/>
      <c r="B94" s="46"/>
      <c r="C94" s="46"/>
      <c r="D94" s="46"/>
      <c r="E94" s="46"/>
      <c r="F94" s="46"/>
      <c r="G94" s="46"/>
      <c r="H94" s="46"/>
    </row>
    <row r="95" spans="1:8" ht="12.75">
      <c r="A95" s="46"/>
      <c r="B95" s="46"/>
      <c r="C95" s="46"/>
      <c r="D95" s="46"/>
      <c r="E95" s="46"/>
      <c r="F95" s="46"/>
      <c r="G95" s="46"/>
      <c r="H95" s="46"/>
    </row>
    <row r="96" spans="1:8" ht="12.75">
      <c r="A96" s="46"/>
      <c r="B96" s="46"/>
      <c r="C96" s="46"/>
      <c r="D96" s="46"/>
      <c r="E96" s="46"/>
      <c r="F96" s="46"/>
      <c r="G96" s="46"/>
      <c r="H96" s="46"/>
    </row>
    <row r="97" spans="1:8" ht="12.75">
      <c r="A97" s="46"/>
      <c r="B97" s="46"/>
      <c r="C97" s="46"/>
      <c r="D97" s="46"/>
      <c r="E97" s="46"/>
      <c r="F97" s="46"/>
      <c r="G97" s="46"/>
      <c r="H97" s="46"/>
    </row>
    <row r="98" spans="1:8" ht="12.75">
      <c r="A98" s="46"/>
      <c r="B98" s="46"/>
      <c r="C98" s="46"/>
      <c r="D98" s="46"/>
      <c r="E98" s="46"/>
      <c r="F98" s="46"/>
      <c r="G98" s="46"/>
      <c r="H98" s="46"/>
    </row>
    <row r="99" spans="1:8" ht="12.75">
      <c r="A99" s="46"/>
      <c r="B99" s="46"/>
      <c r="C99" s="46"/>
      <c r="D99" s="46"/>
      <c r="E99" s="46"/>
      <c r="F99" s="46"/>
      <c r="G99" s="46"/>
      <c r="H99" s="46"/>
    </row>
    <row r="100" spans="1:8" ht="12.75">
      <c r="A100" s="46"/>
      <c r="B100" s="46"/>
      <c r="C100" s="46"/>
      <c r="D100" s="46"/>
      <c r="E100" s="46"/>
      <c r="F100" s="46"/>
      <c r="G100" s="46"/>
      <c r="H100" s="46"/>
    </row>
    <row r="101" spans="1:8" ht="12.75">
      <c r="A101" s="46"/>
      <c r="B101" s="46"/>
      <c r="C101" s="46"/>
      <c r="D101" s="46"/>
      <c r="E101" s="46"/>
      <c r="F101" s="46"/>
      <c r="G101" s="46"/>
      <c r="H101" s="46"/>
    </row>
    <row r="102" spans="1:8" ht="12.75">
      <c r="A102" s="46"/>
      <c r="B102" s="46"/>
      <c r="C102" s="46"/>
      <c r="D102" s="46"/>
      <c r="E102" s="46"/>
      <c r="F102" s="46"/>
      <c r="G102" s="46"/>
      <c r="H102" s="46"/>
    </row>
    <row r="103" spans="1:8" ht="12.75">
      <c r="A103" s="46"/>
      <c r="B103" s="46"/>
      <c r="C103" s="46"/>
      <c r="D103" s="46"/>
      <c r="E103" s="46"/>
      <c r="F103" s="46"/>
      <c r="G103" s="46"/>
      <c r="H103" s="46"/>
    </row>
    <row r="104" spans="1:8" ht="12.75">
      <c r="A104" s="46"/>
      <c r="B104" s="46"/>
      <c r="C104" s="46"/>
      <c r="D104" s="46"/>
      <c r="E104" s="46"/>
      <c r="F104" s="46"/>
      <c r="G104" s="46"/>
      <c r="H104" s="46"/>
    </row>
    <row r="105" spans="1:8" ht="12.75">
      <c r="A105" s="46"/>
      <c r="B105" s="46"/>
      <c r="C105" s="46"/>
      <c r="D105" s="46"/>
      <c r="E105" s="46"/>
      <c r="F105" s="46"/>
      <c r="G105" s="46"/>
      <c r="H105" s="46"/>
    </row>
    <row r="106" spans="1:8" ht="12.75">
      <c r="A106" s="46"/>
      <c r="B106" s="46"/>
      <c r="C106" s="46"/>
      <c r="D106" s="46"/>
      <c r="E106" s="46"/>
      <c r="F106" s="46"/>
      <c r="G106" s="46"/>
      <c r="H106" s="46"/>
    </row>
    <row r="107" spans="1:8" ht="12.75">
      <c r="A107" s="46"/>
      <c r="B107" s="46"/>
      <c r="C107" s="46"/>
      <c r="D107" s="46"/>
      <c r="E107" s="46"/>
      <c r="F107" s="46"/>
      <c r="G107" s="46"/>
      <c r="H107" s="46"/>
    </row>
    <row r="108" spans="1:8" ht="12.75">
      <c r="A108" s="46"/>
      <c r="B108" s="46"/>
      <c r="C108" s="46"/>
      <c r="D108" s="46"/>
      <c r="E108" s="46"/>
      <c r="F108" s="46"/>
      <c r="G108" s="46"/>
      <c r="H108" s="46"/>
    </row>
    <row r="109" spans="1:8" ht="12.75">
      <c r="A109" s="46"/>
      <c r="B109" s="46"/>
      <c r="C109" s="46"/>
      <c r="D109" s="46"/>
      <c r="E109" s="46"/>
      <c r="F109" s="46"/>
      <c r="G109" s="46"/>
      <c r="H109" s="46"/>
    </row>
    <row r="110" spans="1:8" ht="12.75">
      <c r="A110" s="46"/>
      <c r="B110" s="46"/>
      <c r="C110" s="46"/>
      <c r="D110" s="46"/>
      <c r="E110" s="46"/>
      <c r="F110" s="46"/>
      <c r="G110" s="46"/>
      <c r="H110" s="46"/>
    </row>
    <row r="111" spans="1:8" ht="12.75">
      <c r="A111" s="46"/>
      <c r="B111" s="46"/>
      <c r="C111" s="46"/>
      <c r="D111" s="46"/>
      <c r="E111" s="46"/>
      <c r="F111" s="46"/>
      <c r="G111" s="46"/>
      <c r="H111" s="46"/>
    </row>
    <row r="112" spans="1:8" ht="12.75">
      <c r="A112" s="46"/>
      <c r="B112" s="46"/>
      <c r="C112" s="46"/>
      <c r="D112" s="46"/>
      <c r="E112" s="46"/>
      <c r="F112" s="46"/>
      <c r="G112" s="46"/>
      <c r="H112" s="46"/>
    </row>
    <row r="113" spans="1:8" ht="12.75">
      <c r="A113" s="46"/>
      <c r="B113" s="46"/>
      <c r="C113" s="46"/>
      <c r="D113" s="46"/>
      <c r="E113" s="46"/>
      <c r="F113" s="46"/>
      <c r="G113" s="46"/>
      <c r="H113" s="46"/>
    </row>
    <row r="114" spans="1:8" ht="12.75">
      <c r="A114" s="46"/>
      <c r="B114" s="46"/>
      <c r="C114" s="46"/>
      <c r="D114" s="46"/>
      <c r="E114" s="46"/>
      <c r="F114" s="46"/>
      <c r="G114" s="46"/>
      <c r="H114" s="46"/>
    </row>
    <row r="115" spans="1:8" ht="12.75">
      <c r="A115" s="46"/>
      <c r="B115" s="46"/>
      <c r="C115" s="46"/>
      <c r="D115" s="46"/>
      <c r="E115" s="46"/>
      <c r="F115" s="46"/>
      <c r="G115" s="46"/>
      <c r="H115" s="46"/>
    </row>
    <row r="116" spans="1:8" ht="12.75">
      <c r="A116" s="46"/>
      <c r="B116" s="46"/>
      <c r="C116" s="46"/>
      <c r="D116" s="46"/>
      <c r="E116" s="46"/>
      <c r="F116" s="46"/>
      <c r="G116" s="46"/>
      <c r="H116" s="46"/>
    </row>
    <row r="117" spans="1:8" ht="12.75">
      <c r="A117" s="46"/>
      <c r="B117" s="46"/>
      <c r="C117" s="46"/>
      <c r="D117" s="46"/>
      <c r="E117" s="46"/>
      <c r="F117" s="46"/>
      <c r="G117" s="46"/>
      <c r="H117" s="46"/>
    </row>
    <row r="118" spans="1:8" ht="12.75">
      <c r="A118" s="46"/>
      <c r="B118" s="46"/>
      <c r="C118" s="46"/>
      <c r="D118" s="46"/>
      <c r="E118" s="46"/>
      <c r="F118" s="46"/>
      <c r="G118" s="46"/>
      <c r="H118" s="46"/>
    </row>
    <row r="119" spans="1:8" ht="12.75">
      <c r="A119" s="46"/>
      <c r="B119" s="46"/>
      <c r="C119" s="46"/>
      <c r="D119" s="46"/>
      <c r="E119" s="46"/>
      <c r="F119" s="46"/>
      <c r="G119" s="46"/>
      <c r="H119" s="46"/>
    </row>
    <row r="120" spans="1:8" ht="12.75">
      <c r="A120" s="46"/>
      <c r="B120" s="46"/>
      <c r="C120" s="46"/>
      <c r="D120" s="46"/>
      <c r="E120" s="46"/>
      <c r="F120" s="46"/>
      <c r="G120" s="46"/>
      <c r="H120" s="46"/>
    </row>
    <row r="121" spans="1:8" ht="12.75">
      <c r="A121" s="46"/>
      <c r="B121" s="46"/>
      <c r="C121" s="46"/>
      <c r="D121" s="46"/>
      <c r="E121" s="46"/>
      <c r="F121" s="46"/>
      <c r="G121" s="46"/>
      <c r="H121" s="46"/>
    </row>
    <row r="122" spans="1:8" ht="12.75">
      <c r="A122" s="46"/>
      <c r="B122" s="46"/>
      <c r="C122" s="46"/>
      <c r="D122" s="46"/>
      <c r="E122" s="46"/>
      <c r="F122" s="46"/>
      <c r="G122" s="46"/>
      <c r="H122" s="46"/>
    </row>
    <row r="123" spans="1:8" ht="12.75">
      <c r="A123" s="46"/>
      <c r="B123" s="46"/>
      <c r="C123" s="46"/>
      <c r="D123" s="46"/>
      <c r="E123" s="46"/>
      <c r="F123" s="46"/>
      <c r="G123" s="46"/>
      <c r="H123" s="46"/>
    </row>
    <row r="124" spans="1:8" ht="12.75">
      <c r="A124" s="46"/>
      <c r="B124" s="46"/>
      <c r="C124" s="46"/>
      <c r="D124" s="46"/>
      <c r="E124" s="46"/>
      <c r="F124" s="46"/>
      <c r="G124" s="46"/>
      <c r="H124" s="46"/>
    </row>
    <row r="125" spans="1:8" ht="12.75">
      <c r="A125" s="46"/>
      <c r="B125" s="46"/>
      <c r="C125" s="46"/>
      <c r="D125" s="46"/>
      <c r="E125" s="46"/>
      <c r="F125" s="46"/>
      <c r="G125" s="46"/>
      <c r="H125" s="46"/>
    </row>
    <row r="126" spans="1:8" ht="12.75">
      <c r="A126" s="46"/>
      <c r="B126" s="46"/>
      <c r="C126" s="46"/>
      <c r="D126" s="46"/>
      <c r="E126" s="46"/>
      <c r="F126" s="46"/>
      <c r="G126" s="46"/>
      <c r="H126" s="46"/>
    </row>
    <row r="127" spans="1:8" ht="12.75">
      <c r="A127" s="46"/>
      <c r="B127" s="46"/>
      <c r="C127" s="46"/>
      <c r="D127" s="46"/>
      <c r="E127" s="46"/>
      <c r="F127" s="46"/>
      <c r="G127" s="46"/>
      <c r="H127" s="46"/>
    </row>
    <row r="128" spans="1:8" ht="12.75">
      <c r="A128" s="46"/>
      <c r="B128" s="46"/>
      <c r="C128" s="46"/>
      <c r="D128" s="46"/>
      <c r="E128" s="46"/>
      <c r="F128" s="46"/>
      <c r="G128" s="46"/>
      <c r="H128" s="46"/>
    </row>
    <row r="129" spans="1:8" ht="12.75">
      <c r="A129" s="46"/>
      <c r="B129" s="46"/>
      <c r="C129" s="46"/>
      <c r="D129" s="46"/>
      <c r="E129" s="46"/>
      <c r="F129" s="46"/>
      <c r="G129" s="46"/>
      <c r="H129" s="46"/>
    </row>
    <row r="130" spans="1:8" ht="12.75">
      <c r="A130" s="46"/>
      <c r="B130" s="46"/>
      <c r="C130" s="46"/>
      <c r="D130" s="46"/>
      <c r="E130" s="46"/>
      <c r="F130" s="46"/>
      <c r="G130" s="46"/>
      <c r="H130" s="46"/>
    </row>
    <row r="131" spans="1:8" ht="12.75">
      <c r="A131" s="46"/>
      <c r="B131" s="46"/>
      <c r="C131" s="46"/>
      <c r="D131" s="46"/>
      <c r="E131" s="46"/>
      <c r="F131" s="46"/>
      <c r="G131" s="46"/>
      <c r="H131" s="46"/>
    </row>
    <row r="132" spans="1:8" ht="12.75">
      <c r="A132" s="46"/>
      <c r="B132" s="46"/>
      <c r="C132" s="46"/>
      <c r="D132" s="46"/>
      <c r="E132" s="46"/>
      <c r="F132" s="46"/>
      <c r="G132" s="46"/>
      <c r="H132" s="46"/>
    </row>
    <row r="133" spans="1:8" ht="12.75">
      <c r="A133" s="46"/>
      <c r="B133" s="46"/>
      <c r="C133" s="46"/>
      <c r="D133" s="46"/>
      <c r="E133" s="46"/>
      <c r="F133" s="46"/>
      <c r="G133" s="46"/>
      <c r="H133" s="46"/>
    </row>
    <row r="134" spans="1:8" ht="12.75">
      <c r="A134" s="46"/>
      <c r="B134" s="46"/>
      <c r="C134" s="46"/>
      <c r="D134" s="46"/>
      <c r="E134" s="46"/>
      <c r="F134" s="46"/>
      <c r="G134" s="46"/>
      <c r="H134" s="46"/>
    </row>
    <row r="135" spans="1:8" ht="12.75">
      <c r="A135" s="46"/>
      <c r="B135" s="46"/>
      <c r="C135" s="46"/>
      <c r="D135" s="46"/>
      <c r="E135" s="46"/>
      <c r="F135" s="46"/>
      <c r="G135" s="46"/>
      <c r="H135" s="46"/>
    </row>
    <row r="136" spans="1:8" ht="12.75">
      <c r="A136" s="46"/>
      <c r="B136" s="46"/>
      <c r="C136" s="46"/>
      <c r="D136" s="46"/>
      <c r="E136" s="46"/>
      <c r="F136" s="46"/>
      <c r="G136" s="46"/>
      <c r="H136" s="46"/>
    </row>
    <row r="137" spans="1:8" ht="12.75">
      <c r="A137" s="46"/>
      <c r="B137" s="46"/>
      <c r="C137" s="46"/>
      <c r="D137" s="46"/>
      <c r="E137" s="46"/>
      <c r="F137" s="46"/>
      <c r="G137" s="46"/>
      <c r="H137" s="46"/>
    </row>
    <row r="138" spans="1:8" ht="12.75">
      <c r="A138" s="46"/>
      <c r="B138" s="46"/>
      <c r="C138" s="46"/>
      <c r="D138" s="46"/>
      <c r="E138" s="46"/>
      <c r="F138" s="46"/>
      <c r="G138" s="46"/>
      <c r="H138" s="46"/>
    </row>
    <row r="139" spans="1:8" ht="12.75">
      <c r="A139" s="46"/>
      <c r="B139" s="46"/>
      <c r="C139" s="46"/>
      <c r="D139" s="46"/>
      <c r="E139" s="46"/>
      <c r="F139" s="46"/>
      <c r="G139" s="46"/>
      <c r="H139" s="46"/>
    </row>
    <row r="140" spans="1:8" ht="12.75">
      <c r="A140" s="46"/>
      <c r="B140" s="46"/>
      <c r="C140" s="46"/>
      <c r="D140" s="46"/>
      <c r="E140" s="46"/>
      <c r="F140" s="46"/>
      <c r="G140" s="46"/>
      <c r="H140" s="46"/>
    </row>
    <row r="141" spans="1:8" ht="12.75">
      <c r="A141" s="46"/>
      <c r="B141" s="46"/>
      <c r="C141" s="46"/>
      <c r="D141" s="46"/>
      <c r="E141" s="46"/>
      <c r="F141" s="46"/>
      <c r="G141" s="46"/>
      <c r="H141" s="46"/>
    </row>
    <row r="142" spans="1:8" ht="12.75">
      <c r="A142" s="46"/>
      <c r="B142" s="46"/>
      <c r="C142" s="46"/>
      <c r="D142" s="46"/>
      <c r="E142" s="46"/>
      <c r="F142" s="46"/>
      <c r="G142" s="46"/>
      <c r="H142" s="46"/>
    </row>
    <row r="143" spans="1:8" ht="12.75">
      <c r="A143" s="46"/>
      <c r="B143" s="46"/>
      <c r="C143" s="46"/>
      <c r="D143" s="46"/>
      <c r="E143" s="46"/>
      <c r="F143" s="46"/>
      <c r="G143" s="46"/>
      <c r="H143" s="46"/>
    </row>
    <row r="144" spans="1:8" ht="12.75">
      <c r="A144" s="46"/>
      <c r="B144" s="46"/>
      <c r="C144" s="46"/>
      <c r="D144" s="46"/>
      <c r="E144" s="46"/>
      <c r="F144" s="46"/>
      <c r="G144" s="46"/>
      <c r="H144" s="46"/>
    </row>
    <row r="145" spans="1:8" ht="12.75">
      <c r="A145" s="46"/>
      <c r="B145" s="46"/>
      <c r="C145" s="46"/>
      <c r="D145" s="46"/>
      <c r="E145" s="46"/>
      <c r="F145" s="46"/>
      <c r="G145" s="46"/>
      <c r="H145" s="46"/>
    </row>
    <row r="146" spans="1:8" ht="12.75">
      <c r="A146" s="46"/>
      <c r="B146" s="46"/>
      <c r="C146" s="46"/>
      <c r="D146" s="46"/>
      <c r="E146" s="46"/>
      <c r="F146" s="46"/>
      <c r="G146" s="46"/>
      <c r="H146" s="46"/>
    </row>
    <row r="147" spans="1:8" ht="12.75">
      <c r="A147" s="46"/>
      <c r="B147" s="46"/>
      <c r="C147" s="46"/>
      <c r="D147" s="46"/>
      <c r="E147" s="46"/>
      <c r="F147" s="46"/>
      <c r="G147" s="46"/>
      <c r="H147" s="46"/>
    </row>
    <row r="148" spans="1:8" ht="12.75">
      <c r="A148" s="46"/>
      <c r="B148" s="46"/>
      <c r="C148" s="46"/>
      <c r="D148" s="46"/>
      <c r="E148" s="46"/>
      <c r="F148" s="46"/>
      <c r="G148" s="46"/>
      <c r="H148" s="46"/>
    </row>
    <row r="149" spans="1:8" ht="12.75">
      <c r="A149" s="46"/>
      <c r="B149" s="46"/>
      <c r="C149" s="46"/>
      <c r="D149" s="46"/>
      <c r="E149" s="46"/>
      <c r="F149" s="46"/>
      <c r="G149" s="46"/>
      <c r="H149" s="46"/>
    </row>
    <row r="150" spans="1:8" ht="12.75">
      <c r="A150" s="46"/>
      <c r="B150" s="46"/>
      <c r="C150" s="46"/>
      <c r="D150" s="46"/>
      <c r="E150" s="46"/>
      <c r="F150" s="46"/>
      <c r="G150" s="46"/>
      <c r="H150" s="46"/>
    </row>
    <row r="151" spans="1:8" ht="12.75">
      <c r="A151" s="46"/>
      <c r="B151" s="46"/>
      <c r="C151" s="46"/>
      <c r="D151" s="46"/>
      <c r="E151" s="46"/>
      <c r="F151" s="46"/>
      <c r="G151" s="46"/>
      <c r="H151" s="46"/>
    </row>
    <row r="152" spans="1:8" ht="12.75">
      <c r="A152" s="46"/>
      <c r="B152" s="46"/>
      <c r="C152" s="46"/>
      <c r="D152" s="46"/>
      <c r="E152" s="46"/>
      <c r="F152" s="46"/>
      <c r="G152" s="46"/>
      <c r="H152" s="46"/>
    </row>
    <row r="153" spans="1:8" ht="12.75">
      <c r="A153" s="46"/>
      <c r="B153" s="46"/>
      <c r="C153" s="46"/>
      <c r="D153" s="46"/>
      <c r="E153" s="46"/>
      <c r="F153" s="46"/>
      <c r="G153" s="46"/>
      <c r="H153" s="46"/>
    </row>
    <row r="154" spans="1:8" ht="12.75">
      <c r="A154" s="46"/>
      <c r="B154" s="46"/>
      <c r="C154" s="46"/>
      <c r="D154" s="46"/>
      <c r="E154" s="46"/>
      <c r="F154" s="46"/>
      <c r="G154" s="46"/>
      <c r="H154" s="46"/>
    </row>
    <row r="155" spans="1:8" ht="12.75">
      <c r="A155" s="46"/>
      <c r="B155" s="46"/>
      <c r="C155" s="46"/>
      <c r="D155" s="46"/>
      <c r="E155" s="46"/>
      <c r="F155" s="46"/>
      <c r="G155" s="46"/>
      <c r="H155" s="46"/>
    </row>
    <row r="156" spans="1:8" ht="12.75">
      <c r="A156" s="46"/>
      <c r="B156" s="46"/>
      <c r="C156" s="46"/>
      <c r="D156" s="46"/>
      <c r="E156" s="46"/>
      <c r="F156" s="46"/>
      <c r="G156" s="46"/>
      <c r="H156" s="46"/>
    </row>
    <row r="157" spans="1:8" ht="12.75">
      <c r="A157" s="46"/>
      <c r="B157" s="46"/>
      <c r="C157" s="46"/>
      <c r="D157" s="46"/>
      <c r="E157" s="46"/>
      <c r="F157" s="46"/>
      <c r="G157" s="46"/>
      <c r="H157" s="46"/>
    </row>
    <row r="158" spans="1:8" ht="12.75">
      <c r="A158" s="46"/>
      <c r="B158" s="46"/>
      <c r="C158" s="46"/>
      <c r="D158" s="46"/>
      <c r="E158" s="46"/>
      <c r="F158" s="46"/>
      <c r="G158" s="46"/>
      <c r="H158" s="46"/>
    </row>
    <row r="159" spans="1:8" ht="12.75">
      <c r="A159" s="46"/>
      <c r="B159" s="46"/>
      <c r="C159" s="46"/>
      <c r="D159" s="46"/>
      <c r="E159" s="46"/>
      <c r="F159" s="46"/>
      <c r="G159" s="46"/>
      <c r="H159" s="46"/>
    </row>
    <row r="160" spans="1:8" ht="12.75">
      <c r="A160" s="46"/>
      <c r="B160" s="46"/>
      <c r="C160" s="46"/>
      <c r="D160" s="46"/>
      <c r="E160" s="46"/>
      <c r="F160" s="46"/>
      <c r="G160" s="46"/>
      <c r="H160" s="46"/>
    </row>
    <row r="161" spans="1:8" ht="12.75">
      <c r="A161" s="46"/>
      <c r="B161" s="46"/>
      <c r="C161" s="46"/>
      <c r="D161" s="46"/>
      <c r="E161" s="46"/>
      <c r="F161" s="46"/>
      <c r="G161" s="46"/>
      <c r="H161" s="46"/>
    </row>
    <row r="162" spans="1:8" ht="12.75">
      <c r="A162" s="46"/>
      <c r="B162" s="46"/>
      <c r="C162" s="46"/>
      <c r="D162" s="46"/>
      <c r="E162" s="46"/>
      <c r="F162" s="46"/>
      <c r="G162" s="46"/>
      <c r="H162" s="46"/>
    </row>
    <row r="163" spans="1:8" ht="12.75">
      <c r="A163" s="46"/>
      <c r="B163" s="46"/>
      <c r="C163" s="46"/>
      <c r="D163" s="46"/>
      <c r="E163" s="46"/>
      <c r="F163" s="46"/>
      <c r="G163" s="46"/>
      <c r="H163" s="46"/>
    </row>
    <row r="164" spans="1:8" ht="12.75">
      <c r="A164" s="46"/>
      <c r="B164" s="46"/>
      <c r="C164" s="46"/>
      <c r="D164" s="46"/>
      <c r="E164" s="46"/>
      <c r="F164" s="46"/>
      <c r="G164" s="46"/>
      <c r="H164" s="46"/>
    </row>
  </sheetData>
  <sheetProtection selectLockedCells="1" selectUnlockedCells="1"/>
  <printOptions/>
  <pageMargins left="0.6298611111111111" right="0.39375" top="0.5902777777777778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0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2.75">
      <c r="A2" s="69" t="s">
        <v>701</v>
      </c>
      <c r="B2" s="84"/>
      <c r="C2" s="84"/>
      <c r="D2" s="84"/>
      <c r="E2" s="84"/>
      <c r="F2" s="84"/>
      <c r="G2" s="134"/>
      <c r="H2" s="84"/>
      <c r="I2" s="84"/>
      <c r="K2" s="84"/>
      <c r="L2" s="134"/>
      <c r="M2" s="21"/>
    </row>
    <row r="3" spans="1:13" ht="12.75">
      <c r="A3" s="21"/>
      <c r="B3" s="84"/>
      <c r="C3" s="84"/>
      <c r="D3" s="84"/>
      <c r="E3" s="84"/>
      <c r="F3" s="84"/>
      <c r="G3" s="134"/>
      <c r="H3" s="84"/>
      <c r="I3" s="84"/>
      <c r="K3" s="84"/>
      <c r="L3" s="134"/>
      <c r="M3" s="21"/>
    </row>
    <row r="4" spans="1:13" ht="12.75">
      <c r="A4" s="488"/>
      <c r="B4" s="489"/>
      <c r="C4" s="489"/>
      <c r="D4" s="489" t="s">
        <v>702</v>
      </c>
      <c r="E4" s="489"/>
      <c r="F4" s="489"/>
      <c r="G4" s="490"/>
      <c r="H4" s="489"/>
      <c r="I4" s="489" t="s">
        <v>703</v>
      </c>
      <c r="J4" s="385"/>
      <c r="K4" s="489"/>
      <c r="L4" s="490"/>
      <c r="M4" s="21"/>
    </row>
    <row r="5" spans="1:13" ht="12.75">
      <c r="A5" s="491" t="s">
        <v>704</v>
      </c>
      <c r="B5" s="492" t="s">
        <v>705</v>
      </c>
      <c r="C5" s="492" t="s">
        <v>706</v>
      </c>
      <c r="D5" s="492" t="s">
        <v>707</v>
      </c>
      <c r="E5" s="493" t="s">
        <v>708</v>
      </c>
      <c r="F5" s="494"/>
      <c r="G5" s="495" t="s">
        <v>709</v>
      </c>
      <c r="H5" s="492" t="s">
        <v>710</v>
      </c>
      <c r="I5" s="496" t="s">
        <v>711</v>
      </c>
      <c r="J5" s="19" t="s">
        <v>711</v>
      </c>
      <c r="K5" s="492" t="s">
        <v>712</v>
      </c>
      <c r="L5" s="495" t="s">
        <v>713</v>
      </c>
      <c r="M5" s="21"/>
    </row>
    <row r="6" spans="1:13" ht="12.75">
      <c r="A6" s="497"/>
      <c r="B6" s="498" t="s">
        <v>714</v>
      </c>
      <c r="C6" s="498"/>
      <c r="D6" s="498"/>
      <c r="E6" s="499" t="s">
        <v>715</v>
      </c>
      <c r="F6" s="499"/>
      <c r="G6" s="500" t="s">
        <v>716</v>
      </c>
      <c r="H6" s="498" t="s">
        <v>717</v>
      </c>
      <c r="I6" s="501"/>
      <c r="J6" s="373" t="s">
        <v>718</v>
      </c>
      <c r="K6" s="498"/>
      <c r="L6" s="500" t="s">
        <v>716</v>
      </c>
      <c r="M6" s="21"/>
    </row>
    <row r="7" spans="1:13" ht="12.75">
      <c r="A7" s="502"/>
      <c r="B7" s="503"/>
      <c r="C7" s="503"/>
      <c r="D7" s="503"/>
      <c r="E7" s="504"/>
      <c r="F7" s="505"/>
      <c r="G7" s="506"/>
      <c r="H7" s="503"/>
      <c r="I7" s="507"/>
      <c r="K7" s="503"/>
      <c r="L7" s="506"/>
      <c r="M7" s="21"/>
    </row>
    <row r="8" spans="1:13" ht="12.75">
      <c r="A8" s="508" t="s">
        <v>719</v>
      </c>
      <c r="B8" s="503">
        <f>SUM(B10-B9)</f>
        <v>1285774.93</v>
      </c>
      <c r="C8" s="503">
        <f>SUM(C10-C9)</f>
        <v>373.47</v>
      </c>
      <c r="D8" s="503">
        <f>SUM(D10-D9)</f>
        <v>443669.59</v>
      </c>
      <c r="E8" s="504">
        <v>214552.2</v>
      </c>
      <c r="F8" s="505"/>
      <c r="G8" s="506">
        <f>SUM(B8:F8)</f>
        <v>1944370.19</v>
      </c>
      <c r="H8" s="503">
        <f>SUM(H10-H9)</f>
        <v>1878815.93</v>
      </c>
      <c r="I8" s="509">
        <v>38734</v>
      </c>
      <c r="J8" s="510">
        <v>38734</v>
      </c>
      <c r="K8" s="503">
        <f>SUM(K10-K9)</f>
        <v>65554.26000000001</v>
      </c>
      <c r="L8" s="506">
        <f>SUM(H8+K8)</f>
        <v>1944370.19</v>
      </c>
      <c r="M8" s="21"/>
    </row>
    <row r="9" spans="1:13" ht="12.75">
      <c r="A9" s="508" t="s">
        <v>720</v>
      </c>
      <c r="B9" s="503">
        <v>0</v>
      </c>
      <c r="C9" s="503">
        <v>0</v>
      </c>
      <c r="D9" s="503">
        <v>45000.99</v>
      </c>
      <c r="E9" s="504">
        <v>11992.11</v>
      </c>
      <c r="F9" s="505">
        <v>0</v>
      </c>
      <c r="G9" s="506">
        <f>SUM(B9:F9)</f>
        <v>56993.1</v>
      </c>
      <c r="H9" s="503">
        <v>3700.84</v>
      </c>
      <c r="I9" s="509">
        <v>1144.07</v>
      </c>
      <c r="J9" s="510">
        <v>648.26</v>
      </c>
      <c r="K9" s="503">
        <v>53292.26</v>
      </c>
      <c r="L9" s="506">
        <f>SUM(H9+K9)</f>
        <v>56993.100000000006</v>
      </c>
      <c r="M9" s="21"/>
    </row>
    <row r="10" spans="1:13" ht="12.75">
      <c r="A10" s="511" t="s">
        <v>721</v>
      </c>
      <c r="B10" s="512">
        <v>1285774.93</v>
      </c>
      <c r="C10" s="512">
        <v>373.47</v>
      </c>
      <c r="D10" s="512">
        <v>488670.58</v>
      </c>
      <c r="E10" s="513">
        <v>226544.31</v>
      </c>
      <c r="F10" s="514"/>
      <c r="G10" s="515">
        <f>SUM(B10:F10)</f>
        <v>2001363.29</v>
      </c>
      <c r="H10" s="512">
        <v>1882516.77</v>
      </c>
      <c r="I10" s="516" t="s">
        <v>722</v>
      </c>
      <c r="J10" s="517" t="s">
        <v>722</v>
      </c>
      <c r="K10" s="512">
        <v>118846.52</v>
      </c>
      <c r="L10" s="515">
        <f>SUM(H10+K10)</f>
        <v>2001363.29</v>
      </c>
      <c r="M10" s="21"/>
    </row>
    <row r="12" ht="12.75" hidden="1">
      <c r="A12" s="51" t="s">
        <v>723</v>
      </c>
    </row>
    <row r="13" ht="12.75" hidden="1">
      <c r="A13" s="68" t="s">
        <v>724</v>
      </c>
    </row>
    <row r="14" spans="1:13" ht="12.75" hidden="1">
      <c r="A14" s="21" t="s">
        <v>705</v>
      </c>
      <c r="B14" s="21" t="s">
        <v>725</v>
      </c>
      <c r="C14" s="21" t="s">
        <v>726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 hidden="1">
      <c r="A15" s="21" t="s">
        <v>706</v>
      </c>
      <c r="B15" s="21" t="s">
        <v>725</v>
      </c>
      <c r="C15" s="21" t="s">
        <v>727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 hidden="1">
      <c r="A16" s="21" t="s">
        <v>707</v>
      </c>
      <c r="B16" s="21" t="s">
        <v>725</v>
      </c>
      <c r="C16" s="21" t="s">
        <v>728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 hidden="1">
      <c r="A17" s="21"/>
      <c r="B17" s="21"/>
      <c r="C17" s="21" t="s">
        <v>729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hidden="1">
      <c r="A18" s="21"/>
      <c r="B18" s="21" t="s">
        <v>730</v>
      </c>
      <c r="C18" s="21" t="s">
        <v>731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hidden="1">
      <c r="A19" s="21" t="s">
        <v>732</v>
      </c>
      <c r="B19" s="21" t="s">
        <v>725</v>
      </c>
      <c r="C19" s="21" t="s">
        <v>733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3" ht="12.75" hidden="1">
      <c r="A20" s="21" t="s">
        <v>734</v>
      </c>
      <c r="C20" s="21" t="s">
        <v>735</v>
      </c>
    </row>
    <row r="21" spans="2:3" ht="12.75" hidden="1">
      <c r="B21" s="21" t="s">
        <v>736</v>
      </c>
      <c r="C21" s="21" t="s">
        <v>737</v>
      </c>
    </row>
    <row r="22" ht="12.75" hidden="1"/>
    <row r="23" ht="12.75" hidden="1">
      <c r="A23" s="68" t="s">
        <v>738</v>
      </c>
    </row>
    <row r="24" spans="1:12" ht="12.75" hidden="1">
      <c r="A24" s="21" t="s">
        <v>739</v>
      </c>
      <c r="B24" s="21"/>
      <c r="C24" s="21" t="s">
        <v>740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hidden="1">
      <c r="A25" s="21" t="s">
        <v>741</v>
      </c>
      <c r="B25" s="21" t="s">
        <v>725</v>
      </c>
      <c r="C25" s="21" t="s">
        <v>742</v>
      </c>
      <c r="D25" s="21"/>
      <c r="E25" s="21"/>
      <c r="F25" s="21"/>
      <c r="G25" s="21"/>
      <c r="H25" s="21"/>
      <c r="I25" s="21"/>
      <c r="J25" s="21"/>
      <c r="K25" s="21"/>
      <c r="L25" s="21"/>
    </row>
    <row r="26" ht="12.75" hidden="1">
      <c r="C26" s="21" t="s">
        <v>743</v>
      </c>
    </row>
    <row r="27" spans="1:13" ht="12.75" hidden="1">
      <c r="A27" s="68"/>
      <c r="B27" s="21" t="s">
        <v>736</v>
      </c>
      <c r="C27" s="21" t="s">
        <v>744</v>
      </c>
      <c r="D27" s="68"/>
      <c r="E27" s="68"/>
      <c r="F27" s="68"/>
      <c r="G27" s="68"/>
      <c r="H27" s="68"/>
      <c r="I27" s="68"/>
      <c r="J27" s="68"/>
      <c r="K27" s="68"/>
      <c r="L27" s="68"/>
      <c r="M27" s="8"/>
    </row>
    <row r="28" ht="12.75" hidden="1"/>
    <row r="29" ht="12.75">
      <c r="A29" s="68" t="s">
        <v>745</v>
      </c>
    </row>
    <row r="30" spans="1:11" ht="12.75">
      <c r="A30" s="8"/>
      <c r="D30" s="21" t="s">
        <v>746</v>
      </c>
      <c r="E30" s="84">
        <v>437687317.83</v>
      </c>
      <c r="I30" s="19" t="s">
        <v>747</v>
      </c>
      <c r="J30" s="21" t="s">
        <v>748</v>
      </c>
      <c r="K30" s="84">
        <v>91754057.74</v>
      </c>
    </row>
    <row r="31" spans="4:11" ht="12.75">
      <c r="D31" s="21" t="s">
        <v>749</v>
      </c>
      <c r="E31" s="84">
        <v>398953313.49</v>
      </c>
      <c r="J31" s="21" t="s">
        <v>750</v>
      </c>
      <c r="K31" s="84">
        <v>114772962.08</v>
      </c>
    </row>
    <row r="32" spans="5:11" ht="12.75">
      <c r="E32" s="518">
        <f>SUM(E30-E31)</f>
        <v>38734004.339999974</v>
      </c>
      <c r="G32" s="21" t="s">
        <v>751</v>
      </c>
      <c r="K32" s="519">
        <f>SUM(K31-K30)</f>
        <v>23018904.340000004</v>
      </c>
    </row>
    <row r="33" spans="11:13" ht="12.75">
      <c r="K33" s="84">
        <v>15715100</v>
      </c>
      <c r="L33" s="119" t="s">
        <v>656</v>
      </c>
      <c r="M33" s="119"/>
    </row>
    <row r="34" spans="3:11" ht="12.75">
      <c r="C34" s="19"/>
      <c r="D34" s="21"/>
      <c r="E34" s="84"/>
      <c r="K34" s="518">
        <f>SUM(K32:K33)</f>
        <v>38734004.34</v>
      </c>
    </row>
    <row r="35" ht="12.75">
      <c r="A35" s="68" t="s">
        <v>752</v>
      </c>
    </row>
    <row r="36" spans="4:5" ht="12.75">
      <c r="D36" s="21" t="s">
        <v>753</v>
      </c>
      <c r="E36" s="520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I33"/>
  <sheetViews>
    <sheetView workbookViewId="0" topLeftCell="A1">
      <selection activeCell="A35" sqref="A35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4.421875" style="0" customWidth="1"/>
    <col min="4" max="4" width="12.7109375" style="115" customWidth="1"/>
    <col min="5" max="5" width="14.7109375" style="115" customWidth="1"/>
    <col min="6" max="6" width="13.140625" style="115" customWidth="1"/>
    <col min="7" max="7" width="14.57421875" style="8" customWidth="1"/>
    <col min="8" max="8" width="12.7109375" style="0" customWidth="1"/>
    <col min="9" max="9" width="13.00390625" style="0" customWidth="1"/>
  </cols>
  <sheetData>
    <row r="4" spans="1:2" ht="12.75">
      <c r="A4" s="309" t="s">
        <v>754</v>
      </c>
      <c r="B4" s="309"/>
    </row>
    <row r="6" spans="2:9" ht="12.75">
      <c r="B6" s="223" t="s">
        <v>755</v>
      </c>
      <c r="C6" s="278" t="s">
        <v>756</v>
      </c>
      <c r="D6" s="278" t="s">
        <v>757</v>
      </c>
      <c r="E6" s="278" t="s">
        <v>758</v>
      </c>
      <c r="F6" s="278" t="s">
        <v>759</v>
      </c>
      <c r="G6" s="120" t="s">
        <v>760</v>
      </c>
      <c r="H6" s="278" t="s">
        <v>761</v>
      </c>
      <c r="I6" s="223" t="s">
        <v>762</v>
      </c>
    </row>
    <row r="7" spans="3:9" ht="12.75">
      <c r="C7" s="278"/>
      <c r="D7" s="278"/>
      <c r="E7" s="278"/>
      <c r="F7" s="278"/>
      <c r="G7" s="120"/>
      <c r="H7" s="278" t="s">
        <v>22</v>
      </c>
      <c r="I7" s="223" t="s">
        <v>763</v>
      </c>
    </row>
    <row r="8" spans="1:9" ht="12.75">
      <c r="A8" t="s">
        <v>764</v>
      </c>
      <c r="B8" s="249">
        <v>5251000</v>
      </c>
      <c r="C8" s="249">
        <v>-1756000</v>
      </c>
      <c r="D8" s="249">
        <v>-1756000</v>
      </c>
      <c r="E8" s="249">
        <v>-1739000</v>
      </c>
      <c r="I8">
        <v>0</v>
      </c>
    </row>
    <row r="9" spans="2:3" ht="12.75">
      <c r="B9" s="115"/>
      <c r="C9" s="115"/>
    </row>
    <row r="10" spans="1:9" ht="12.75">
      <c r="A10" t="s">
        <v>765</v>
      </c>
      <c r="B10" s="249">
        <v>8993906.27</v>
      </c>
      <c r="C10" s="249">
        <v>-404052</v>
      </c>
      <c r="D10" s="249">
        <v>-423456.9</v>
      </c>
      <c r="E10" s="249">
        <v>-443793</v>
      </c>
      <c r="F10" s="249">
        <v>-465106.8</v>
      </c>
      <c r="G10" s="521">
        <v>-480878.6</v>
      </c>
      <c r="H10" s="297">
        <v>-490200</v>
      </c>
      <c r="I10" s="297">
        <f>SUM(B10+C10+D10+E10+F10+G10+H10)</f>
        <v>6286418.97</v>
      </c>
    </row>
    <row r="11" spans="2:9" ht="12.75">
      <c r="B11" s="115"/>
      <c r="C11" s="115"/>
      <c r="I11" s="297"/>
    </row>
    <row r="12" spans="1:9" ht="12.75">
      <c r="A12" t="s">
        <v>766</v>
      </c>
      <c r="B12" s="249">
        <v>466752</v>
      </c>
      <c r="C12" s="249">
        <v>851626</v>
      </c>
      <c r="D12" s="249">
        <v>-280000</v>
      </c>
      <c r="E12" s="249">
        <v>-280000</v>
      </c>
      <c r="F12" s="249">
        <v>-280000</v>
      </c>
      <c r="G12" s="521">
        <v>-280000</v>
      </c>
      <c r="H12" s="297">
        <v>-198378</v>
      </c>
      <c r="I12" s="297">
        <v>0</v>
      </c>
    </row>
    <row r="13" spans="2:3" ht="12.75">
      <c r="B13" s="115"/>
      <c r="C13" s="115"/>
    </row>
    <row r="14" spans="1:9" ht="12.75">
      <c r="A14" t="s">
        <v>767</v>
      </c>
      <c r="B14" s="249">
        <v>2000000</v>
      </c>
      <c r="C14" s="249">
        <v>-480000</v>
      </c>
      <c r="D14" s="249">
        <v>-480000</v>
      </c>
      <c r="E14" s="249">
        <v>-480000</v>
      </c>
      <c r="F14" s="249">
        <v>-480000</v>
      </c>
      <c r="G14" s="521">
        <v>-80000</v>
      </c>
      <c r="H14" s="249">
        <v>0</v>
      </c>
      <c r="I14">
        <v>0</v>
      </c>
    </row>
    <row r="15" spans="2:3" ht="12.75">
      <c r="B15" s="115"/>
      <c r="C15" s="115"/>
    </row>
    <row r="16" spans="1:9" ht="12.75">
      <c r="A16" t="s">
        <v>767</v>
      </c>
      <c r="B16" s="249">
        <v>0</v>
      </c>
      <c r="C16" s="249">
        <v>500000</v>
      </c>
      <c r="I16">
        <v>0</v>
      </c>
    </row>
    <row r="17" spans="1:3" ht="12.75">
      <c r="A17" t="s">
        <v>768</v>
      </c>
      <c r="B17" s="249"/>
      <c r="C17" s="249">
        <v>-500000</v>
      </c>
    </row>
    <row r="18" spans="2:3" ht="12.75">
      <c r="B18" s="115"/>
      <c r="C18" s="115"/>
    </row>
    <row r="19" spans="1:9" ht="12.75">
      <c r="A19" t="s">
        <v>769</v>
      </c>
      <c r="B19" s="249">
        <v>727389</v>
      </c>
      <c r="C19" s="249">
        <v>-288000</v>
      </c>
      <c r="D19" s="249">
        <v>-288000</v>
      </c>
      <c r="E19" s="249">
        <v>-151389</v>
      </c>
      <c r="F19" s="249"/>
      <c r="G19" s="439"/>
      <c r="H19" s="297"/>
      <c r="I19">
        <v>0</v>
      </c>
    </row>
    <row r="20" spans="2:3" ht="12.75">
      <c r="B20" s="115"/>
      <c r="C20" s="115"/>
    </row>
    <row r="21" spans="1:9" ht="12.75">
      <c r="A21" t="s">
        <v>770</v>
      </c>
      <c r="B21" s="249">
        <v>4217000</v>
      </c>
      <c r="C21" s="115">
        <v>0</v>
      </c>
      <c r="D21" s="249">
        <v>-4217000</v>
      </c>
      <c r="E21" s="249" t="s">
        <v>350</v>
      </c>
      <c r="I21">
        <v>0</v>
      </c>
    </row>
    <row r="22" spans="2:5" ht="12.75">
      <c r="B22" s="249"/>
      <c r="C22" s="115"/>
      <c r="D22" s="249"/>
      <c r="E22" s="249"/>
    </row>
    <row r="23" spans="1:9" ht="12.75">
      <c r="A23" t="s">
        <v>771</v>
      </c>
      <c r="B23" s="249"/>
      <c r="C23" s="115"/>
      <c r="D23" s="249"/>
      <c r="E23" s="249"/>
      <c r="G23" s="521">
        <v>5151190.32</v>
      </c>
      <c r="H23" s="297">
        <v>-4363528</v>
      </c>
      <c r="I23" s="297"/>
    </row>
    <row r="24" spans="2:9" ht="12.75">
      <c r="B24" s="249"/>
      <c r="C24" s="115"/>
      <c r="D24" s="249"/>
      <c r="E24" s="249"/>
      <c r="G24" s="521">
        <v>-787662.32</v>
      </c>
      <c r="H24" s="297"/>
      <c r="I24" s="297"/>
    </row>
    <row r="25" spans="2:3" ht="12.75">
      <c r="B25" s="115"/>
      <c r="C25" s="115"/>
    </row>
    <row r="26" spans="1:9" ht="12.75">
      <c r="A26" s="8" t="s">
        <v>600</v>
      </c>
      <c r="B26" s="439">
        <f>SUM(B8:B25)</f>
        <v>21656047.27</v>
      </c>
      <c r="C26" s="439">
        <f>SUM(C8:C25)</f>
        <v>-2076426</v>
      </c>
      <c r="D26" s="439">
        <f>SUM(D8:D25)</f>
        <v>-7444456.9</v>
      </c>
      <c r="E26" s="439">
        <f>SUM(E8:E25)</f>
        <v>-3094182</v>
      </c>
      <c r="F26" s="249">
        <f>SUM(F8:F25)</f>
        <v>-1225106.8</v>
      </c>
      <c r="G26" s="439">
        <f>SUM(G10:G25)</f>
        <v>3522649.4000000004</v>
      </c>
      <c r="H26" s="439">
        <f>SUM(H10:H25)</f>
        <v>-5052106</v>
      </c>
      <c r="I26" s="439">
        <f>SUM(I8:I25)</f>
        <v>6286418.97</v>
      </c>
    </row>
    <row r="27" spans="2:3" ht="12.75">
      <c r="B27" s="115"/>
      <c r="C27" s="115"/>
    </row>
    <row r="29" spans="1:8" ht="12.75">
      <c r="A29" t="s">
        <v>772</v>
      </c>
      <c r="H29" s="84"/>
    </row>
    <row r="30" ht="12.75">
      <c r="A30" t="s">
        <v>773</v>
      </c>
    </row>
    <row r="32" ht="12.75">
      <c r="A32" t="s">
        <v>774</v>
      </c>
    </row>
    <row r="33" ht="12.75">
      <c r="A33" t="s">
        <v>775</v>
      </c>
    </row>
  </sheetData>
  <sheetProtection selectLockedCells="1" selectUnlockedCells="1"/>
  <printOptions/>
  <pageMargins left="0.24027777777777778" right="0.1798611111111111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5"/>
  <sheetViews>
    <sheetView workbookViewId="0" topLeftCell="A1">
      <selection activeCell="B19" sqref="B19"/>
    </sheetView>
  </sheetViews>
  <sheetFormatPr defaultColWidth="9.140625" defaultRowHeight="12.75"/>
  <cols>
    <col min="1" max="1" width="5.140625" style="0" customWidth="1"/>
    <col min="2" max="2" width="53.57421875" style="0" customWidth="1"/>
    <col min="3" max="3" width="24.00390625" style="0" customWidth="1"/>
    <col min="4" max="4" width="20.00390625" style="0" customWidth="1"/>
    <col min="5" max="5" width="18.28125" style="0" customWidth="1"/>
  </cols>
  <sheetData>
    <row r="2" spans="2:3" ht="12.75">
      <c r="B2" s="309"/>
      <c r="C2" s="309"/>
    </row>
    <row r="3" spans="2:4" ht="12.75">
      <c r="B3" s="522" t="s">
        <v>776</v>
      </c>
      <c r="C3" s="522"/>
      <c r="D3" s="291"/>
    </row>
    <row r="5" spans="3:5" ht="12.75">
      <c r="C5" t="s">
        <v>777</v>
      </c>
      <c r="D5" t="s">
        <v>778</v>
      </c>
      <c r="E5" s="278" t="s">
        <v>779</v>
      </c>
    </row>
    <row r="7" spans="2:5" ht="12.75">
      <c r="B7" s="523" t="s">
        <v>780</v>
      </c>
      <c r="C7" s="524">
        <v>5300000</v>
      </c>
      <c r="D7" s="524">
        <v>5300346</v>
      </c>
      <c r="E7" s="524">
        <f>SUM(C7-D7)</f>
        <v>-346</v>
      </c>
    </row>
    <row r="8" spans="2:5" ht="12.75">
      <c r="B8" s="523" t="s">
        <v>781</v>
      </c>
      <c r="C8" s="524">
        <v>102520</v>
      </c>
      <c r="D8" s="524">
        <v>69765.56</v>
      </c>
      <c r="E8" s="524">
        <f>SUM(C8-D8)</f>
        <v>32754.440000000002</v>
      </c>
    </row>
    <row r="9" spans="2:5" ht="12.75">
      <c r="B9" s="523" t="s">
        <v>782</v>
      </c>
      <c r="C9" s="524">
        <v>583556</v>
      </c>
      <c r="D9" s="524">
        <v>583556</v>
      </c>
      <c r="E9" s="524">
        <f>SUM(C9-D9)</f>
        <v>0</v>
      </c>
    </row>
    <row r="10" spans="2:5" ht="12.75">
      <c r="B10" s="523" t="s">
        <v>783</v>
      </c>
      <c r="C10" s="524">
        <v>71000</v>
      </c>
      <c r="D10" s="524">
        <v>71000</v>
      </c>
      <c r="E10" s="524">
        <f>SUM(C10-D10)</f>
        <v>0</v>
      </c>
    </row>
    <row r="11" spans="2:5" ht="12.75">
      <c r="B11" s="525" t="s">
        <v>784</v>
      </c>
      <c r="C11" s="524">
        <v>46407</v>
      </c>
      <c r="D11" s="524">
        <v>46407</v>
      </c>
      <c r="E11" s="524">
        <f>SUM(C11-D11)</f>
        <v>0</v>
      </c>
    </row>
    <row r="12" spans="3:5" ht="12.75">
      <c r="C12" s="297"/>
      <c r="D12" s="297"/>
      <c r="E12" s="297"/>
    </row>
    <row r="13" spans="3:5" ht="12.75">
      <c r="C13" s="297"/>
      <c r="D13" s="297"/>
      <c r="E13" s="297"/>
    </row>
    <row r="14" spans="2:5" ht="12.75">
      <c r="B14" s="526" t="s">
        <v>600</v>
      </c>
      <c r="C14" s="527">
        <f>SUM(C7:C13)</f>
        <v>6103483</v>
      </c>
      <c r="D14" s="527">
        <f>SUM(D7:D13)</f>
        <v>6071074.5600000005</v>
      </c>
      <c r="E14" s="527">
        <f>SUM(E7:E13)</f>
        <v>32408.440000000002</v>
      </c>
    </row>
    <row r="15" spans="3:5" ht="12.75">
      <c r="C15" s="297"/>
      <c r="D15" s="297"/>
      <c r="E15" s="297"/>
    </row>
    <row r="16" spans="3:5" ht="12.75">
      <c r="C16" s="297"/>
      <c r="D16" s="297"/>
      <c r="E16" s="297"/>
    </row>
    <row r="17" spans="3:5" ht="12.75">
      <c r="C17" s="297"/>
      <c r="D17" s="297"/>
      <c r="E17" s="297"/>
    </row>
    <row r="18" spans="2:5" ht="12.75">
      <c r="B18" s="522" t="s">
        <v>785</v>
      </c>
      <c r="C18" s="528"/>
      <c r="D18" s="529"/>
      <c r="E18" s="297"/>
    </row>
    <row r="19" spans="3:5" ht="12.75">
      <c r="C19" s="297"/>
      <c r="D19" s="297"/>
      <c r="E19" s="297"/>
    </row>
    <row r="20" spans="2:5" ht="12.75">
      <c r="B20" s="523" t="s">
        <v>786</v>
      </c>
      <c r="C20" s="524">
        <v>150000</v>
      </c>
      <c r="D20" s="524">
        <v>150000</v>
      </c>
      <c r="E20" s="524">
        <f>SUM(C20-D20)</f>
        <v>0</v>
      </c>
    </row>
    <row r="21" spans="2:5" ht="12.75">
      <c r="B21" s="523" t="s">
        <v>786</v>
      </c>
      <c r="C21" s="524">
        <v>80700</v>
      </c>
      <c r="D21" s="524">
        <v>80700</v>
      </c>
      <c r="E21" s="524">
        <f>SUM(C21-D21)</f>
        <v>0</v>
      </c>
    </row>
    <row r="22" spans="2:5" ht="12.75">
      <c r="B22" s="523" t="s">
        <v>787</v>
      </c>
      <c r="C22" s="524">
        <v>67590</v>
      </c>
      <c r="D22" s="524">
        <v>67590</v>
      </c>
      <c r="E22" s="524">
        <f>SUM(C22-D22)</f>
        <v>0</v>
      </c>
    </row>
    <row r="23" spans="2:5" ht="12.75">
      <c r="B23" s="523" t="s">
        <v>787</v>
      </c>
      <c r="C23" s="524">
        <v>37926</v>
      </c>
      <c r="D23" s="524">
        <v>37926</v>
      </c>
      <c r="E23" s="524">
        <f>SUM(C23-D23)</f>
        <v>0</v>
      </c>
    </row>
    <row r="24" spans="3:5" ht="12.75">
      <c r="C24" s="297"/>
      <c r="D24" s="297"/>
      <c r="E24" s="297"/>
    </row>
    <row r="25" spans="2:5" ht="12.75">
      <c r="B25" s="526" t="s">
        <v>600</v>
      </c>
      <c r="C25" s="527">
        <f>SUM(C20:C24)</f>
        <v>336216</v>
      </c>
      <c r="D25" s="527">
        <f>SUM(D20:D24)</f>
        <v>336216</v>
      </c>
      <c r="E25" s="527">
        <f>SUM(E20:E24)</f>
        <v>0</v>
      </c>
    </row>
    <row r="26" spans="3:5" ht="12.75">
      <c r="C26" s="297"/>
      <c r="D26" s="297"/>
      <c r="E26" s="297"/>
    </row>
    <row r="27" spans="3:5" ht="12.75">
      <c r="C27" s="297"/>
      <c r="D27" s="297"/>
      <c r="E27" s="297"/>
    </row>
    <row r="28" spans="3:5" ht="12.75">
      <c r="C28" s="297"/>
      <c r="D28" s="297"/>
      <c r="E28" s="297"/>
    </row>
    <row r="29" spans="3:5" ht="12.75">
      <c r="C29" s="297"/>
      <c r="D29" s="297"/>
      <c r="E29" s="297"/>
    </row>
    <row r="30" spans="3:5" ht="12.75">
      <c r="C30" s="297"/>
      <c r="D30" s="297"/>
      <c r="E30" s="297"/>
    </row>
    <row r="31" spans="3:5" ht="12.75">
      <c r="C31" s="297"/>
      <c r="D31" s="297"/>
      <c r="E31" s="297"/>
    </row>
    <row r="32" spans="3:5" ht="12.75">
      <c r="C32" s="297"/>
      <c r="D32" s="297"/>
      <c r="E32" s="297"/>
    </row>
    <row r="33" spans="3:5" ht="12.75">
      <c r="C33" s="297"/>
      <c r="D33" s="297"/>
      <c r="E33" s="297"/>
    </row>
    <row r="34" spans="3:5" ht="12.75">
      <c r="C34" s="297"/>
      <c r="D34" s="297"/>
      <c r="E34" s="297"/>
    </row>
    <row r="35" spans="3:5" ht="12.75">
      <c r="C35" s="297"/>
      <c r="D35" s="297"/>
      <c r="E35" s="2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64"/>
  <sheetViews>
    <sheetView workbookViewId="0" topLeftCell="A40">
      <selection activeCell="A1" sqref="A1"/>
    </sheetView>
  </sheetViews>
  <sheetFormatPr defaultColWidth="9.140625" defaultRowHeight="12.75"/>
  <cols>
    <col min="2" max="2" width="46.00390625" style="0" customWidth="1"/>
    <col min="3" max="3" width="20.8515625" style="0" customWidth="1"/>
    <col min="4" max="4" width="18.140625" style="0" customWidth="1"/>
    <col min="6" max="6" width="13.7109375" style="0" customWidth="1"/>
  </cols>
  <sheetData>
    <row r="1" spans="2:3" ht="12.75">
      <c r="B1" s="530" t="s">
        <v>788</v>
      </c>
      <c r="C1" s="530"/>
    </row>
    <row r="3" spans="2:4" ht="12.75">
      <c r="B3" s="531" t="s">
        <v>709</v>
      </c>
      <c r="C3" s="532">
        <v>39814</v>
      </c>
      <c r="D3" s="532">
        <v>40178</v>
      </c>
    </row>
    <row r="4" spans="2:4" ht="12.75">
      <c r="B4" s="533" t="s">
        <v>789</v>
      </c>
      <c r="C4" s="534">
        <v>625333.8</v>
      </c>
      <c r="D4" s="534">
        <v>819025.66</v>
      </c>
    </row>
    <row r="5" spans="2:4" ht="12.75">
      <c r="B5" s="533" t="s">
        <v>790</v>
      </c>
      <c r="C5" s="534">
        <v>389200394.52</v>
      </c>
      <c r="D5" s="534">
        <v>439315238.6</v>
      </c>
    </row>
    <row r="6" spans="2:4" ht="12.75">
      <c r="B6" s="533" t="s">
        <v>791</v>
      </c>
      <c r="C6" s="534">
        <v>97695205.34</v>
      </c>
      <c r="D6" s="534">
        <v>100002424.35</v>
      </c>
    </row>
    <row r="7" spans="2:4" ht="12.75">
      <c r="B7" s="533" t="s">
        <v>792</v>
      </c>
      <c r="C7" s="534">
        <v>10800</v>
      </c>
      <c r="D7" s="534">
        <v>30800</v>
      </c>
    </row>
    <row r="8" spans="2:4" ht="12.75">
      <c r="B8" s="533" t="s">
        <v>793</v>
      </c>
      <c r="C8" s="534">
        <v>271963952.85</v>
      </c>
      <c r="D8" s="534">
        <v>287464493.65</v>
      </c>
    </row>
    <row r="9" spans="2:4" ht="12.75">
      <c r="B9" s="533" t="s">
        <v>794</v>
      </c>
      <c r="C9" s="534">
        <v>7541343.17</v>
      </c>
      <c r="D9" s="534">
        <v>8408106.19</v>
      </c>
    </row>
    <row r="10" spans="2:4" ht="12.75">
      <c r="B10" s="533" t="s">
        <v>795</v>
      </c>
      <c r="C10" s="534">
        <v>5876209.1</v>
      </c>
      <c r="D10" s="534">
        <v>8619193.89</v>
      </c>
    </row>
    <row r="11" spans="2:6" ht="12.75">
      <c r="B11" s="533" t="s">
        <v>796</v>
      </c>
      <c r="C11" s="534">
        <v>6112884.06</v>
      </c>
      <c r="D11" s="534">
        <v>34790220.52</v>
      </c>
      <c r="F11" s="297"/>
    </row>
    <row r="12" spans="2:4" ht="12.75">
      <c r="B12" s="533" t="s">
        <v>797</v>
      </c>
      <c r="C12" s="534">
        <v>1636987.47</v>
      </c>
      <c r="D12" s="534">
        <v>1636987.47</v>
      </c>
    </row>
    <row r="13" spans="2:4" ht="12.75">
      <c r="B13" s="533" t="s">
        <v>798</v>
      </c>
      <c r="C13" s="534">
        <v>59473.92</v>
      </c>
      <c r="D13" s="534">
        <v>61707.06</v>
      </c>
    </row>
    <row r="14" spans="2:4" ht="12.75">
      <c r="B14" s="533" t="s">
        <v>799</v>
      </c>
      <c r="C14" s="534">
        <v>269293.84</v>
      </c>
      <c r="D14" s="534">
        <v>321691.23</v>
      </c>
    </row>
    <row r="15" spans="2:4" ht="12.75">
      <c r="B15" s="533" t="s">
        <v>800</v>
      </c>
      <c r="C15" s="534">
        <v>528714</v>
      </c>
      <c r="D15" s="534">
        <v>528718</v>
      </c>
    </row>
    <row r="16" spans="2:4" ht="12.75">
      <c r="B16" s="533" t="s">
        <v>801</v>
      </c>
      <c r="C16" s="534">
        <v>1170240.41</v>
      </c>
      <c r="D16" s="534">
        <v>1766071.85</v>
      </c>
    </row>
    <row r="17" spans="2:4" ht="12.75">
      <c r="B17" s="533" t="s">
        <v>802</v>
      </c>
      <c r="C17" s="534">
        <v>1615511.6</v>
      </c>
      <c r="D17" s="534">
        <v>1121871.56</v>
      </c>
    </row>
    <row r="18" spans="2:4" ht="12.75">
      <c r="B18" s="533" t="s">
        <v>803</v>
      </c>
      <c r="C18" s="534">
        <v>350887</v>
      </c>
      <c r="D18" s="534">
        <v>832413.5</v>
      </c>
    </row>
    <row r="19" spans="2:4" ht="12.75">
      <c r="B19" s="533" t="s">
        <v>804</v>
      </c>
      <c r="C19" s="534">
        <v>49700</v>
      </c>
      <c r="D19" s="534">
        <v>3580554.09</v>
      </c>
    </row>
    <row r="20" spans="2:4" ht="12.75">
      <c r="B20" s="533" t="s">
        <v>805</v>
      </c>
      <c r="C20" s="534">
        <v>6910</v>
      </c>
      <c r="D20" s="534">
        <v>20547</v>
      </c>
    </row>
    <row r="21" spans="2:4" ht="12.75">
      <c r="B21" s="533" t="s">
        <v>806</v>
      </c>
      <c r="C21" s="534">
        <v>68043</v>
      </c>
      <c r="D21" s="534">
        <v>84074</v>
      </c>
    </row>
    <row r="22" spans="2:4" ht="12.75">
      <c r="B22" s="533" t="s">
        <v>807</v>
      </c>
      <c r="C22" s="534">
        <v>16516</v>
      </c>
      <c r="D22" s="534">
        <v>0</v>
      </c>
    </row>
    <row r="23" spans="2:4" ht="12.75">
      <c r="B23" s="533" t="s">
        <v>808</v>
      </c>
      <c r="C23" s="534">
        <v>5070683.65</v>
      </c>
      <c r="D23" s="534">
        <v>6131393.04</v>
      </c>
    </row>
    <row r="24" spans="2:4" ht="12.75">
      <c r="B24" s="533" t="s">
        <v>809</v>
      </c>
      <c r="C24" s="534">
        <v>955860.26</v>
      </c>
      <c r="D24" s="534">
        <v>890694.64</v>
      </c>
    </row>
    <row r="25" spans="2:4" ht="12.75">
      <c r="B25" s="533" t="s">
        <v>810</v>
      </c>
      <c r="C25" s="534">
        <v>13721621.49</v>
      </c>
      <c r="D25" s="534">
        <v>6739689.21</v>
      </c>
    </row>
    <row r="26" spans="2:4" ht="12.75">
      <c r="B26" s="533" t="s">
        <v>811</v>
      </c>
      <c r="C26" s="534">
        <v>1223934.31</v>
      </c>
      <c r="D26" s="534">
        <v>2308536.97</v>
      </c>
    </row>
    <row r="27" spans="2:4" ht="12.75">
      <c r="B27" s="533" t="s">
        <v>812</v>
      </c>
      <c r="C27" s="534">
        <v>0</v>
      </c>
      <c r="D27" s="534">
        <v>0</v>
      </c>
    </row>
    <row r="28" spans="2:4" ht="12.75">
      <c r="B28" s="533" t="s">
        <v>813</v>
      </c>
      <c r="C28" s="534">
        <v>161252.94</v>
      </c>
      <c r="D28" s="534">
        <v>112840.51</v>
      </c>
    </row>
    <row r="29" spans="2:4" ht="12.75">
      <c r="B29" s="535" t="s">
        <v>814</v>
      </c>
      <c r="C29" s="536">
        <v>28430.13</v>
      </c>
      <c r="D29" s="536">
        <v>28430.13</v>
      </c>
    </row>
    <row r="30" spans="2:4" ht="12.75">
      <c r="B30" s="537" t="s">
        <v>815</v>
      </c>
      <c r="C30" s="538">
        <v>10145</v>
      </c>
      <c r="D30" s="538">
        <v>0</v>
      </c>
    </row>
    <row r="31" spans="3:4" ht="12.75">
      <c r="C31" s="539"/>
      <c r="D31" s="539"/>
    </row>
    <row r="32" spans="2:4" ht="12.75">
      <c r="B32" s="540" t="s">
        <v>816</v>
      </c>
      <c r="C32" s="541">
        <f>SUM(C4+C5+C12+C13+C14+C15+C16+C17+C18+C19+C20+C21+C22+C23+C24+C25+C26+C27+C28+C29+C30)</f>
        <v>416769933.34000003</v>
      </c>
      <c r="D32" s="541">
        <f>SUM(D4+D5+D12+D13+D14+D15+D16+D17+D18+D19+D20+D21+D22+D23+D24+D25+D26+D27+D28+D29+D30)</f>
        <v>466300484.5200001</v>
      </c>
    </row>
    <row r="33" spans="3:4" ht="12.75">
      <c r="C33" s="539"/>
      <c r="D33" s="539"/>
    </row>
    <row r="34" spans="2:4" ht="12.75">
      <c r="B34" s="542" t="s">
        <v>817</v>
      </c>
      <c r="C34" s="532">
        <v>39814</v>
      </c>
      <c r="D34" s="532">
        <v>40178</v>
      </c>
    </row>
    <row r="35" spans="2:4" ht="12.75">
      <c r="B35" s="533" t="s">
        <v>818</v>
      </c>
      <c r="C35" s="534">
        <v>389815397.78</v>
      </c>
      <c r="D35" s="534">
        <v>416616283.07</v>
      </c>
    </row>
    <row r="36" spans="2:4" ht="12.75">
      <c r="B36" s="533" t="s">
        <v>819</v>
      </c>
      <c r="C36" s="534">
        <v>956616.42</v>
      </c>
      <c r="D36" s="534">
        <v>956616.42</v>
      </c>
    </row>
    <row r="37" spans="2:4" ht="12.75">
      <c r="B37" s="533" t="s">
        <v>820</v>
      </c>
      <c r="C37" s="534">
        <v>1005292.62</v>
      </c>
      <c r="D37" s="534">
        <v>1968870.41</v>
      </c>
    </row>
    <row r="38" spans="2:4" ht="12.75">
      <c r="B38" s="533" t="s">
        <v>821</v>
      </c>
      <c r="C38" s="534">
        <v>1408097.25</v>
      </c>
      <c r="D38" s="534">
        <v>2441924.48</v>
      </c>
    </row>
    <row r="39" spans="2:4" ht="12.75">
      <c r="B39" s="533" t="s">
        <v>822</v>
      </c>
      <c r="C39" s="534">
        <v>143070.88</v>
      </c>
      <c r="D39" s="534">
        <v>82824.88</v>
      </c>
    </row>
    <row r="40" spans="2:4" ht="12.75">
      <c r="B40" s="533" t="s">
        <v>823</v>
      </c>
      <c r="C40" s="534">
        <v>478378</v>
      </c>
      <c r="D40" s="534">
        <v>198378</v>
      </c>
    </row>
    <row r="41" spans="2:4" ht="12.75">
      <c r="B41" s="533" t="s">
        <v>824</v>
      </c>
      <c r="C41" s="534">
        <v>0</v>
      </c>
      <c r="D41" s="534">
        <v>1306115.88</v>
      </c>
    </row>
    <row r="42" spans="2:4" ht="12.75">
      <c r="B42" s="533" t="s">
        <v>825</v>
      </c>
      <c r="C42" s="534">
        <v>97771.84</v>
      </c>
      <c r="D42" s="534">
        <v>97771.84</v>
      </c>
    </row>
    <row r="43" spans="2:4" ht="12.75">
      <c r="B43" s="533" t="s">
        <v>826</v>
      </c>
      <c r="C43" s="534">
        <v>1582760.71</v>
      </c>
      <c r="D43" s="534">
        <v>0</v>
      </c>
    </row>
    <row r="44" spans="2:4" ht="12.75">
      <c r="B44" s="533" t="s">
        <v>827</v>
      </c>
      <c r="C44" s="534">
        <v>4906640.92</v>
      </c>
      <c r="D44" s="534">
        <v>-5597940.76</v>
      </c>
    </row>
    <row r="45" spans="2:4" ht="12.75">
      <c r="B45" s="533" t="s">
        <v>828</v>
      </c>
      <c r="C45" s="534">
        <v>5378163.12</v>
      </c>
      <c r="D45" s="534">
        <v>1700398.11</v>
      </c>
    </row>
    <row r="46" spans="2:4" ht="12.75">
      <c r="B46" s="533" t="s">
        <v>829</v>
      </c>
      <c r="C46" s="534">
        <v>-1663740.02</v>
      </c>
      <c r="D46" s="534">
        <v>-2896341.44</v>
      </c>
    </row>
    <row r="47" spans="2:4" ht="12.75">
      <c r="B47" s="533" t="s">
        <v>830</v>
      </c>
      <c r="C47" s="534">
        <v>1877854</v>
      </c>
      <c r="D47" s="534">
        <v>2294451</v>
      </c>
    </row>
    <row r="48" spans="2:4" ht="12.75">
      <c r="B48" s="533" t="s">
        <v>831</v>
      </c>
      <c r="C48" s="534">
        <v>1079054</v>
      </c>
      <c r="D48" s="534">
        <v>539527.04</v>
      </c>
    </row>
    <row r="49" spans="2:4" ht="12.75">
      <c r="B49" s="533" t="s">
        <v>832</v>
      </c>
      <c r="C49" s="534">
        <v>110867.4</v>
      </c>
      <c r="D49" s="534">
        <v>32429393.43</v>
      </c>
    </row>
    <row r="50" spans="2:4" ht="12.75">
      <c r="B50" s="533" t="s">
        <v>833</v>
      </c>
      <c r="C50" s="534">
        <v>133734.67</v>
      </c>
      <c r="D50" s="534">
        <v>1474655.08</v>
      </c>
    </row>
    <row r="51" spans="2:4" ht="12.75">
      <c r="B51" s="533" t="s">
        <v>834</v>
      </c>
      <c r="C51" s="534">
        <v>31.9</v>
      </c>
      <c r="D51" s="534">
        <v>348801.9</v>
      </c>
    </row>
    <row r="52" spans="2:4" ht="12.75">
      <c r="B52" s="533" t="s">
        <v>835</v>
      </c>
      <c r="C52" s="534">
        <v>472121</v>
      </c>
      <c r="D52" s="534">
        <v>477515</v>
      </c>
    </row>
    <row r="53" spans="2:4" ht="12.75">
      <c r="B53" s="533" t="s">
        <v>836</v>
      </c>
      <c r="C53" s="534">
        <v>236365</v>
      </c>
      <c r="D53" s="534">
        <v>237959</v>
      </c>
    </row>
    <row r="54" spans="2:4" ht="12.75">
      <c r="B54" s="533" t="s">
        <v>837</v>
      </c>
      <c r="C54" s="534">
        <v>159460</v>
      </c>
      <c r="D54" s="534">
        <v>91600</v>
      </c>
    </row>
    <row r="55" spans="2:4" ht="12.75">
      <c r="B55" s="533" t="s">
        <v>838</v>
      </c>
      <c r="C55" s="534">
        <v>58669</v>
      </c>
      <c r="D55" s="534">
        <v>61686</v>
      </c>
    </row>
    <row r="56" spans="2:4" ht="12.75">
      <c r="B56" s="533" t="s">
        <v>839</v>
      </c>
      <c r="C56" s="534">
        <v>13526</v>
      </c>
      <c r="D56" s="534">
        <v>1110</v>
      </c>
    </row>
    <row r="57" spans="2:4" ht="12.75">
      <c r="B57" s="533" t="s">
        <v>840</v>
      </c>
      <c r="C57" s="534">
        <v>0</v>
      </c>
      <c r="D57" s="534">
        <v>0</v>
      </c>
    </row>
    <row r="58" spans="2:4" ht="12.75">
      <c r="B58" s="533" t="s">
        <v>841</v>
      </c>
      <c r="C58" s="534">
        <v>74502.21</v>
      </c>
      <c r="D58" s="534">
        <v>47893.68</v>
      </c>
    </row>
    <row r="59" spans="2:4" ht="12.75">
      <c r="B59" s="533" t="s">
        <v>842</v>
      </c>
      <c r="C59" s="534">
        <v>7337497.57</v>
      </c>
      <c r="D59" s="534">
        <v>6776618.97</v>
      </c>
    </row>
    <row r="60" spans="2:4" ht="12.75">
      <c r="B60" s="533" t="s">
        <v>843</v>
      </c>
      <c r="C60" s="534">
        <v>0</v>
      </c>
      <c r="D60" s="534">
        <v>4363528</v>
      </c>
    </row>
    <row r="61" spans="2:4" ht="12.75">
      <c r="B61" s="533" t="s">
        <v>844</v>
      </c>
      <c r="C61" s="534">
        <v>0</v>
      </c>
      <c r="D61" s="534">
        <v>0</v>
      </c>
    </row>
    <row r="62" spans="2:4" ht="12.75">
      <c r="B62" s="537" t="s">
        <v>845</v>
      </c>
      <c r="C62" s="538">
        <v>1107801.07</v>
      </c>
      <c r="D62" s="538">
        <v>280844.53</v>
      </c>
    </row>
    <row r="63" spans="3:4" ht="12.75">
      <c r="C63" s="539"/>
      <c r="D63" s="539"/>
    </row>
    <row r="64" spans="2:4" ht="12.75">
      <c r="B64" s="540" t="s">
        <v>846</v>
      </c>
      <c r="C64" s="541">
        <f>SUM(C35:C63)</f>
        <v>416769933.34</v>
      </c>
      <c r="D64" s="541">
        <f>SUM(D35:D63)</f>
        <v>466300484.52</v>
      </c>
    </row>
  </sheetData>
  <sheetProtection selectLockedCells="1" selectUnlockedCells="1"/>
  <printOptions/>
  <pageMargins left="0.2701388888888889" right="0.24027777777777778" top="0.30972222222222223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Bodnárová</cp:lastModifiedBy>
  <cp:lastPrinted>2010-05-28T05:33:19Z</cp:lastPrinted>
  <dcterms:modified xsi:type="dcterms:W3CDTF">2010-05-28T05:33:29Z</dcterms:modified>
  <cp:category/>
  <cp:version/>
  <cp:contentType/>
  <cp:contentStatus/>
</cp:coreProperties>
</file>