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komentář" sheetId="1" r:id="rId1"/>
    <sheet name="rozbory" sheetId="2" r:id="rId2"/>
    <sheet name="rekapit.výdaje" sheetId="3" r:id="rId3"/>
    <sheet name="rozbor výdajů položky" sheetId="4" r:id="rId4"/>
    <sheet name="rozbor výdajů dle OdPa" sheetId="5" r:id="rId5"/>
    <sheet name="fondy města" sheetId="6" r:id="rId6"/>
    <sheet name="Rozdělení zůstatku" sheetId="7" r:id="rId7"/>
    <sheet name="rozvaha město" sheetId="8" state="hidden" r:id="rId8"/>
    <sheet name="výsledek hospodaření" sheetId="9" r:id="rId9"/>
    <sheet name="úvěry a půjčky" sheetId="10" r:id="rId10"/>
    <sheet name="fin.vypořádání" sheetId="11" r:id="rId11"/>
    <sheet name="rozvaha" sheetId="12" r:id="rId12"/>
    <sheet name="investiční výdaje" sheetId="13" r:id="rId13"/>
    <sheet name="přijaté dotace" sheetId="14" r:id="rId14"/>
    <sheet name="poskytnuté příspěvky 1" sheetId="15" r:id="rId15"/>
    <sheet name="poskytnuté příspěvky" sheetId="16" r:id="rId16"/>
    <sheet name="pohledávky" sheetId="17" r:id="rId17"/>
    <sheet name="pohledávky rozpis" sheetId="18" r:id="rId18"/>
    <sheet name="dluhová služba" sheetId="19" r:id="rId19"/>
    <sheet name="rozpis" sheetId="20" r:id="rId20"/>
    <sheet name="plán HČ" sheetId="21" r:id="rId21"/>
    <sheet name="Hosp. PO,SRO" sheetId="22" r:id="rId22"/>
    <sheet name="s.r.o." sheetId="23" r:id="rId23"/>
    <sheet name="rozvahy PO" sheetId="24" r:id="rId24"/>
    <sheet name="výkaz zisku" sheetId="25" r:id="rId25"/>
    <sheet name="HV PO" sheetId="26" r:id="rId26"/>
    <sheet name="občané" sheetId="27" r:id="rId27"/>
  </sheets>
  <definedNames>
    <definedName name="_xlnm.Print_Area" localSheetId="1">'rozbory'!$A$1:$BA$1217</definedName>
  </definedNames>
  <calcPr fullCalcOnLoad="1"/>
</workbook>
</file>

<file path=xl/sharedStrings.xml><?xml version="1.0" encoding="utf-8"?>
<sst xmlns="http://schemas.openxmlformats.org/spreadsheetml/2006/main" count="2510" uniqueCount="1703">
  <si>
    <t>Závěrečný účet města Město Albrechtice za rok 2011</t>
  </si>
  <si>
    <t>předložen ke schválení na ZM dne 20.6.2012</t>
  </si>
  <si>
    <t>Rozbory hospodaření města Město Albrechtice</t>
  </si>
  <si>
    <t>peněžní fondy, finanční vypořádání, úvěry a půjčky, rozvaha</t>
  </si>
  <si>
    <t>Soupis pohledávek</t>
  </si>
  <si>
    <t xml:space="preserve">Informace o hospodářské činnosti města </t>
  </si>
  <si>
    <t xml:space="preserve">Hospodaření příspěvkových organizací založených městem </t>
  </si>
  <si>
    <t>a obchodních společností se 100% účastí města</t>
  </si>
  <si>
    <t>Zpráva o výsledku přezkoumání hospodaření obce Město Albrechtice</t>
  </si>
  <si>
    <t>za rok 2011</t>
  </si>
  <si>
    <t>Rozbor hospodaření města Město Albrechtice za rok 2011</t>
  </si>
  <si>
    <t>rozpočet v tis. Kč</t>
  </si>
  <si>
    <t>v Kč</t>
  </si>
  <si>
    <t>Běžné příjmy</t>
  </si>
  <si>
    <t>schvál.</t>
  </si>
  <si>
    <t>úprava č.1</t>
  </si>
  <si>
    <t>úprava č.2</t>
  </si>
  <si>
    <t>úprava č.3</t>
  </si>
  <si>
    <t>úprava č.4</t>
  </si>
  <si>
    <t>úprava č.5</t>
  </si>
  <si>
    <t>úprava č.6</t>
  </si>
  <si>
    <t>úprava č.7</t>
  </si>
  <si>
    <t>rozpočet</t>
  </si>
  <si>
    <t>plnění</t>
  </si>
  <si>
    <t>ZM 15.12.10</t>
  </si>
  <si>
    <t>ZM 16.2.</t>
  </si>
  <si>
    <t>ZM 20.4.</t>
  </si>
  <si>
    <t>ZM 22.6.</t>
  </si>
  <si>
    <t>ZM 21.9.</t>
  </si>
  <si>
    <t>ZM 19.10.</t>
  </si>
  <si>
    <t>ZM 23.11.</t>
  </si>
  <si>
    <t>RM 29.12.</t>
  </si>
  <si>
    <t>celkem</t>
  </si>
  <si>
    <t>k 31.12.</t>
  </si>
  <si>
    <t>plnění %</t>
  </si>
  <si>
    <t>Daňové příjmy  a kapitál.výnosy</t>
  </si>
  <si>
    <t>daň z příjmu FO  ze záv. činnosti</t>
  </si>
  <si>
    <t>daň z příjmu FO podnikající</t>
  </si>
  <si>
    <t>daň z příjmu FO srážková sazba</t>
  </si>
  <si>
    <t>daň z příjmu PO</t>
  </si>
  <si>
    <t>,</t>
  </si>
  <si>
    <t>daň z přidané hodnoty</t>
  </si>
  <si>
    <t>daň z nemovitosti</t>
  </si>
  <si>
    <t>daň z příjmů obce</t>
  </si>
  <si>
    <t>komentář</t>
  </si>
  <si>
    <t>Daňové příjmy byly plněny o 828 022,-,-Kč  oproti schválenému rozpočtu  méně, což je   2,84 % .</t>
  </si>
  <si>
    <t>Poplatky a daně</t>
  </si>
  <si>
    <t>správní poplatky</t>
  </si>
  <si>
    <t>poplatek ze psů</t>
  </si>
  <si>
    <t>poplatek z veřejného prostranství</t>
  </si>
  <si>
    <t>poplatek z ubytovací kapacity</t>
  </si>
  <si>
    <t>poplatek za provozovaný VHP</t>
  </si>
  <si>
    <t>poplatek ze vstupného</t>
  </si>
  <si>
    <t>poplatek za lázeňský pobyt</t>
  </si>
  <si>
    <t>výtěžek z provozovaných VHP</t>
  </si>
  <si>
    <t>odvody za odnětí půdy</t>
  </si>
  <si>
    <t>komunální odpad</t>
  </si>
  <si>
    <t>Daňové příjmy - úhrnem</t>
  </si>
  <si>
    <t>stavební odbor</t>
  </si>
  <si>
    <t xml:space="preserve">stavební povolení, územní rozhodnutí </t>
  </si>
  <si>
    <t>matrika</t>
  </si>
  <si>
    <t>výkon matriční agendy, ověřování listin a podpisů, evid. obyvatel</t>
  </si>
  <si>
    <t>výpisy z KN</t>
  </si>
  <si>
    <t>výpisy z RT</t>
  </si>
  <si>
    <t>výpisy z OR</t>
  </si>
  <si>
    <t>výpisy z ŽR</t>
  </si>
  <si>
    <t>bodové hodnocení řidičů</t>
  </si>
  <si>
    <t>konverze datových schr.</t>
  </si>
  <si>
    <t>rybářské lístky</t>
  </si>
  <si>
    <t>výherní přístroje</t>
  </si>
  <si>
    <t xml:space="preserve">za VHP </t>
  </si>
  <si>
    <t>Nedaňové příjmy -příjmy z vlastní činnosti</t>
  </si>
  <si>
    <t>psí útulek</t>
  </si>
  <si>
    <t>poplatky za umístění</t>
  </si>
  <si>
    <t>ostatní správa v průmyslu</t>
  </si>
  <si>
    <t>silnice, chodníky</t>
  </si>
  <si>
    <t>vodní hospodářství</t>
  </si>
  <si>
    <t>vrácená DPH</t>
  </si>
  <si>
    <t>vzdělávání</t>
  </si>
  <si>
    <t>přijaté sankční platby MŠ</t>
  </si>
  <si>
    <t>odvody příspěvkových orga. MŠ</t>
  </si>
  <si>
    <t>odvody příspěvkových orga. ZŠ</t>
  </si>
  <si>
    <t>kultura, sdělovací prostředky</t>
  </si>
  <si>
    <t>knihovna poplatky za půjčování</t>
  </si>
  <si>
    <t>příjmy ze vstupného - zámek kultura</t>
  </si>
  <si>
    <t>příspěvek z Euroregionu - Na spol.notu</t>
  </si>
  <si>
    <t>příspěvek z Euroregionu - Vánoční jarmark</t>
  </si>
  <si>
    <t>dary na dětský den</t>
  </si>
  <si>
    <t>dary na koncerty</t>
  </si>
  <si>
    <t>zpravodaj za reklamu</t>
  </si>
  <si>
    <t>ostatní zájmová činnost</t>
  </si>
  <si>
    <t>příspěvěk z Euroregionu na Štít</t>
  </si>
  <si>
    <t>příjmy z víceúčelového hřiště</t>
  </si>
  <si>
    <t>vstupné Štít Albrechtic</t>
  </si>
  <si>
    <t>kurzové rozdíly</t>
  </si>
  <si>
    <t>bydlení a komunál.sl.</t>
  </si>
  <si>
    <t>pronájem byty</t>
  </si>
  <si>
    <t>příjmy na služby v bytech</t>
  </si>
  <si>
    <t>pronájem hrobových míst</t>
  </si>
  <si>
    <t>služby hrobová místa</t>
  </si>
  <si>
    <t>pohřebnictví náhrada vynal.nákladů</t>
  </si>
  <si>
    <t>poplatek za věcné břemeno</t>
  </si>
  <si>
    <t>prodej neinvestičního majetku</t>
  </si>
  <si>
    <t>veřejné osvětlení - přefakturace el.energie</t>
  </si>
  <si>
    <t>ochrana životního prostředí</t>
  </si>
  <si>
    <t>příjmy za třídění odpadu Ekokom</t>
  </si>
  <si>
    <t>za vývoz papíru do sběrny</t>
  </si>
  <si>
    <t>příjem za sekání trávy</t>
  </si>
  <si>
    <t>sběrný dvůr - štěpkování</t>
  </si>
  <si>
    <t>sběrný dvůr - pojistné plnění</t>
  </si>
  <si>
    <t>skládka inertního odpadu</t>
  </si>
  <si>
    <t>sociální péče a pomoc</t>
  </si>
  <si>
    <t>bezpečnost a veřejný pořádek</t>
  </si>
  <si>
    <t>přijaté sankční platky ( KPP)</t>
  </si>
  <si>
    <t>exekuční náklady při vymáhání pokut</t>
  </si>
  <si>
    <t>dobrovolní hasiči</t>
  </si>
  <si>
    <t>příjmy z vlastní činnosti</t>
  </si>
  <si>
    <t>přijaté neinvestiční dary</t>
  </si>
  <si>
    <t>vratka transferu - grantu</t>
  </si>
  <si>
    <t>st.správa,územní samospr.</t>
  </si>
  <si>
    <t>ostatní příjem</t>
  </si>
  <si>
    <t>pronájem majetku</t>
  </si>
  <si>
    <t>prodej neivestičního majetku</t>
  </si>
  <si>
    <t>ostatní nedaňové příjmy</t>
  </si>
  <si>
    <t>finanční operace</t>
  </si>
  <si>
    <t>příjmy z úroků</t>
  </si>
  <si>
    <t>úroky z poskytných půjček FBV</t>
  </si>
  <si>
    <t>vypořádání DPH za rok 2010</t>
  </si>
  <si>
    <t>ostatní činnosti</t>
  </si>
  <si>
    <t>vratka nevyčerpané dotace MŠ</t>
  </si>
  <si>
    <t>Přijaté  splátky půjček</t>
  </si>
  <si>
    <t>splátky půjček od obyvatelů</t>
  </si>
  <si>
    <t>Přijaté dotace</t>
  </si>
  <si>
    <t xml:space="preserve">neinvestiční dotace ze všeob. pokladní správy </t>
  </si>
  <si>
    <t>dotace  na sčítání lidu,domu</t>
  </si>
  <si>
    <t>UZ98005</t>
  </si>
  <si>
    <t>neinvestiční dotace z SR</t>
  </si>
  <si>
    <t>výkon státní správy</t>
  </si>
  <si>
    <t>školství</t>
  </si>
  <si>
    <t>nenvestiční přijaté dotace ze státních fondů</t>
  </si>
  <si>
    <t>dotace na sběrný dvůr</t>
  </si>
  <si>
    <t>UZ90001</t>
  </si>
  <si>
    <t>neinvestiční přijaté dotace ze státního rozpočtu</t>
  </si>
  <si>
    <t>dotace na komunitní plánování</t>
  </si>
  <si>
    <t>UZ 13233</t>
  </si>
  <si>
    <t>dotace na rozhlednu</t>
  </si>
  <si>
    <t>UZ 17007</t>
  </si>
  <si>
    <t>UZ 15374</t>
  </si>
  <si>
    <t>dotace na sociální dávky</t>
  </si>
  <si>
    <t>UZ 13306</t>
  </si>
  <si>
    <t>dotace pro ZŠ z OP vzdělávání</t>
  </si>
  <si>
    <t>UZ33123</t>
  </si>
  <si>
    <t>dotace na opravu měšť.domu nám. ČSA</t>
  </si>
  <si>
    <t>UZ34055</t>
  </si>
  <si>
    <t>neinvestiční dotace od obcí</t>
  </si>
  <si>
    <t xml:space="preserve">příjmy ze školného </t>
  </si>
  <si>
    <t>příjmy za přestupkovou komisi</t>
  </si>
  <si>
    <t>neinvestiční přijaté dotace od krajů</t>
  </si>
  <si>
    <t>dotace pro MŠ M.Al-ce</t>
  </si>
  <si>
    <t>UZ 00334</t>
  </si>
  <si>
    <t>na výdaje pro jednotky JSDHO</t>
  </si>
  <si>
    <t>UZ 14004</t>
  </si>
  <si>
    <t>UZ 00211</t>
  </si>
  <si>
    <t>dotace na opravu oken</t>
  </si>
  <si>
    <t>UZ 00343</t>
  </si>
  <si>
    <t>dotace na lesy</t>
  </si>
  <si>
    <t>UZ00327</t>
  </si>
  <si>
    <t>Převody z vlastních fondů hospodářské činnosti</t>
  </si>
  <si>
    <t>Převod z hospodářské činnosti</t>
  </si>
  <si>
    <t>Převody z rozpočtových účtů</t>
  </si>
  <si>
    <t>neinvestiční přijaté transfery od mezinárodních institucí</t>
  </si>
  <si>
    <t>investiční přijaté tranfery z VPS státního rozpočtu</t>
  </si>
  <si>
    <t>investiční přijaté transfery ze státních fondů</t>
  </si>
  <si>
    <t>UZ 90877</t>
  </si>
  <si>
    <t>ostatní investiční transfery ze státního rozpočtu</t>
  </si>
  <si>
    <t>UZ 15839</t>
  </si>
  <si>
    <t>UZ 17883</t>
  </si>
  <si>
    <t>investiční přijaté dotace z krajů</t>
  </si>
  <si>
    <t>dotace na PD hasičská zbrojnice</t>
  </si>
  <si>
    <t>UZ00201</t>
  </si>
  <si>
    <t>dotace na informační systém města</t>
  </si>
  <si>
    <t>UZ00318</t>
  </si>
  <si>
    <t>investiční přijaté transfery od mezinárodních institucí</t>
  </si>
  <si>
    <t>Neinvest. dotace ze SR - závazný finanční vztah - z těchto dotací podléhájí finančnímu vypořádání  dotace na sociální dávky.</t>
  </si>
  <si>
    <t xml:space="preserve">Vratky nevyčerpaných dotací při finančním vypořádání: </t>
  </si>
  <si>
    <t>sociální dávky</t>
  </si>
  <si>
    <t>sčítání lidu, domů</t>
  </si>
  <si>
    <t xml:space="preserve">Celkem běžné příjmy </t>
  </si>
  <si>
    <t>Kapitálové příjmy</t>
  </si>
  <si>
    <t>schvál.roz.</t>
  </si>
  <si>
    <t xml:space="preserve"> rozpočet  </t>
  </si>
  <si>
    <t xml:space="preserve">ZM 22.6.  </t>
  </si>
  <si>
    <t>prodej pozemků</t>
  </si>
  <si>
    <t>Celkem kapitálové příjmy</t>
  </si>
  <si>
    <t>Příjmy úhrnem</t>
  </si>
  <si>
    <t>Financování</t>
  </si>
  <si>
    <t>převod zůstatku ze  roku 2010</t>
  </si>
  <si>
    <t>splátky úvěru ČMHB - byty pro důchodce</t>
  </si>
  <si>
    <t xml:space="preserve">splátka půjčky na kanalizaci </t>
  </si>
  <si>
    <t>přijetí kontokorentního úvěru</t>
  </si>
  <si>
    <t>splátky kontokorentního úvěru</t>
  </si>
  <si>
    <t>Celkem financování</t>
  </si>
  <si>
    <t>Celkem příjmy + financování</t>
  </si>
  <si>
    <t xml:space="preserve">Běžné výdaje </t>
  </si>
  <si>
    <t>Funkční členění</t>
  </si>
  <si>
    <t>shvál.</t>
  </si>
  <si>
    <t>zeměd. a lesní hosp.</t>
  </si>
  <si>
    <t>spotřeba materiálu</t>
  </si>
  <si>
    <t>elektrická energie</t>
  </si>
  <si>
    <t>nákup služeb</t>
  </si>
  <si>
    <t>opravy a údržování</t>
  </si>
  <si>
    <t>věcné dary</t>
  </si>
  <si>
    <t>lesnictví</t>
  </si>
  <si>
    <t>převod dotace do hosp.činnosti</t>
  </si>
  <si>
    <t>průmysl,obch.,služby</t>
  </si>
  <si>
    <t>doprava</t>
  </si>
  <si>
    <t>komunikace</t>
  </si>
  <si>
    <t>zimní údržba - nákup materiál</t>
  </si>
  <si>
    <t>zimní údržba -   služby</t>
  </si>
  <si>
    <t>nákup materiálu</t>
  </si>
  <si>
    <t>neinvestiční příspěvky  I/57</t>
  </si>
  <si>
    <t>nákup služeb - čištění ulic</t>
  </si>
  <si>
    <t xml:space="preserve">mzdové výdaje </t>
  </si>
  <si>
    <t>autobusové zastávky, chodníky</t>
  </si>
  <si>
    <t>nákup služeb aut.zastávky</t>
  </si>
  <si>
    <t>chodníky - posyp - sůl</t>
  </si>
  <si>
    <t>opravy a udržování - chodníky</t>
  </si>
  <si>
    <t>nákup služeb - chodníky</t>
  </si>
  <si>
    <t>dopravní obslužnost</t>
  </si>
  <si>
    <t>pojištění autobus.zastávek</t>
  </si>
  <si>
    <t>autobusové zastávky materiál</t>
  </si>
  <si>
    <t>vodní hosp.</t>
  </si>
  <si>
    <t>vodárna</t>
  </si>
  <si>
    <t>elektrická energie -vrty po povodni</t>
  </si>
  <si>
    <t>rezerva na opravy</t>
  </si>
  <si>
    <t>příspěvky občanům na vrty na vodu</t>
  </si>
  <si>
    <t>kanalizace a ČOV</t>
  </si>
  <si>
    <t>úroky z úvěru na kanalizaci</t>
  </si>
  <si>
    <t>nákup kolků</t>
  </si>
  <si>
    <t>platby daní a poplatků</t>
  </si>
  <si>
    <t>vodní toky</t>
  </si>
  <si>
    <t>nájemné</t>
  </si>
  <si>
    <t>Předškolní zařízení</t>
  </si>
  <si>
    <t>pojištění budovy</t>
  </si>
  <si>
    <t>pohoštění, občerstvení</t>
  </si>
  <si>
    <t>příspěvek na provoz</t>
  </si>
  <si>
    <t>příspěvek - dotace z MSK</t>
  </si>
  <si>
    <t>sankční platba</t>
  </si>
  <si>
    <t>Základní škola</t>
  </si>
  <si>
    <t>pojištění</t>
  </si>
  <si>
    <t>neinvestiční příspěvek zřízeným PO</t>
  </si>
  <si>
    <t>příspěvek - dotace na vzdělávání</t>
  </si>
  <si>
    <t>kultura, knihovna, kabel.televize</t>
  </si>
  <si>
    <t>Knihovna</t>
  </si>
  <si>
    <t>mzdové náklady</t>
  </si>
  <si>
    <t>sociální pojištění</t>
  </si>
  <si>
    <t>zdravotní pojištění</t>
  </si>
  <si>
    <t>časopisy,knihy</t>
  </si>
  <si>
    <t xml:space="preserve">nákup DDHM </t>
  </si>
  <si>
    <t>materiál</t>
  </si>
  <si>
    <t>spotřeba vody</t>
  </si>
  <si>
    <t>teplá voda</t>
  </si>
  <si>
    <t>nákup tepla</t>
  </si>
  <si>
    <t>spotřeba el. energie</t>
  </si>
  <si>
    <t>služby pošt</t>
  </si>
  <si>
    <t>služby telekomunikací</t>
  </si>
  <si>
    <t>cestovné</t>
  </si>
  <si>
    <t>příspěvky z fondu  stravování a ostatní</t>
  </si>
  <si>
    <t>neinvestiční příspěvek Okresní knihovna</t>
  </si>
  <si>
    <t>Ostatní kultura, videoklub</t>
  </si>
  <si>
    <t>koncerty - nákup služeb</t>
  </si>
  <si>
    <t>kronika - mzda, materiál.školení</t>
  </si>
  <si>
    <t xml:space="preserve">kladení věnců, </t>
  </si>
  <si>
    <t>kulturní činnosti -věcné dary (plesy )</t>
  </si>
  <si>
    <t>Dětský den</t>
  </si>
  <si>
    <t>mzdové prostředky</t>
  </si>
  <si>
    <t xml:space="preserve">věcné dary </t>
  </si>
  <si>
    <t>občerstvení</t>
  </si>
  <si>
    <t>Vánoční jarmark</t>
  </si>
  <si>
    <t xml:space="preserve">nákup materiálu </t>
  </si>
  <si>
    <t>pohoštění</t>
  </si>
  <si>
    <t>ostatní tranfery obyv.</t>
  </si>
  <si>
    <t>GRANT - p.Košulič na koncerty</t>
  </si>
  <si>
    <t>Na společnou notu</t>
  </si>
  <si>
    <t>spotřeba materiálu z příspěvku</t>
  </si>
  <si>
    <t>spotřeba materiálu vlastní podíl</t>
  </si>
  <si>
    <t>pohoštění z příspěvku</t>
  </si>
  <si>
    <t>pohoštění vlastní podíl</t>
  </si>
  <si>
    <t>pronájmy z příspěvku</t>
  </si>
  <si>
    <t>pronájmy vlastní podíl</t>
  </si>
  <si>
    <t>nákup služeb z příspěvku</t>
  </si>
  <si>
    <t>nákup služeb vlastní podíl</t>
  </si>
  <si>
    <t>věcné dary z příspěvku</t>
  </si>
  <si>
    <t>věcné dary vlastní podíl</t>
  </si>
  <si>
    <t>Zámek Linhartovy</t>
  </si>
  <si>
    <t>nákup DDHM</t>
  </si>
  <si>
    <t>nákup vody</t>
  </si>
  <si>
    <t xml:space="preserve">opravy a údržování </t>
  </si>
  <si>
    <t>Linhartovské kulturní léto</t>
  </si>
  <si>
    <t>nákup služeb smlouva o zajiš.kult.služeb</t>
  </si>
  <si>
    <t>ostatní mzdové výdaje</t>
  </si>
  <si>
    <t>nákup drobného dlouhodobého majetku</t>
  </si>
  <si>
    <t>lékarnička</t>
  </si>
  <si>
    <t>Park u zámku</t>
  </si>
  <si>
    <t>mzdové výdaje</t>
  </si>
  <si>
    <t>mzdové výdaje  OON</t>
  </si>
  <si>
    <t>spotřeba PHM</t>
  </si>
  <si>
    <t>nákup služeb  - park sekání</t>
  </si>
  <si>
    <t>Ostatní památky, církev</t>
  </si>
  <si>
    <t>neinvestiční dotace církvím /GRANT/</t>
  </si>
  <si>
    <t>neinvestiční dotace církvím - oprava zvonů</t>
  </si>
  <si>
    <t>oprava kapličky na Žárech (Lesy ČR)</t>
  </si>
  <si>
    <t>pojištění sloupu na náměstí</t>
  </si>
  <si>
    <t>Kabelová televize</t>
  </si>
  <si>
    <t>příspěvky z fondu - stravování a ostatní</t>
  </si>
  <si>
    <t>Zpravodaj města</t>
  </si>
  <si>
    <t>tisk zpravodaje</t>
  </si>
  <si>
    <t>SPOZ</t>
  </si>
  <si>
    <t>ošatné</t>
  </si>
  <si>
    <t>finanční dary - vítání občánků</t>
  </si>
  <si>
    <t>tělovýchova a zajm.čin.</t>
  </si>
  <si>
    <t>Tělovýchova</t>
  </si>
  <si>
    <t xml:space="preserve">víceúčelové hřiště mzdové výdaje </t>
  </si>
  <si>
    <t xml:space="preserve">víceúčelové hřiště sociální pojištění </t>
  </si>
  <si>
    <t xml:space="preserve">víceúčelové hřiště zdravotní pojištění </t>
  </si>
  <si>
    <t>víceúčelové hřiště elektr.energie</t>
  </si>
  <si>
    <t>víceúčelové hřiště nákup materiálu</t>
  </si>
  <si>
    <t>víceúčelové hřiště telefonní poplatky</t>
  </si>
  <si>
    <t>víceúčelové hřiště nákup PHM</t>
  </si>
  <si>
    <t>víceúčelové hřiště spotřeba vody</t>
  </si>
  <si>
    <t>příspěvky z fondu -  stravování, ostatní</t>
  </si>
  <si>
    <t>GRANTY</t>
  </si>
  <si>
    <t xml:space="preserve">z toho: FK AVIZO M.Al-ce      </t>
  </si>
  <si>
    <t xml:space="preserve">           FK AVIZO M.Al-CE příspvěvek hřiště</t>
  </si>
  <si>
    <t xml:space="preserve"> </t>
  </si>
  <si>
    <t xml:space="preserve">           Tatran Hynčice</t>
  </si>
  <si>
    <t xml:space="preserve">           TJ Město Albrechtice</t>
  </si>
  <si>
    <t>Ostatní:</t>
  </si>
  <si>
    <t xml:space="preserve">           Štít Albrechtic -materiál</t>
  </si>
  <si>
    <t xml:space="preserve">           Štít Albrechtic - nájemné</t>
  </si>
  <si>
    <t xml:space="preserve">           Štít Albrechtic- služby</t>
  </si>
  <si>
    <t xml:space="preserve">           Štít Albrechtic - pohoštění</t>
  </si>
  <si>
    <t xml:space="preserve">           Štít Albrechtice - věcné dary</t>
  </si>
  <si>
    <t xml:space="preserve">           ostatní příspěvky - TJ M.Al-ce almanach</t>
  </si>
  <si>
    <t xml:space="preserve">           příspěvek sportovec roku</t>
  </si>
  <si>
    <t xml:space="preserve">           materiál ( z VHP)</t>
  </si>
  <si>
    <t xml:space="preserve">           nákup služeb ( z VHP)</t>
  </si>
  <si>
    <t xml:space="preserve">           pohoštění (VHP)</t>
  </si>
  <si>
    <t>věcné dary z výtěžku na sportovní činnost</t>
  </si>
  <si>
    <t>pronájem hřiště z výtěžku</t>
  </si>
  <si>
    <t>Využití volného času dětí a mládeže</t>
  </si>
  <si>
    <t>GRANT- SRPDŠ</t>
  </si>
  <si>
    <t>GRANT - Občanské sdružení základní škola</t>
  </si>
  <si>
    <t>GRANT - Myslivecké sdružení</t>
  </si>
  <si>
    <t>GRANT - Český kynologický svaz</t>
  </si>
  <si>
    <t>GRANT - Dechová hudba</t>
  </si>
  <si>
    <t>GRANT - Klub důchodců M.Al-ce</t>
  </si>
  <si>
    <t>GRANT - Klub důchodců Hynčice</t>
  </si>
  <si>
    <t>nerozdělené granty</t>
  </si>
  <si>
    <t>příspěvek Sportovní klub Policie</t>
  </si>
  <si>
    <t>ostatní příspěvky - florbal</t>
  </si>
  <si>
    <t>příspěvek Český svaz zahradkářů</t>
  </si>
  <si>
    <t>drobný dlouhodobý majetek z VHP</t>
  </si>
  <si>
    <t>příspěvek z Mikroregionu Pěšky za svým …</t>
  </si>
  <si>
    <t>Koupaliště</t>
  </si>
  <si>
    <t>oprava oplocení</t>
  </si>
  <si>
    <t>Nemocnice Krnov ( par. 3522)</t>
  </si>
  <si>
    <t>neinvestiční příspěvek</t>
  </si>
  <si>
    <t>Bytové hospodářství</t>
  </si>
  <si>
    <t>ostatní výdaje</t>
  </si>
  <si>
    <t>poplatky FÚ</t>
  </si>
  <si>
    <t>Nebytové prostory</t>
  </si>
  <si>
    <t>plyn Hynčice 27</t>
  </si>
  <si>
    <t>Dům s byty pro důchodce</t>
  </si>
  <si>
    <t>telefonní poplatky</t>
  </si>
  <si>
    <t>Společný fond Lázeňská 2</t>
  </si>
  <si>
    <t>nákup ostatních služeb</t>
  </si>
  <si>
    <t xml:space="preserve">doplnění do společného fondu </t>
  </si>
  <si>
    <t>Pohřebnictví</t>
  </si>
  <si>
    <t>neinvestiční příspěvky - pohřby</t>
  </si>
  <si>
    <t>nákup DDHM (kontejner)</t>
  </si>
  <si>
    <t>Veřejné osvětlení</t>
  </si>
  <si>
    <t>ost.neinvestiční výdaje</t>
  </si>
  <si>
    <t>Vánoční výzdoba</t>
  </si>
  <si>
    <t xml:space="preserve">Mezinárodní spolupráce </t>
  </si>
  <si>
    <t xml:space="preserve">pohoštění </t>
  </si>
  <si>
    <t>Hodiny na kostele</t>
  </si>
  <si>
    <t>spotřeba el.energie</t>
  </si>
  <si>
    <t>Správa majetku</t>
  </si>
  <si>
    <t>spotřeba plynu</t>
  </si>
  <si>
    <t>opravy a údržování z dotace</t>
  </si>
  <si>
    <t>zpracování posudků</t>
  </si>
  <si>
    <t>občerstvení  rozhledna</t>
  </si>
  <si>
    <t>služby rozhledna</t>
  </si>
  <si>
    <t>věcné dary rozhledna</t>
  </si>
  <si>
    <t>Pozemky</t>
  </si>
  <si>
    <t xml:space="preserve">nájemné </t>
  </si>
  <si>
    <t>revize, studie, posudky,</t>
  </si>
  <si>
    <t>životní prostředí</t>
  </si>
  <si>
    <t>Vývoz komunálního odpadu</t>
  </si>
  <si>
    <t>vývoz TKO z popelnic</t>
  </si>
  <si>
    <t>likvidace černých skládek</t>
  </si>
  <si>
    <t>nákup materiálu - pytle na plasty</t>
  </si>
  <si>
    <t>nákup kontejnerů na plasty</t>
  </si>
  <si>
    <t>vývoz plastů ze zvonů a od občanů</t>
  </si>
  <si>
    <t>provoz sběrného dvoru</t>
  </si>
  <si>
    <t>nový sběrný dvůr - nákup DDHM</t>
  </si>
  <si>
    <t>vývoz skla ze zvonů</t>
  </si>
  <si>
    <t>vývoz papíru z kontejneru</t>
  </si>
  <si>
    <t>úklid autobusových zastávek - mzdové výd.</t>
  </si>
  <si>
    <t>úklid autobusových zastávek -spotřeba mater.</t>
  </si>
  <si>
    <t>Skládka inertního odpadu</t>
  </si>
  <si>
    <t>Veřejná zeleň, prostranství</t>
  </si>
  <si>
    <t>mzdové náklady OON</t>
  </si>
  <si>
    <t>ochranné prostředky</t>
  </si>
  <si>
    <t>telefony</t>
  </si>
  <si>
    <t>školení</t>
  </si>
  <si>
    <t>opravy a udržování</t>
  </si>
  <si>
    <t>vývoz košů a uklid zastávek</t>
  </si>
  <si>
    <t>úklid města - nákup služeb</t>
  </si>
  <si>
    <t>nákup služeb ořez stromů</t>
  </si>
  <si>
    <t>výsadba Kaštanky</t>
  </si>
  <si>
    <t>náhrada za způsobenou škodu</t>
  </si>
  <si>
    <t>příspěvky ze sociálního fondu</t>
  </si>
  <si>
    <t>ochranné prostředky veřejná služba</t>
  </si>
  <si>
    <t>veřejná služba nákup materiálu</t>
  </si>
  <si>
    <t>veřejná služba pojištění</t>
  </si>
  <si>
    <t>veřejná služba nákup služeb</t>
  </si>
  <si>
    <t>Veřejná zeleň - park B.Smetany</t>
  </si>
  <si>
    <t>mzdové výdaje OON</t>
  </si>
  <si>
    <t>nákup služeb/sekání, vývoz kontejneru,ořez stromů/</t>
  </si>
  <si>
    <t>nákup DDHM /lavičky/</t>
  </si>
  <si>
    <t>Sběrný dvůr (nový)</t>
  </si>
  <si>
    <t>pojistné</t>
  </si>
  <si>
    <t>opravy a údžování</t>
  </si>
  <si>
    <t>příspěvky ze soc.fondu</t>
  </si>
  <si>
    <t>Kompostárna</t>
  </si>
  <si>
    <t>posudky</t>
  </si>
  <si>
    <t>Zavedení separace bioodpadů</t>
  </si>
  <si>
    <t>dávky sociální péče- příspěvek na živobytí</t>
  </si>
  <si>
    <t>dávky sociální péče - doplatek na bydlení</t>
  </si>
  <si>
    <t>dávky sociálné - minořádná okamžitá pomoc</t>
  </si>
  <si>
    <t>ostatní dávky sociální pomoci</t>
  </si>
  <si>
    <t xml:space="preserve">Dávky sociální péče jsou hrazeny z dotace státního rozpočtu. Přidělená dotace ve výši 10 020 000,-  Kč nebyla dočerpána a zůstatek ve výši 94 359,-  Kč </t>
  </si>
  <si>
    <t xml:space="preserve">byl vrácen do státního rozpočtu při finančním vypořádání. </t>
  </si>
  <si>
    <t>sociální věci</t>
  </si>
  <si>
    <t>Pečovatelská služba starým občanům</t>
  </si>
  <si>
    <t>neinvestiční dotace Help-in</t>
  </si>
  <si>
    <t>neinvestiční dotace Charita</t>
  </si>
  <si>
    <t>neinvestiční dotace Slezská diakonie</t>
  </si>
  <si>
    <t>nerozdělená nein.dotace</t>
  </si>
  <si>
    <t>Komunitní plánování</t>
  </si>
  <si>
    <t xml:space="preserve"> Dotace na komunitní plánování</t>
  </si>
  <si>
    <t xml:space="preserve">sociální pojištění </t>
  </si>
  <si>
    <t xml:space="preserve">zdravotní pojištění </t>
  </si>
  <si>
    <t xml:space="preserve">ost.mzdové výdaje </t>
  </si>
  <si>
    <t>poštovné</t>
  </si>
  <si>
    <t xml:space="preserve">telefonní poplatky </t>
  </si>
  <si>
    <t xml:space="preserve">školení,vzdělávání </t>
  </si>
  <si>
    <t xml:space="preserve">cestovné </t>
  </si>
  <si>
    <t>civilní ochrana</t>
  </si>
  <si>
    <t>ostatní správa v oblasti pro krizové stavy</t>
  </si>
  <si>
    <t>nákup služeb ( povodeň)</t>
  </si>
  <si>
    <t>občerstvení, pohoštění</t>
  </si>
  <si>
    <t>bezpečnost a pořádek</t>
  </si>
  <si>
    <t>Police ČR - finanční dar</t>
  </si>
  <si>
    <t>požární ochrana</t>
  </si>
  <si>
    <t>mzdové výdaje pohotovosti z dotace</t>
  </si>
  <si>
    <t>refundace mzdy</t>
  </si>
  <si>
    <t>pojištění z refundace mzdy</t>
  </si>
  <si>
    <t>ochranné prostředky z dotace</t>
  </si>
  <si>
    <t>nákup DDHM z dotace</t>
  </si>
  <si>
    <t>materiál z dotace</t>
  </si>
  <si>
    <t>spotřeba energie</t>
  </si>
  <si>
    <t>spotřeba PHM z dotace</t>
  </si>
  <si>
    <t>nákup služeb z dotace</t>
  </si>
  <si>
    <t>poplatky registrace  auta</t>
  </si>
  <si>
    <t xml:space="preserve">GRANT - mladí hasiči </t>
  </si>
  <si>
    <t>činnost místní správy</t>
  </si>
  <si>
    <t>Zastupitelské orgány</t>
  </si>
  <si>
    <t>odměny - mzdové výdaje</t>
  </si>
  <si>
    <t>tisk, knihy, časopisy, publikace</t>
  </si>
  <si>
    <t>příspěvky z fondu stravování, ostatní</t>
  </si>
  <si>
    <t>telefonní hovory</t>
  </si>
  <si>
    <t>odměny zastupitelstvo  - členové</t>
  </si>
  <si>
    <t>zdravotní pojištění - odměny členové zast.</t>
  </si>
  <si>
    <t>rada obce - odměny</t>
  </si>
  <si>
    <t>zdravotní pojištění odměna rada</t>
  </si>
  <si>
    <t>komise, výbory - odměny</t>
  </si>
  <si>
    <t>zdravotní pojištění - odměny výbory</t>
  </si>
  <si>
    <t>školení, semináře</t>
  </si>
  <si>
    <t>poplatky za konference</t>
  </si>
  <si>
    <t xml:space="preserve">ošatné </t>
  </si>
  <si>
    <t>finanční dary</t>
  </si>
  <si>
    <r>
      <t xml:space="preserve">Správní činnosti </t>
    </r>
    <r>
      <rPr>
        <sz val="10"/>
        <rFont val="Arial"/>
        <family val="2"/>
      </rPr>
      <t>/MěÚ/</t>
    </r>
  </si>
  <si>
    <t>ostatní osobní náklady / dohody/</t>
  </si>
  <si>
    <t xml:space="preserve">zákonné pojištění </t>
  </si>
  <si>
    <t>časopisy, knihy, tisk</t>
  </si>
  <si>
    <t>nákup ochranných prostředků</t>
  </si>
  <si>
    <t>nákup materiálu /kancelářské potřeby, čistící prost./</t>
  </si>
  <si>
    <t>doplnění lékarničky</t>
  </si>
  <si>
    <t>spotřeba elektrické energie</t>
  </si>
  <si>
    <t>poštovné odeslání soc.dávek</t>
  </si>
  <si>
    <t>služby telekomunikací + internet</t>
  </si>
  <si>
    <t>pojištění majetku</t>
  </si>
  <si>
    <t xml:space="preserve"> konzultace, právní služby, audity</t>
  </si>
  <si>
    <t>školení, vzdělávání</t>
  </si>
  <si>
    <t>programové vybavení</t>
  </si>
  <si>
    <t>neinvestiční dotace / Svaz měst/</t>
  </si>
  <si>
    <t>neinvestiční transfery / DSO - Praděd, Mikroregion/</t>
  </si>
  <si>
    <t>neinvestiční transfer Euroregion</t>
  </si>
  <si>
    <t>neinvestiční transfery /Krnov - Slezsko bez hranic/</t>
  </si>
  <si>
    <t>ostatní nákupy (ošatné)</t>
  </si>
  <si>
    <t>věcné dary z FZ</t>
  </si>
  <si>
    <t>příspěvek z FZ na stravování, ostatní</t>
  </si>
  <si>
    <t>nákup předmětů na propagaci</t>
  </si>
  <si>
    <t>náhrady v době nemoci</t>
  </si>
  <si>
    <t>Humánitární pomoc</t>
  </si>
  <si>
    <t>neinvestiční dotace obecně pros.společ.</t>
  </si>
  <si>
    <t>poplatky za vedení bankovních účtů a bank.operace</t>
  </si>
  <si>
    <t>daň placená obcí</t>
  </si>
  <si>
    <t>platba DPH</t>
  </si>
  <si>
    <t>úroky z úvěru na stavbu bytů pro důchodce</t>
  </si>
  <si>
    <t>úroky z půjčky na kanalizaci KČ</t>
  </si>
  <si>
    <t>úroky z kontokorentního úvěru</t>
  </si>
  <si>
    <t>příděly do fondu zaměstnatnců ( pol. 5342)</t>
  </si>
  <si>
    <t>převody vlastním rozpočtovým účtům</t>
  </si>
  <si>
    <t>převod úroků na depozitní účet</t>
  </si>
  <si>
    <t>ostatní činnost</t>
  </si>
  <si>
    <t>finanční vypořání roku 2010</t>
  </si>
  <si>
    <t>rezerva na ostatní činnosti</t>
  </si>
  <si>
    <t>finanční vypořání roku MŠ s MSK</t>
  </si>
  <si>
    <t>Běžné výdaje celkem</t>
  </si>
  <si>
    <t>Kapitálové výdaje</t>
  </si>
  <si>
    <t>v tis. Kč</t>
  </si>
  <si>
    <t>funkční členění</t>
  </si>
  <si>
    <t>Schvál.</t>
  </si>
  <si>
    <t>úprava</t>
  </si>
  <si>
    <t>zemědělství a lesní hosp.</t>
  </si>
  <si>
    <t>průmysl. staveb., obchod, služby</t>
  </si>
  <si>
    <t>zametací vůz (žádost o dotaci)</t>
  </si>
  <si>
    <t>chodník K. Čapka, Nemocniční</t>
  </si>
  <si>
    <t>chodník ul. Hašlerova</t>
  </si>
  <si>
    <t>zpevněná plocha pod kontejnery</t>
  </si>
  <si>
    <t>chodník Pod Lipami</t>
  </si>
  <si>
    <t>chodník Hašlerova II. etapa</t>
  </si>
  <si>
    <t>cykloodpočívadla inv.transfer</t>
  </si>
  <si>
    <t>Vodovody</t>
  </si>
  <si>
    <t xml:space="preserve">Kanalizace </t>
  </si>
  <si>
    <t>velká kanalizace - ost. investiční transfery</t>
  </si>
  <si>
    <t>Vodní toky</t>
  </si>
  <si>
    <t>projekt na rybník Celňák</t>
  </si>
  <si>
    <t>vzdělání</t>
  </si>
  <si>
    <t>investiční výdaje ZŠ Město Albrechtice-kuchyň</t>
  </si>
  <si>
    <t>kultura, církve, sděl. prostředky</t>
  </si>
  <si>
    <t xml:space="preserve">kabelová televize - rozšíř. rozvodů, nákup modemů </t>
  </si>
  <si>
    <t>položení optických kabelů Nádražní ul.</t>
  </si>
  <si>
    <t>mobilní podium - investiční transfer</t>
  </si>
  <si>
    <t>zámek Linhartovy - venkovní osvětlení</t>
  </si>
  <si>
    <t>zámek Linhartovy - PD soc.zařízení</t>
  </si>
  <si>
    <t>Park Linhartovy- žádost o dotaci</t>
  </si>
  <si>
    <t>tělovýchova a zájm. činnost</t>
  </si>
  <si>
    <t>investiční výdaje koupaliště</t>
  </si>
  <si>
    <t>bydlení a komunál. služby</t>
  </si>
  <si>
    <t>bytové nám. ČSA 15 byt.č.4 rekonstrukce</t>
  </si>
  <si>
    <t>zateplení fasády dům Nemocniční 6</t>
  </si>
  <si>
    <t>Nakládání s majetkem</t>
  </si>
  <si>
    <t>rozhledna investiční výdaje</t>
  </si>
  <si>
    <t>PD kaplička Biskupice</t>
  </si>
  <si>
    <t>Rozhledna</t>
  </si>
  <si>
    <t>investiční výdaje</t>
  </si>
  <si>
    <t>ústřední topení NP nám. ČSA 7</t>
  </si>
  <si>
    <t>rekonstrukce VO ul. Nádražní, B.Němcové</t>
  </si>
  <si>
    <t>rekonstrukce VO Nemocniční, Krnovská</t>
  </si>
  <si>
    <t>nákup pozemků</t>
  </si>
  <si>
    <t>Územní plánování</t>
  </si>
  <si>
    <t>zhotovení nového územního plánu</t>
  </si>
  <si>
    <t>Parky</t>
  </si>
  <si>
    <t xml:space="preserve">chodník Katovna, studie nové budovy </t>
  </si>
  <si>
    <t>Sběrný dvůr</t>
  </si>
  <si>
    <t>výstavba sběrného dvora</t>
  </si>
  <si>
    <t>nákup vozíku</t>
  </si>
  <si>
    <t>nákup technologie</t>
  </si>
  <si>
    <t>požární ochrana a integrov.systém</t>
  </si>
  <si>
    <t>PD na novou zbrojnici</t>
  </si>
  <si>
    <t>PD na novou zbrojnici z dotace MSK</t>
  </si>
  <si>
    <t>nákup DHM-hydraulický střihač a otvírač dveří</t>
  </si>
  <si>
    <t>státní správa a územní samospráva</t>
  </si>
  <si>
    <t xml:space="preserve">nákup software </t>
  </si>
  <si>
    <t>územní plán</t>
  </si>
  <si>
    <t>dopravní prostředek -auto</t>
  </si>
  <si>
    <t>nákup kopírovacího stroje</t>
  </si>
  <si>
    <t>Ostatní činnosti</t>
  </si>
  <si>
    <t>rezerva na investiční výdaje</t>
  </si>
  <si>
    <t>Kapitálové výdaje úhrnem</t>
  </si>
  <si>
    <t>Výdaje celkem:</t>
  </si>
  <si>
    <t>Kapitálové výdaje celkem</t>
  </si>
  <si>
    <t>Celkem:</t>
  </si>
  <si>
    <t>R e k a p i t u l a c e   výdajů - rok 2011</t>
  </si>
  <si>
    <t>(bez konsolidačních položek)</t>
  </si>
  <si>
    <t>schválený</t>
  </si>
  <si>
    <t>upravený</t>
  </si>
  <si>
    <t>k  31.12.</t>
  </si>
  <si>
    <t>Běžný R 2011</t>
  </si>
  <si>
    <t>úprava R</t>
  </si>
  <si>
    <t>plnění k 31.12.</t>
  </si>
  <si>
    <t>Kapitál. R 2011</t>
  </si>
  <si>
    <t>R celkem 2011</t>
  </si>
  <si>
    <t>plnění celkem</t>
  </si>
  <si>
    <t>zeměděl. a lesní hosp.</t>
  </si>
  <si>
    <t>vodní hospod.</t>
  </si>
  <si>
    <t>vzdělávání (ZŠ,MŠ, )</t>
  </si>
  <si>
    <t>základní umělecké školy</t>
  </si>
  <si>
    <t>kultura,církve a sděl.pr.</t>
  </si>
  <si>
    <t>tělovýchova a záj.činn.</t>
  </si>
  <si>
    <t>zdravotnictví</t>
  </si>
  <si>
    <t>bydlení, komun.služby a úz.roz.</t>
  </si>
  <si>
    <t>dávky a podpory v soc.zabezp.</t>
  </si>
  <si>
    <t>sociální věci (+kom.plánov.)</t>
  </si>
  <si>
    <t>bezpečnost a veř.pořádek</t>
  </si>
  <si>
    <t xml:space="preserve">požární ochrana a integr. </t>
  </si>
  <si>
    <t>státní spr. a územ.samospr.</t>
  </si>
  <si>
    <t xml:space="preserve">Celkem výdaje </t>
  </si>
  <si>
    <t>úprava bez fondů</t>
  </si>
  <si>
    <t>výdaje fondy</t>
  </si>
  <si>
    <t>Výdaje úhrnem</t>
  </si>
  <si>
    <t>úprava ZM</t>
  </si>
  <si>
    <t>Rozpočet</t>
  </si>
  <si>
    <t>schválený  ZM 15.12.10</t>
  </si>
  <si>
    <t>úprava ZM 16.2.</t>
  </si>
  <si>
    <t xml:space="preserve">úprava ZM </t>
  </si>
  <si>
    <t xml:space="preserve">úpreava ZM </t>
  </si>
  <si>
    <t>úprava ZM 20.4.</t>
  </si>
  <si>
    <t>úprava ZM 22.6.</t>
  </si>
  <si>
    <t>úprava ZM 21.9.</t>
  </si>
  <si>
    <t>úprava ZM 19.10.</t>
  </si>
  <si>
    <t>úprava ZM 23.11.</t>
  </si>
  <si>
    <t>úprava RM 29.12.</t>
  </si>
  <si>
    <t>Rozpočet výdaje úhrnem</t>
  </si>
  <si>
    <t>V Městě Albrechticích 3.5.2012</t>
  </si>
  <si>
    <t xml:space="preserve">        Bodnárová Alena</t>
  </si>
  <si>
    <t>Bodnárová Alena</t>
  </si>
  <si>
    <t>Zpracovala: Bodnárová A.</t>
  </si>
  <si>
    <t xml:space="preserve">             vedoucí odboru finančního a plánovacího</t>
  </si>
  <si>
    <t>UCS: 00296228 - Město Město Albrechtice</t>
  </si>
  <si>
    <t>Rozbor čerpání výdajů po položkách za období 12/2011</t>
  </si>
  <si>
    <t>Souhrnné ukazatele</t>
  </si>
  <si>
    <t>Rozpočet schválený</t>
  </si>
  <si>
    <t>Rozpočet upravený</t>
  </si>
  <si>
    <t>Čerpání</t>
  </si>
  <si>
    <t>%</t>
  </si>
  <si>
    <t>Rozpočet celkem</t>
  </si>
  <si>
    <t>I. Běžné výdaje</t>
  </si>
  <si>
    <t>Položka</t>
  </si>
  <si>
    <t>Název položky</t>
  </si>
  <si>
    <t>Platy zaměstnanců v pracovním poměru</t>
  </si>
  <si>
    <t>Ostatní platy</t>
  </si>
  <si>
    <t>501X</t>
  </si>
  <si>
    <t>Ostatní osobní výdaje</t>
  </si>
  <si>
    <t>Odměny členů zastupitelstva obcí a krajů</t>
  </si>
  <si>
    <t>Ostatní platby za provedenou práci jinde nezařazen</t>
  </si>
  <si>
    <t>502X</t>
  </si>
  <si>
    <t>Povinné poj.na soc.zab.a přísp.na st.pol.zaměstnan</t>
  </si>
  <si>
    <t>Povinné poj.na veřejné zdravotní pojištění</t>
  </si>
  <si>
    <t>Povinné pojistné na úrazové pojištění</t>
  </si>
  <si>
    <t>Ostatní povinné pojistné placené zaměstnavatelem</t>
  </si>
  <si>
    <t>503X</t>
  </si>
  <si>
    <t>50XX</t>
  </si>
  <si>
    <t>Ochranné pomůcky</t>
  </si>
  <si>
    <t>Léky a zdravotnický materiál</t>
  </si>
  <si>
    <t>Knihy, učební pomůcky a tisk</t>
  </si>
  <si>
    <t>Drobný hmotný dlouhodobý majetek</t>
  </si>
  <si>
    <t>Nákup materiálu j.n.</t>
  </si>
  <si>
    <t>513X</t>
  </si>
  <si>
    <t>Úroky vlastní</t>
  </si>
  <si>
    <t>Realizované kurzové ztráty</t>
  </si>
  <si>
    <t>514X</t>
  </si>
  <si>
    <t>Studená voda</t>
  </si>
  <si>
    <t>Teplo</t>
  </si>
  <si>
    <t>Plyn</t>
  </si>
  <si>
    <t>Elektrická energie</t>
  </si>
  <si>
    <t>Pohonné hmoty a maziva</t>
  </si>
  <si>
    <t>Teplá voda</t>
  </si>
  <si>
    <t>Nákup ostatních paliv a energie</t>
  </si>
  <si>
    <t>515X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</si>
  <si>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</si>
  <si>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</si>
  <si>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</si>
  <si>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</si>
  <si>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</si>
  <si>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</si>
  <si>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ostatních služeb</t>
  </si>
  <si>
    <t>516X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</si>
  <si>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</si>
  <si>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</si>
  <si>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</si>
  <si>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</si>
  <si>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</si>
  <si>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j.n.</t>
  </si>
  <si>
    <t>517X</t>
  </si>
  <si>
    <t>Poskytnuté zálohy vnitřním organizačním jednotkám</t>
  </si>
  <si>
    <t>Poskytované zálohy vlastní pokladně</t>
  </si>
  <si>
    <t>518X</t>
  </si>
  <si>
    <t>Poskytnuté neinvestiční příspěvky a náhrady (část)</t>
  </si>
  <si>
    <t>Výdaje na dopravní územní obslužnost</t>
  </si>
  <si>
    <t>Věcné dary</t>
  </si>
  <si>
    <t>519X</t>
  </si>
  <si>
    <t>51XX</t>
  </si>
  <si>
    <t>Neinvestiční transf.obecně prospěšným společnostem</t>
  </si>
  <si>
    <t>Neinvestiční transfery občanským sdružením</t>
  </si>
  <si>
    <t>Neinv.transfery církvím a naboženským společnostem</t>
  </si>
  <si>
    <t>Ostatní neinv.transfery nezisk.a podob.organizacím</t>
  </si>
  <si>
    <t>522X</t>
  </si>
  <si>
    <t>52XX</t>
  </si>
  <si>
    <t>Ostatní neinv.transfery jiným veřejným rozpočtům</t>
  </si>
  <si>
    <t>531x</t>
  </si>
  <si>
    <t>Neinvestiční transfery obcím</t>
  </si>
  <si>
    <t>Ostatní neinv.transfery veř.rozp.územní úrovně</t>
  </si>
  <si>
    <t>532X</t>
  </si>
  <si>
    <t>Neinvestiční příspěvky zřízeným příspěvkovým organ</t>
  </si>
  <si>
    <t>Neinvest. dotace zřízeným příspěvkovým organizacím</t>
  </si>
  <si>
    <t>Neinvestiční transfery cizím příspěvkovým organ.</t>
  </si>
  <si>
    <t>533X</t>
  </si>
  <si>
    <t>Převody vlast. fondům hospodářské(podnikat.)činnos</t>
  </si>
  <si>
    <t>Převody FKSP a sociálnímu fondu obcí a krajů</t>
  </si>
  <si>
    <t>Převody vlastním rozpočtovým účtům</t>
  </si>
  <si>
    <t>Ostatní převody vlastním fondům</t>
  </si>
  <si>
    <t>534X</t>
  </si>
  <si>
    <t>Nákup kolků</t>
  </si>
  <si>
    <t>Platby daní a poplatků státnímu rozpočtu</t>
  </si>
  <si>
    <t>Úhrady sankcí jiným rozpočtům</t>
  </si>
  <si>
    <t>Vratky VRÚÚ transferů poskyt. v minulých rozp.obd.</t>
  </si>
  <si>
    <t>Platby daní a poplatků krajům, obcím a st.fondům</t>
  </si>
  <si>
    <t>Výdaje finan.vypoř.min.let mezi krajem a obcemi</t>
  </si>
  <si>
    <t>536X</t>
  </si>
  <si>
    <t>53XX</t>
  </si>
  <si>
    <t>Sociální dávky</t>
  </si>
  <si>
    <t>541X</t>
  </si>
  <si>
    <t>Náhrady mezd v době nemoci</t>
  </si>
  <si>
    <t>542X</t>
  </si>
  <si>
    <t>Dary obyvatelstvu</t>
  </si>
  <si>
    <t>Účelové neinvest. transf. nepodnikajícím fyz. osob</t>
  </si>
  <si>
    <t>Ostatní neinvestiční transfery obyvatelstvu</t>
  </si>
  <si>
    <t>549X</t>
  </si>
  <si>
    <t>54XX</t>
  </si>
  <si>
    <t>Neinv.transfery mezinárod.organizacím</t>
  </si>
  <si>
    <t>551X</t>
  </si>
  <si>
    <t>55XX</t>
  </si>
  <si>
    <t>Nespecifikované rezervy</t>
  </si>
  <si>
    <t>Ostatní neinvestiční výdaje j.n.</t>
  </si>
  <si>
    <t>590X</t>
  </si>
  <si>
    <t>59XX</t>
  </si>
  <si>
    <t>II. Kapitálové výdaje</t>
  </si>
  <si>
    <t>Ostatní nákupy dlouhodobého nehmotného majetku</t>
  </si>
  <si>
    <t>611X</t>
  </si>
  <si>
    <t>Budovy, haly a stavby</t>
  </si>
  <si>
    <t>Stroje, přístroje a zařízení</t>
  </si>
  <si>
    <t>Dopravní prostředky</t>
  </si>
  <si>
    <t>Nákup dlouhodobého hmotného majetku jinde nezařaze</t>
  </si>
  <si>
    <t>612X</t>
  </si>
  <si>
    <t>613X</t>
  </si>
  <si>
    <t>61XX</t>
  </si>
  <si>
    <t>Ostatní invest. transf.veř.rozpočtům územní úrovně</t>
  </si>
  <si>
    <t>634X</t>
  </si>
  <si>
    <t>63XX</t>
  </si>
  <si>
    <t>Rozbor čerpání výdajů po OdPa za období 12/2011</t>
  </si>
  <si>
    <t>1-ZEMĚDĚLSTVÍ A LESNÍ HOSPODÁŘSTVÍ</t>
  </si>
  <si>
    <t>2-PRŮM. A OSTATNÍ ODVĚTVÍ HOSPODÁŘSTVÍ</t>
  </si>
  <si>
    <t>3-SLUŽBY PRO OBYVATELSTVO</t>
  </si>
  <si>
    <t>4-SOCIÁLNÍ VĚCI A POLITIKA ZAMĚSTNANOSTI</t>
  </si>
  <si>
    <t>5-BEZPEČNOST STÁTU A PRÁVNÍ OCHRANA</t>
  </si>
  <si>
    <t>6-VŠEOBECNÁ VEŘEJNÁ SPRÁVA A SLUŽBY</t>
  </si>
  <si>
    <t>OdPa</t>
  </si>
  <si>
    <t>Název OdPa</t>
  </si>
  <si>
    <t>Ozdrav.hosp.zvířat,pol.a spec.plod.a svl.vet.péče</t>
  </si>
  <si>
    <t>101X</t>
  </si>
  <si>
    <t>Zemědělská a potravinářská činnost a rozvoj</t>
  </si>
  <si>
    <t>Pěstební činnost</t>
  </si>
  <si>
    <t>103X</t>
  </si>
  <si>
    <t>Lesní hospodářství</t>
  </si>
  <si>
    <t>10XX</t>
  </si>
  <si>
    <t>Zemědělství a lesní hospodářství</t>
  </si>
  <si>
    <t>1XXX</t>
  </si>
  <si>
    <t>ZEMĚDĚLSTVÍ A LESNÍ HOSPODÁŘSTVÍ</t>
  </si>
  <si>
    <t>Silnice</t>
  </si>
  <si>
    <t>Ostatní záležitosti pozemních komunikací</t>
  </si>
  <si>
    <t>221X</t>
  </si>
  <si>
    <t>Pozemní komunikace</t>
  </si>
  <si>
    <t>Provoz veřejné silniční dopravy</t>
  </si>
  <si>
    <t>222X</t>
  </si>
  <si>
    <t>Silniční doprava</t>
  </si>
  <si>
    <t>22XX</t>
  </si>
  <si>
    <t>Doprava</t>
  </si>
  <si>
    <t>Pitná voda</t>
  </si>
  <si>
    <t>231X</t>
  </si>
  <si>
    <t>Odvádění a čištění odpadních vod a nakl.s kaly</t>
  </si>
  <si>
    <t>232X</t>
  </si>
  <si>
    <t>Odvádění a čištění odpadních vod</t>
  </si>
  <si>
    <t>Vodní díla v zemědělské krajině</t>
  </si>
  <si>
    <t>234X</t>
  </si>
  <si>
    <t>Voda v zemědělské krajině</t>
  </si>
  <si>
    <t>23XX</t>
  </si>
  <si>
    <t>Vodní hospodářství</t>
  </si>
  <si>
    <t>2XXX</t>
  </si>
  <si>
    <t>PRŮM. A OSTATNÍ ODVĚTVÍ HOSPODÁŘSTVÍ</t>
  </si>
  <si>
    <t>Základní školy</t>
  </si>
  <si>
    <t>311X</t>
  </si>
  <si>
    <t>Zařízení předškolní výchovy a základního vzdělávání</t>
  </si>
  <si>
    <t>31XX</t>
  </si>
  <si>
    <t>Vzdělávání</t>
  </si>
  <si>
    <t>Činnosti knihovnické</t>
  </si>
  <si>
    <t>Ostatní záležitosti kultury</t>
  </si>
  <si>
    <t>331X</t>
  </si>
  <si>
    <t>Kultura</t>
  </si>
  <si>
    <t>Činnosti památkových ústavů, hradů a zámků</t>
  </si>
  <si>
    <t>Pořízení,zachování a obnova hodnot nár hist.povědo</t>
  </si>
  <si>
    <t>Ostatní zál.ochrany památek a péče o kult.dědictví</t>
  </si>
  <si>
    <t>332X</t>
  </si>
  <si>
    <t>Ochr. památek a péče o kult.dědictví a nár.a hist povědomí</t>
  </si>
  <si>
    <t>Činnost registrovaných církví a nábožen. spol.</t>
  </si>
  <si>
    <t>333X</t>
  </si>
  <si>
    <t>Činnost registrovaných církví a náboženských společností</t>
  </si>
  <si>
    <t>Rozhlas a televize</t>
  </si>
  <si>
    <t>Ostatní záležitosti sdělovacích prostředků</t>
  </si>
  <si>
    <t>334X</t>
  </si>
  <si>
    <t>Sdělovací prostředky</t>
  </si>
  <si>
    <t>Ostatní záležitosti kultury,církví a sděl.prostř.</t>
  </si>
  <si>
    <t>339X</t>
  </si>
  <si>
    <t>Ostatní činnost v zál. kultury, církví a sděl. prostředků</t>
  </si>
  <si>
    <t>33XX</t>
  </si>
  <si>
    <t>Kultura, církve a sdělovací prostředky</t>
  </si>
  <si>
    <t>Sportovní zařízení v majetku obce</t>
  </si>
  <si>
    <t>Ostatní tělovýchovná činnost</t>
  </si>
  <si>
    <t>341X</t>
  </si>
  <si>
    <t>Ostatní zájmová činnost a rekreace</t>
  </si>
  <si>
    <t>342X</t>
  </si>
  <si>
    <t>Zájmová činnost a rekreace</t>
  </si>
  <si>
    <t>34XX</t>
  </si>
  <si>
    <t>Tělovýchova a zájmová činnost</t>
  </si>
  <si>
    <t>Ostatní nemocnice</t>
  </si>
  <si>
    <t>352X</t>
  </si>
  <si>
    <t>Ústavní péče</t>
  </si>
  <si>
    <t>35XX</t>
  </si>
  <si>
    <t>Zdravotnictví</t>
  </si>
  <si>
    <t>Nebytové hospodářství</t>
  </si>
  <si>
    <t>361X</t>
  </si>
  <si>
    <t>Programy rozvoje bydlení a bytové hospodářství</t>
  </si>
  <si>
    <t>Komunální služby a územní rozvoj j.n.</t>
  </si>
  <si>
    <t>363X</t>
  </si>
  <si>
    <t>Komunální služby a územní rozvoj</t>
  </si>
  <si>
    <t>36XX</t>
  </si>
  <si>
    <t>Bydlení, komunální služby a územní rozvoj</t>
  </si>
  <si>
    <t>Sběr a svoz komunálních odpadů</t>
  </si>
  <si>
    <t>Sběr a svoz ost.odpadů (jiných než nebez.a komun.)</t>
  </si>
  <si>
    <t>Využívání a zneškodňování ostatních odpadů</t>
  </si>
  <si>
    <t>Ostatní nakládání s odpady</t>
  </si>
  <si>
    <t>372X</t>
  </si>
  <si>
    <t>Nakládání s odpady</t>
  </si>
  <si>
    <t>Péče o vzhled obcí a veřejnou zeleň</t>
  </si>
  <si>
    <t>374X</t>
  </si>
  <si>
    <t>Ochrana přírody a krajiny</t>
  </si>
  <si>
    <t>37XX</t>
  </si>
  <si>
    <t>Ochrana životního prostředí</t>
  </si>
  <si>
    <t>3XXX</t>
  </si>
  <si>
    <t>SLUŽBY PRO OBYVATELSTVO</t>
  </si>
  <si>
    <t>Příspěvek na živobytí</t>
  </si>
  <si>
    <t>Doplatek na bydlení</t>
  </si>
  <si>
    <t>Mimořádná okamžitá pomoc</t>
  </si>
  <si>
    <t>417X</t>
  </si>
  <si>
    <t>Dávky sociální péče</t>
  </si>
  <si>
    <t>Příspěvek na zvláštní pomůcky</t>
  </si>
  <si>
    <t>418X</t>
  </si>
  <si>
    <t>Dávky zdravotně postiženým občanům</t>
  </si>
  <si>
    <t>41XX</t>
  </si>
  <si>
    <t>Dávky a podpory v sociálním zabezpečení</t>
  </si>
  <si>
    <t>Ost.soc.péče a pomoc ostatním skup.obyvatelstva</t>
  </si>
  <si>
    <t>434X</t>
  </si>
  <si>
    <t>Ostatní sociální péče a pomoc</t>
  </si>
  <si>
    <t>Osobní asist., peč.služba a podpora samost.bydlení</t>
  </si>
  <si>
    <t>435X</t>
  </si>
  <si>
    <t>Raná péče a soc.aktivizační sl.pro rodiny s dětmi</t>
  </si>
  <si>
    <t>Ostatní služby a činnosti v oblasti soc. prevence</t>
  </si>
  <si>
    <t>437X</t>
  </si>
  <si>
    <t>43XX</t>
  </si>
  <si>
    <t>Soc.péče a pomoc a spol.činnosti v soc.zabezp. a pol.zam.</t>
  </si>
  <si>
    <t>4XXX</t>
  </si>
  <si>
    <t>SOCIÁLNÍ VĚCI A POLITIKA ZAMĚSTNANOSTI</t>
  </si>
  <si>
    <t>Bezpečnost a veřejný pořádek</t>
  </si>
  <si>
    <t>531X</t>
  </si>
  <si>
    <t>Požární ochrana - dobrovolná část</t>
  </si>
  <si>
    <t>Požární ochrana</t>
  </si>
  <si>
    <t>Požární ochrana a integrovaný záchranný systém</t>
  </si>
  <si>
    <t>5XXX</t>
  </si>
  <si>
    <t>BEZPEČNOST STÁTU A PRÁVNÍ OCHRANA</t>
  </si>
  <si>
    <t>Zastupitelstva obcí</t>
  </si>
  <si>
    <t>Činnost místní správy</t>
  </si>
  <si>
    <t>617X</t>
  </si>
  <si>
    <t>Regionální a místní správa</t>
  </si>
  <si>
    <t>St.moc, st.správa, územ. samospr. a pol. strany</t>
  </si>
  <si>
    <t>Obecné příjmy a výdaje z finančních operací</t>
  </si>
  <si>
    <t>631X</t>
  </si>
  <si>
    <t>Převody vlastním fondům v rozpočtech územní úrovně</t>
  </si>
  <si>
    <t>633X</t>
  </si>
  <si>
    <t>Ostatní finanční operace</t>
  </si>
  <si>
    <t>639X</t>
  </si>
  <si>
    <t>Finanční operace</t>
  </si>
  <si>
    <t>Finanční vypořádání minulých let</t>
  </si>
  <si>
    <t>Ostatní činnosti j.n.</t>
  </si>
  <si>
    <t>640X</t>
  </si>
  <si>
    <t>64XX</t>
  </si>
  <si>
    <t>6XXX</t>
  </si>
  <si>
    <t>VŠEOBECNÁ VEŘEJNÁ SPRÁVA A SLUŽBY</t>
  </si>
  <si>
    <t>Penežní fondy města</t>
  </si>
  <si>
    <t>pohyb peněžních prostředků</t>
  </si>
  <si>
    <r>
      <t xml:space="preserve">Fond bytové výstavby </t>
    </r>
    <r>
      <rPr>
        <b/>
        <sz val="10"/>
        <rFont val="Arial"/>
        <family val="2"/>
      </rPr>
      <t>/ poskytování půjček občanům/</t>
    </r>
  </si>
  <si>
    <t>Zůstatek k 1.1.2011</t>
  </si>
  <si>
    <t>příjmy :</t>
  </si>
  <si>
    <t>úroky z půjček</t>
  </si>
  <si>
    <t>úroky</t>
  </si>
  <si>
    <t>výdaje:</t>
  </si>
  <si>
    <t>poplatky bance</t>
  </si>
  <si>
    <t>Zůstatek k 31.12.2011</t>
  </si>
  <si>
    <t>Zůstatek půjček</t>
  </si>
  <si>
    <t>Sociální fond- fond zaměstnanců</t>
  </si>
  <si>
    <t>Zůstatek k 1.1. 2011</t>
  </si>
  <si>
    <t>příjmy:</t>
  </si>
  <si>
    <t>příděl do fondu</t>
  </si>
  <si>
    <t xml:space="preserve">úroky </t>
  </si>
  <si>
    <t>příspěvek na stravné</t>
  </si>
  <si>
    <t>poplatky za vedení účtu</t>
  </si>
  <si>
    <t>manipulační popl. stravenky</t>
  </si>
  <si>
    <t>nepeněžní dary</t>
  </si>
  <si>
    <t>rekreace</t>
  </si>
  <si>
    <t>vstupenky</t>
  </si>
  <si>
    <t>vitamíny</t>
  </si>
  <si>
    <t>sport</t>
  </si>
  <si>
    <t>masáže</t>
  </si>
  <si>
    <t>Tvorba a čerpání fondu se řídí samostatnou směrnici.</t>
  </si>
  <si>
    <t>Fond na opravy a obnovu vodovodů a kanalizací</t>
  </si>
  <si>
    <t>převod z rozpočtu města</t>
  </si>
  <si>
    <t>(vodovod Hašlerova)</t>
  </si>
  <si>
    <t>Zůstatky na bankovních účtech - k 31.12.2011</t>
  </si>
  <si>
    <t>Komerční banka a.s.</t>
  </si>
  <si>
    <t>HB a.s.</t>
  </si>
  <si>
    <t>ČSOB a.s.</t>
  </si>
  <si>
    <t>Základní běžný účet</t>
  </si>
  <si>
    <t>Fond bytové výstavby</t>
  </si>
  <si>
    <t>Fond na obnovu vodovodů a kan.</t>
  </si>
  <si>
    <t>Sociální fond</t>
  </si>
  <si>
    <t>Účelové fondy celkem</t>
  </si>
  <si>
    <t>Depozitní účet</t>
  </si>
  <si>
    <t>cizí prostředky</t>
  </si>
  <si>
    <t>peněžní prostředky klientů, kde je město zvláštním příjemcem</t>
  </si>
  <si>
    <t>peněžní prostředky společný účet Lázeňská 2</t>
  </si>
  <si>
    <t>Běžný účet ostatní - hosp.činnost</t>
  </si>
  <si>
    <t>ČSOB a.s. - účet města</t>
  </si>
  <si>
    <t>ČSOB a.s. - účet bytové hospod.</t>
  </si>
  <si>
    <t>KB a.s. - účet rezerv na les.hosp.</t>
  </si>
  <si>
    <t>Přerozdělení zůstatku finančních prostředků města Město Albrechtice k 31.12. 2011 ZBÚ</t>
  </si>
  <si>
    <t>zůstatek ZBÚ k 31.12.</t>
  </si>
  <si>
    <t>vratka dotací - finanční vypořání</t>
  </si>
  <si>
    <t>převod do roku 2012</t>
  </si>
  <si>
    <t>Zůstatek peněžních prostředků - bude postupně zapojováno do rozpočtu formou rozpočtových opatření.</t>
  </si>
  <si>
    <r>
      <t xml:space="preserve">Termínovaný vklad </t>
    </r>
    <r>
      <rPr>
        <sz val="10"/>
        <rFont val="Arial"/>
        <family val="2"/>
      </rPr>
      <t>- bankovní záruka na půjčku na velkou kanalizaci u Sdružení obcí Praděd</t>
    </r>
  </si>
  <si>
    <t>zůstatek k 31.12.2011</t>
  </si>
  <si>
    <t xml:space="preserve">Finanční hospodaření města Krnova  k  31.12.2002   </t>
  </si>
  <si>
    <t xml:space="preserve">                   AKTIVA</t>
  </si>
  <si>
    <t xml:space="preserve">                        PASÍVA</t>
  </si>
  <si>
    <t>Organizace</t>
  </si>
  <si>
    <t>Stálá aktiva</t>
  </si>
  <si>
    <t>Zásoby</t>
  </si>
  <si>
    <t>Pohledávky</t>
  </si>
  <si>
    <t xml:space="preserve">Finanční maj.+ prostř. </t>
  </si>
  <si>
    <t>AKTIVA</t>
  </si>
  <si>
    <t>Vlast.zdroj.krytí</t>
  </si>
  <si>
    <t>HV</t>
  </si>
  <si>
    <t>Cizí zdroje</t>
  </si>
  <si>
    <t>PASÍVA</t>
  </si>
  <si>
    <t>majetek</t>
  </si>
  <si>
    <t>rozpočt. hospodař.</t>
  </si>
  <si>
    <t>CELKEM</t>
  </si>
  <si>
    <t>Fondy</t>
  </si>
  <si>
    <t>po zdanění</t>
  </si>
  <si>
    <t>město bez hosp. činnosti</t>
  </si>
  <si>
    <t>hosp. činnost - RK, 36 b.j., zdraví Zdraví</t>
  </si>
  <si>
    <t>město Krnov celkem</t>
  </si>
  <si>
    <t>--</t>
  </si>
  <si>
    <t>Komentář</t>
  </si>
  <si>
    <t>Aktiva</t>
  </si>
  <si>
    <t>město -</t>
  </si>
  <si>
    <t>dlouhodobý nehmotný majetek 4.738,45 tis. Kč, dlouhodobý hmotný majetek 1.279.436,48 tis. Kč, dlouhodobý finanční majetek 1.600,00 tis. Kč</t>
  </si>
  <si>
    <t>materiál na skladě - kancelářské potřeby, propagační materiál, PHM /zůstatek v nábrži aut/</t>
  </si>
  <si>
    <t>zálohové faktury/ 5.966,13 tis. Kč/, pohledávky z pronájmů, z prodejů, z místních poplatků, pokut, pohl. za zaměstnanci,</t>
  </si>
  <si>
    <t>pronajatý majetek / MST, KVAK/  407.754,25 tis. Kč, ap.</t>
  </si>
  <si>
    <t>hosp. činnost-</t>
  </si>
  <si>
    <t>nájem a služby byty a služby NP -14.166,86 tis. Kč, teplo  vyúčt. 2002 / 26.234,50 tis. Kč/, pohledávka z RK Apex, / 3.572 tis. Kč/, ost. pohl.</t>
  </si>
  <si>
    <t xml:space="preserve">Fin. majetek a </t>
  </si>
  <si>
    <t>zůstatky na účtech - ZBÚ, fondy, depozitní účet, ceniny, půjčky do FRB /39.573 tis. Kč/ půjčky z FRB org. /9.397,20 tis. Kč/</t>
  </si>
  <si>
    <t>pr. rozp. hosp.</t>
  </si>
  <si>
    <t>poskyt. půjčky fyzickým osobám / 21.131,93 tis. Kč</t>
  </si>
  <si>
    <t>hosp. činnost -</t>
  </si>
  <si>
    <t>zůstatek na účtech - 11.992,11 tis. Kč</t>
  </si>
  <si>
    <t>Pasiva</t>
  </si>
  <si>
    <t>Vl. zdroje krytí</t>
  </si>
  <si>
    <t>fondy +  město - zůstatek přijaté návratné výpomoci 68.654,79 tis. Kč / přijaté půjčky ze SR/</t>
  </si>
  <si>
    <t>Cizí zdroje krytí</t>
  </si>
  <si>
    <t>nezapl. faktury 267 tis. Kč, depozitní úšet / 9.953,75 tis. Kč/, zálohy na budoucí prodej bytů Albrech. 39 E,F,G,I / 9.114 tis. Kč/, zůstatek</t>
  </si>
  <si>
    <t>půjčky od Dalkia Morava a.s. 18.500 tis. Kč, ostatní úvěry 23.460,7 tis. Kč z KB, mzdy za XII, aj.</t>
  </si>
  <si>
    <t>nezapl. faktury 3.768,54 tis. Kč, zálohy na služby  37.144,9 tis. Kč, ost. závazky - půjčky povodňové /8.542,18 tis. Kč/- vůči městu, aj.</t>
  </si>
  <si>
    <t>Hospodářský výsledek města</t>
  </si>
  <si>
    <t>účet   217</t>
  </si>
  <si>
    <t>ZBÚ</t>
  </si>
  <si>
    <t>k 1.1.2002</t>
  </si>
  <si>
    <t>účet   218</t>
  </si>
  <si>
    <t>k 31.12.2002</t>
  </si>
  <si>
    <t>Kč</t>
  </si>
  <si>
    <t>splátky půjček</t>
  </si>
  <si>
    <t>Hospodářský výsledek hosp. činnost</t>
  </si>
  <si>
    <t>účet  963</t>
  </si>
  <si>
    <t>Výsledek hospodaření za rok 2011</t>
  </si>
  <si>
    <t>Výsledek hospodaření je rozdíl mezi náklady a výnosy. Město účtuje jak v hlavní činnosti, tak i</t>
  </si>
  <si>
    <t>v hospodářské činnosti.</t>
  </si>
  <si>
    <t>Do hospodářské činnosti spadá :</t>
  </si>
  <si>
    <t>bytové hospodářství</t>
  </si>
  <si>
    <t>nebytové prostory</t>
  </si>
  <si>
    <t>hospodaření v lesích</t>
  </si>
  <si>
    <t>pronájem pozemků</t>
  </si>
  <si>
    <t>kabelová televize</t>
  </si>
  <si>
    <t xml:space="preserve">internet </t>
  </si>
  <si>
    <t>internet v knihovně</t>
  </si>
  <si>
    <t>pronájem parku</t>
  </si>
  <si>
    <t>pronájem společenské místnosti zámek</t>
  </si>
  <si>
    <t>pronájem vodovodů a kanalizací</t>
  </si>
  <si>
    <t>obchodní činnosti - prodej zboží</t>
  </si>
  <si>
    <t>kopírování</t>
  </si>
  <si>
    <t>koupaliště nebytové prostory</t>
  </si>
  <si>
    <t>praní v domě pro důchodce</t>
  </si>
  <si>
    <t>faxování</t>
  </si>
  <si>
    <t>pronájem smuteční síně</t>
  </si>
  <si>
    <t>Hlavní činnost</t>
  </si>
  <si>
    <t>Náklady hlavní činnosti:</t>
  </si>
  <si>
    <t>Výnosy hlavní činnosti:</t>
  </si>
  <si>
    <t xml:space="preserve">Výsledek hospodaření před zdaněním: </t>
  </si>
  <si>
    <t>Daň z příjmů</t>
  </si>
  <si>
    <t xml:space="preserve">Výsledek hospodaření po zdanění: </t>
  </si>
  <si>
    <t>Hospodářská činnost</t>
  </si>
  <si>
    <t>Náklady hospodářská  činnost:</t>
  </si>
  <si>
    <t>Výnosy hlavní činnost:</t>
  </si>
  <si>
    <t>Celkem za Město Město Albrechtice:</t>
  </si>
  <si>
    <t>Náklady</t>
  </si>
  <si>
    <t>Výnosy</t>
  </si>
  <si>
    <t>Výsledek hospodaření ve výši 7 290 609,73 bude převeden z účtu 431 - Výsledek hospodaření</t>
  </si>
  <si>
    <t>ve schvalovacím řízení  na účet 432 - Nerozdělený zisk, neuhrazená ztráta minulých let.</t>
  </si>
  <si>
    <t>Přehled splátek na půjčky a úvěry:</t>
  </si>
  <si>
    <t>k 1.1.2005</t>
  </si>
  <si>
    <t>rok 2005</t>
  </si>
  <si>
    <t>rok 2006</t>
  </si>
  <si>
    <t>rok 2007</t>
  </si>
  <si>
    <t>rok  2008</t>
  </si>
  <si>
    <t>rok 2009</t>
  </si>
  <si>
    <t>rok 2010</t>
  </si>
  <si>
    <t>další roky</t>
  </si>
  <si>
    <t>výhled</t>
  </si>
  <si>
    <t>Půjčka SFŽP -kanalizace a ČOV</t>
  </si>
  <si>
    <t xml:space="preserve">Úvěr na byty pro důchoce </t>
  </si>
  <si>
    <t>Půjčka ze SFŽP - kanalizace KČ</t>
  </si>
  <si>
    <t>Úvěr z KB - velká kanalizace</t>
  </si>
  <si>
    <t>(krátkodobý úvěr)</t>
  </si>
  <si>
    <t>Úvěr z KB - zámek Linhartovy</t>
  </si>
  <si>
    <t>Půjčka z MMR - povodňové půjčky</t>
  </si>
  <si>
    <t>Krátkodobý kontokorentní úvěr</t>
  </si>
  <si>
    <t>Dlouhodobý úvěr na kanalizaci</t>
  </si>
  <si>
    <t>Z důvodu předfinancovávání investičních akcí byla v roce 2009 uzavřena smlouva na poskytnutí krátkodobého kontokorentního úvěru ve výši 10 000 000,- Kč, z kterého</t>
  </si>
  <si>
    <t>bylo v roce 2011 také čerpáno viz tabulka a tento úvěr byl rovněž v roce 2011 vyrovnán.</t>
  </si>
  <si>
    <t>Na investiční akci "Dostavba kanalizačního systému Města Albrechtic" byla uzavřena smlouva na poskytnutí dlouhodobého úvěru ve výši do 15 000 000,- Kč.</t>
  </si>
  <si>
    <t>Tento úvěru bude by v roce 2010 čerpán v částce 13 880 tis. Kč  a  také od měsíce března je splácen měsíčně v částce 131 600,- Kč.</t>
  </si>
  <si>
    <t>Finanční vypořádání se státním rozpočtem za rok 2011</t>
  </si>
  <si>
    <t>poskytnuto</t>
  </si>
  <si>
    <t>čerpáno</t>
  </si>
  <si>
    <t>vratka/doplatek</t>
  </si>
  <si>
    <t>Dotace na sociální dávky</t>
  </si>
  <si>
    <t>Dotace na sčítání lidu, domu, bytů</t>
  </si>
  <si>
    <t>Finanční vypořádání s rozpočtem kraje za rok 2011</t>
  </si>
  <si>
    <t>Dotace na výdaje na činnost jednotky SDH</t>
  </si>
  <si>
    <t>Dotace na hospodaření v lesích</t>
  </si>
  <si>
    <t>Dotace pro MŠ - Tiše, les vypráví</t>
  </si>
  <si>
    <t>Neinvestiční dotace na výměnu 25 ks kastlových oken, opr.dveří</t>
  </si>
  <si>
    <t>Investiční dotace na PD Středisko hasičské a záchranné služby</t>
  </si>
  <si>
    <t>Investiční dotace na Informační systém města</t>
  </si>
  <si>
    <t>čerp.2010</t>
  </si>
  <si>
    <t>Město Město Albrechtice - Rozvaha sestavená k 31.12.2011</t>
  </si>
  <si>
    <t>brutto</t>
  </si>
  <si>
    <t>korekce</t>
  </si>
  <si>
    <t>netto</t>
  </si>
  <si>
    <t>Dlouhodobý nehmotný majetek</t>
  </si>
  <si>
    <t>Dlouhodobý hmotný majetek</t>
  </si>
  <si>
    <t xml:space="preserve">  z toho : pozemky  / 031/</t>
  </si>
  <si>
    <t xml:space="preserve">              umělecká dílá a předměty /032/</t>
  </si>
  <si>
    <t xml:space="preserve">              stavby /021/</t>
  </si>
  <si>
    <t xml:space="preserve">              samostatné movité věci /022/</t>
  </si>
  <si>
    <t xml:space="preserve">              drobný dlouhodobý hmotný majetek /028/</t>
  </si>
  <si>
    <t xml:space="preserve">              pořízení dlouhodobého HM /042/</t>
  </si>
  <si>
    <t>Dlouhodobý finanční majetek /061,069/</t>
  </si>
  <si>
    <t>Poskytnuté návratné fin.výpomoci dlouhodobé /462/</t>
  </si>
  <si>
    <t>Dlouhodobé poskytnuté zálohy  /465/</t>
  </si>
  <si>
    <t>Ostatní dlouhodobé pohledávky/469/</t>
  </si>
  <si>
    <t>Materiál na skladě /112/</t>
  </si>
  <si>
    <t>Zboží na skladě /132/</t>
  </si>
  <si>
    <t>Odběratelé  /311/</t>
  </si>
  <si>
    <t>Poskytnuté provozní zálohy /314/</t>
  </si>
  <si>
    <t>Pohledávky za rozpočtovými příjmy /315/</t>
  </si>
  <si>
    <t>Pohledávky za zaměstnanci /335/</t>
  </si>
  <si>
    <t>Daň z přidané hodnoty /343/</t>
  </si>
  <si>
    <t>Pohledávky za státním rozpočtem /346/</t>
  </si>
  <si>
    <t>Pohledávky za rozpočtem ÚSC /348/</t>
  </si>
  <si>
    <t>Poskytnuté  zálohy na dotace /373/</t>
  </si>
  <si>
    <t>Náklady příštích období /381/</t>
  </si>
  <si>
    <t>Příjmy příštích období /385/</t>
  </si>
  <si>
    <t>Dohadné účty aktivní</t>
  </si>
  <si>
    <t>Ostatní krátkodobé pohledávky  /377/</t>
  </si>
  <si>
    <t>Ceniny  /263/</t>
  </si>
  <si>
    <t>Běžný účet HČ /241/</t>
  </si>
  <si>
    <t>Ostatní běžný účet /245/</t>
  </si>
  <si>
    <t>Základní běžný účet /231/</t>
  </si>
  <si>
    <t>Běžné účty peněžních fondů /236/</t>
  </si>
  <si>
    <t>Termínovaný vklad krátkodobý /244/</t>
  </si>
  <si>
    <t>Úhrn aktiv</t>
  </si>
  <si>
    <t>PASIVA</t>
  </si>
  <si>
    <t>Jmění účetní jednotky /401/</t>
  </si>
  <si>
    <t>Dotace na pořízení dlouhodobého majetku /403/</t>
  </si>
  <si>
    <t>Oceňovací rozdíly při změně metody /406/</t>
  </si>
  <si>
    <t>Jiné oceňovací rozdíly /407/</t>
  </si>
  <si>
    <t>Ostatní fondy /419/</t>
  </si>
  <si>
    <t>Výsledek hospodaření běžného účetního období /493/</t>
  </si>
  <si>
    <t>Výsledek hospodaření ve schvalovacím řízení /431/</t>
  </si>
  <si>
    <t>Nerozdělený zisk, neuhrazená ztráta minulých let/432/</t>
  </si>
  <si>
    <t>Rezervy  /441/</t>
  </si>
  <si>
    <t>Dlouhodobé  úvěry  /451/</t>
  </si>
  <si>
    <t>Přijaté návratné finanční výpomoci dlouhodobé /452/</t>
  </si>
  <si>
    <t>Ostatní dlouhodobé závazky /459/</t>
  </si>
  <si>
    <t>Krátkodobé  úvěry /281/</t>
  </si>
  <si>
    <t>Dodavatelé  /321/</t>
  </si>
  <si>
    <t>Krátkodobé přijaté zálohy  /324/</t>
  </si>
  <si>
    <t>Závazky z dělené správy a kaucí  /325/</t>
  </si>
  <si>
    <t>Zaměstnanci  /331/</t>
  </si>
  <si>
    <t>Zúčtování s institucemi SZ a ZP  /336/</t>
  </si>
  <si>
    <t>Daň z příjmu   /341/</t>
  </si>
  <si>
    <t>Jiné přímé daně  /342/</t>
  </si>
  <si>
    <t>Jiné daně a poplatky /345/</t>
  </si>
  <si>
    <t>Závazky ke státnímu rozpočtu /347/</t>
  </si>
  <si>
    <t>Přijaté zálohy na dotace /374/</t>
  </si>
  <si>
    <t>Výdaje příštích období /383/</t>
  </si>
  <si>
    <t>Ostatní krátkodobé závazky /378/</t>
  </si>
  <si>
    <t>Výnosy příštích období /384/</t>
  </si>
  <si>
    <t>Dohadné účty pasivní /389/</t>
  </si>
  <si>
    <t>Úhrn pasiv</t>
  </si>
  <si>
    <t>Přehled investičních výdajů za rok 2011</t>
  </si>
  <si>
    <t>Parag.</t>
  </si>
  <si>
    <t>poskytnutá dotace</t>
  </si>
  <si>
    <t>přijaté úvěry a půjčky</t>
  </si>
  <si>
    <t>žádost o zametací vůz</t>
  </si>
  <si>
    <t>chodník Nemocniční - K. Čapka</t>
  </si>
  <si>
    <t>chodník ulice Hašlerova</t>
  </si>
  <si>
    <t>chodník ulice Hašlerova II.etapa</t>
  </si>
  <si>
    <t>chodník Pod Lipama</t>
  </si>
  <si>
    <t>cykloodpočívadla - investiční transfer</t>
  </si>
  <si>
    <t>zpevněná plocha pod kontejnery Okružní ulice</t>
  </si>
  <si>
    <t>Rybník Celňák - zpracování žádosti o dotaci</t>
  </si>
  <si>
    <t>Základní škola - aktualizace PD, zprac.žádosti o rekonstrukce kuchyně</t>
  </si>
  <si>
    <t>mobilní podium investiční transfer</t>
  </si>
  <si>
    <t xml:space="preserve">Park Zámek Linhartovy - obnova zámeckého parku </t>
  </si>
  <si>
    <t>Park Zámek Linhartovy - osvětlení v parku</t>
  </si>
  <si>
    <t>Zámek Linhartovy - PD rek.sociálního zařízení</t>
  </si>
  <si>
    <t>položení optických kabelů ul. Nádražní</t>
  </si>
  <si>
    <t xml:space="preserve">Kabelová televize - soubor modemů pro internet </t>
  </si>
  <si>
    <t>Dům s byty pro důchodce - příprava na zateplení</t>
  </si>
  <si>
    <t>Byt č. 4 nám. ČSA 15 rekonstrukce</t>
  </si>
  <si>
    <t>plynofiace NP nám. ČSA 7 Ovoce -zelenina</t>
  </si>
  <si>
    <t xml:space="preserve">Rozhledna Biskupice </t>
  </si>
  <si>
    <t xml:space="preserve"> dotace v roce 2012</t>
  </si>
  <si>
    <t>kaplička Biskupice PD</t>
  </si>
  <si>
    <t>Sběrný dvůr Město Albrechtice výstavba</t>
  </si>
  <si>
    <t>vysokozdvižný vozík</t>
  </si>
  <si>
    <t>technologie sběrného dvora</t>
  </si>
  <si>
    <t xml:space="preserve">Kompostárna  Město Albrechtice </t>
  </si>
  <si>
    <t>PD na novou požární zbrojnici</t>
  </si>
  <si>
    <t>hydraulický střihač a otvírač dveří</t>
  </si>
  <si>
    <t>Splátka na pořízení nového programu GINIS</t>
  </si>
  <si>
    <t>osobní auto Octavie</t>
  </si>
  <si>
    <t>kopírovací stroj</t>
  </si>
  <si>
    <t>zhotovení vpustě na ulici Na Pastuší</t>
  </si>
  <si>
    <t>Ostatní investiční výdaje</t>
  </si>
  <si>
    <t>Investiční transfer Sdružení Praděd - stavba velké</t>
  </si>
  <si>
    <t>kanalizace-splátka půjčky</t>
  </si>
  <si>
    <t>Celkem investiční výdaje roku 2011</t>
  </si>
  <si>
    <t>Přehled přijatých  dotací v roce 2011</t>
  </si>
  <si>
    <t>Poskytovatel</t>
  </si>
  <si>
    <t>Název akce</t>
  </si>
  <si>
    <t>Položka zaúčtování</t>
  </si>
  <si>
    <t>UZ</t>
  </si>
  <si>
    <t>orj.</t>
  </si>
  <si>
    <t>Přeposlané dotace ze SR</t>
  </si>
  <si>
    <t>Krajský úřad Ostrava</t>
  </si>
  <si>
    <t>příspěvek na státní správu</t>
  </si>
  <si>
    <t>příspěvek na školství</t>
  </si>
  <si>
    <t>dotace na sčítání lidu, domů, bytů</t>
  </si>
  <si>
    <t>dotace na Střednědobý plán sociálních služeb</t>
  </si>
  <si>
    <t>dotace pro ZŠ z OP Vzdělávání pro konkurenceschopnost</t>
  </si>
  <si>
    <t>Moravskoslezský kraj</t>
  </si>
  <si>
    <t>neinvestiční dotace na úhradu výdajů za uskutečněné zásahy</t>
  </si>
  <si>
    <t>neinvestiční dotace na zabezpečení akceschopnosti jednotky SDH</t>
  </si>
  <si>
    <t>neinvestiční dotace pro MŠ - Tiše, les vypráví</t>
  </si>
  <si>
    <t>neinvestiční dotace na hospodaření v lesích</t>
  </si>
  <si>
    <t>neinvestiční dotace na výměnu oken nám. ČSA 22</t>
  </si>
  <si>
    <t>investiční dotace na PD Středisko hasičské a záchranné služby</t>
  </si>
  <si>
    <t>investiční dotace na Informační systém města</t>
  </si>
  <si>
    <t>Ministerstvo kultury</t>
  </si>
  <si>
    <t>neinvestiční dotace opravu domu nám. ČSA 20</t>
  </si>
  <si>
    <t>SFŽP</t>
  </si>
  <si>
    <t>neinvestiční dotace na sběrný dvůr</t>
  </si>
  <si>
    <t>investiční dotace na sběrný dvůr</t>
  </si>
  <si>
    <t>SFŽP z Fondu soudržnosti</t>
  </si>
  <si>
    <t xml:space="preserve">                                  </t>
  </si>
  <si>
    <t>Poskytnuté příspěvky a tranfery rok 2011</t>
  </si>
  <si>
    <t xml:space="preserve">Rozpis položky </t>
  </si>
  <si>
    <t>paragraf</t>
  </si>
  <si>
    <t>Krátkodobé granty:</t>
  </si>
  <si>
    <t>SRPŠ ZŠ Město Albrechtice</t>
  </si>
  <si>
    <t>OS přát.spec. školy M.Albrechtice</t>
  </si>
  <si>
    <t>3114 3421</t>
  </si>
  <si>
    <t>Dlouhodobé granty:</t>
  </si>
  <si>
    <t>FK Avízo  Město Albrechtice</t>
  </si>
  <si>
    <t>3419</t>
  </si>
  <si>
    <t>TJ Tatran Hynčice</t>
  </si>
  <si>
    <t>11 3419</t>
  </si>
  <si>
    <t>TJ Město Albrechtice</t>
  </si>
  <si>
    <t>12 3419</t>
  </si>
  <si>
    <t>Dechová hudba Město Albrechtice</t>
  </si>
  <si>
    <t>80 3429</t>
  </si>
  <si>
    <t>Dobrovolní hasiči - Město Albrechtice</t>
  </si>
  <si>
    <t>1 5512</t>
  </si>
  <si>
    <t>Myslivecké sdružení Oldřich</t>
  </si>
  <si>
    <t>78 3429</t>
  </si>
  <si>
    <t>Klub důchodců Hynčice</t>
  </si>
  <si>
    <t>87 3429</t>
  </si>
  <si>
    <t>Klub důchodců Město Albrechtice</t>
  </si>
  <si>
    <t>86 3429</t>
  </si>
  <si>
    <t>Ostatní příspěvky</t>
  </si>
  <si>
    <t>FK Avízo Město Albrechtice (trávník)</t>
  </si>
  <si>
    <t>TJ Město Albrechtice ( almanach)</t>
  </si>
  <si>
    <t>Sportovní klub Policie Město Albrechtice</t>
  </si>
  <si>
    <t>76 3421</t>
  </si>
  <si>
    <t xml:space="preserve">Český svaz zahradkářů Město Albrechtice </t>
  </si>
  <si>
    <t>71 3429</t>
  </si>
  <si>
    <t>Celkem pol. 5222:</t>
  </si>
  <si>
    <t>Neinvestiční transfery obecně prospěšným společnostem</t>
  </si>
  <si>
    <t>Help-in Bruntál</t>
  </si>
  <si>
    <t>Neinvestiční transfery církvím a náboženským společnostem</t>
  </si>
  <si>
    <t>Římskokatolická farnost</t>
  </si>
  <si>
    <t>Římskokatolická farnost - oprava zvonů</t>
  </si>
  <si>
    <t>Charita Krnov</t>
  </si>
  <si>
    <t>Slezská diakonie Český Těšín</t>
  </si>
  <si>
    <t>Ostatní neinvestiční transfery neziskovým a podobným organizacím</t>
  </si>
  <si>
    <t>Sdružení pro výstavbu kom.</t>
  </si>
  <si>
    <t>Svaz obcí a měst ČR</t>
  </si>
  <si>
    <t>Poskytnuté neinvestiční příspěvky veřejným rozpočtům územní úrovně z  rozpočtu města v roce 2011</t>
  </si>
  <si>
    <t>datum</t>
  </si>
  <si>
    <t>doklad</t>
  </si>
  <si>
    <t>Mikroregion Krnovsko</t>
  </si>
  <si>
    <t>členský příspěvek na rok 2011</t>
  </si>
  <si>
    <t>Mikroregion Sdružení obcí Osoblažsko</t>
  </si>
  <si>
    <t>mimořádný členský příspěvek- Pěšky kolem svého stromu</t>
  </si>
  <si>
    <t>Poskytnuté investiční příspěvky veřejným rozpočtům územní úrovně z  rozpočtu města v roce 2011</t>
  </si>
  <si>
    <t>Sdružení obcí Praděd</t>
  </si>
  <si>
    <t>investiční příspěvek</t>
  </si>
  <si>
    <t>investiční příspěvek Cykloodpočívadla</t>
  </si>
  <si>
    <t>investiční příspěvek Mobilní podium</t>
  </si>
  <si>
    <t>Poskytnuté transféry příspěvkovým organizacím  z rozpočtu města v roce 2011</t>
  </si>
  <si>
    <t>Vlastní příspěvkové organizace</t>
  </si>
  <si>
    <t xml:space="preserve">Mateřská škola </t>
  </si>
  <si>
    <t>neinvestiční příspěvek (MSK - projekt Tiše, les vypráví)</t>
  </si>
  <si>
    <t>neinvestiční příspěvek (z OP Vzdělávání pro konkurenceschopnost)</t>
  </si>
  <si>
    <t>Cizí příspěvkové organizace</t>
  </si>
  <si>
    <t>SSZ Krnov</t>
  </si>
  <si>
    <t>neivestiční příspěvek</t>
  </si>
  <si>
    <t>Městská knihovna Bruntál</t>
  </si>
  <si>
    <t>Ostatní neinvestiční transfery jiným veřejným rozpočtům</t>
  </si>
  <si>
    <t>Policie ČR</t>
  </si>
  <si>
    <t>finanční dar</t>
  </si>
  <si>
    <t>Město Krnov</t>
  </si>
  <si>
    <t>příspěvek projekt Slezsko bez hranic</t>
  </si>
  <si>
    <t>Soupis pohledávek k 31.12.2011</t>
  </si>
  <si>
    <t>311 - Odběratele</t>
  </si>
  <si>
    <t>314 - Poskytnuté provozní zálohy</t>
  </si>
  <si>
    <t>315 - Pohledávky za rozpočtovými příjmy</t>
  </si>
  <si>
    <t>335 - Pohledávky za zaměstnanci</t>
  </si>
  <si>
    <t>343 - Daň z přidané hodnoty</t>
  </si>
  <si>
    <t>377 – Ostatní krátkodobé pohledávky</t>
  </si>
  <si>
    <t>Rozpis účtu 311 – odběratelé -  k 31. 12. 2011</t>
  </si>
  <si>
    <t>Název účtu</t>
  </si>
  <si>
    <t>Číslo účtu</t>
  </si>
  <si>
    <t>Celkem Kč</t>
  </si>
  <si>
    <t>Poznámky</t>
  </si>
  <si>
    <t>Pronájem pozemků rok 2010, 2011</t>
  </si>
  <si>
    <t>311 0003</t>
  </si>
  <si>
    <t>viz inventurní soupis</t>
  </si>
  <si>
    <t>Nájemné BH rok 2008</t>
  </si>
  <si>
    <t>311 0005</t>
  </si>
  <si>
    <t>orj. 2008</t>
  </si>
  <si>
    <t>Nájemné BH rok 2009</t>
  </si>
  <si>
    <t>orj. 2009</t>
  </si>
  <si>
    <t>Nájemné BH rok 2010</t>
  </si>
  <si>
    <t>orj. 2010</t>
  </si>
  <si>
    <t>Nájemné BH rok 2011</t>
  </si>
  <si>
    <t>orj. 2011</t>
  </si>
  <si>
    <t>Nájemné DD rok 2011</t>
  </si>
  <si>
    <t>orj. 4316</t>
  </si>
  <si>
    <t>Pronájem hrobových míst</t>
  </si>
  <si>
    <t>311 0016</t>
  </si>
  <si>
    <t>Smluvní pokuty TKR</t>
  </si>
  <si>
    <t>311 0030</t>
  </si>
  <si>
    <t>Pronájem pozemků rok 2007-2009</t>
  </si>
  <si>
    <t>311 0033</t>
  </si>
  <si>
    <t>Poplatky TKR rok 2008</t>
  </si>
  <si>
    <t>311 0034</t>
  </si>
  <si>
    <t>Poplatky INT rok 2008</t>
  </si>
  <si>
    <t>311 0035</t>
  </si>
  <si>
    <t>Zřízení TKR rok 2009</t>
  </si>
  <si>
    <t>311 0037</t>
  </si>
  <si>
    <t>orj. 3</t>
  </si>
  <si>
    <t>Poplatky TKR rok 2009</t>
  </si>
  <si>
    <t>Poplatky TKR rok 2010, 2011</t>
  </si>
  <si>
    <t>311 0038</t>
  </si>
  <si>
    <t>Přepisy smluv TKR rok 2010, 2011</t>
  </si>
  <si>
    <t>orj. 1</t>
  </si>
  <si>
    <t>Instalace TKR rok 2010, 2011</t>
  </si>
  <si>
    <t>orj. 2</t>
  </si>
  <si>
    <t xml:space="preserve">Zřízení TKR </t>
  </si>
  <si>
    <t>Poplatky INT rok 2009</t>
  </si>
  <si>
    <t>311 0039</t>
  </si>
  <si>
    <t>Poplatky INT rok 2010, 2011</t>
  </si>
  <si>
    <t>311 0040</t>
  </si>
  <si>
    <t>Zřízení INT rok 2010, 2011</t>
  </si>
  <si>
    <t>Poplatky z prodlení BH</t>
  </si>
  <si>
    <t>311 0061</t>
  </si>
  <si>
    <t>orj. 71, 72</t>
  </si>
  <si>
    <t>Poplatky z prodlení NP</t>
  </si>
  <si>
    <t>311 0062</t>
  </si>
  <si>
    <t>Úklid SP DD – k vyúčtování</t>
  </si>
  <si>
    <t>311 0070</t>
  </si>
  <si>
    <t>orj. 13</t>
  </si>
  <si>
    <t>Servis výtahu DD – k vyúčtování</t>
  </si>
  <si>
    <t>311 0071</t>
  </si>
  <si>
    <t>Vývoz jímek BH – k vyúčtování</t>
  </si>
  <si>
    <t>311 0072</t>
  </si>
  <si>
    <t>orj. 12</t>
  </si>
  <si>
    <t>Vodné, stočné BH – k vyúčtování</t>
  </si>
  <si>
    <t>311 0073</t>
  </si>
  <si>
    <t>Vodné, stočné DD – k vyúčtování</t>
  </si>
  <si>
    <t>311 0074</t>
  </si>
  <si>
    <t>Elektrická energie BH – k vyúčtování</t>
  </si>
  <si>
    <t>311 0075</t>
  </si>
  <si>
    <t>Elektrická energie DD – k vyúčtování</t>
  </si>
  <si>
    <t>311 0076</t>
  </si>
  <si>
    <t>Vodné, stočné NP – k vyúčtování</t>
  </si>
  <si>
    <t>311 0080</t>
  </si>
  <si>
    <t>Vodné, stočné L2 – k vyúčtování</t>
  </si>
  <si>
    <t>311 0081</t>
  </si>
  <si>
    <t>VS BH 2009</t>
  </si>
  <si>
    <t>311 0085</t>
  </si>
  <si>
    <t>Čištění komínů BH – k vyúčtování</t>
  </si>
  <si>
    <t>311 0091</t>
  </si>
  <si>
    <t>VS BH 2010</t>
  </si>
  <si>
    <t>311 0092</t>
  </si>
  <si>
    <t>Vystavené faktury rok 2009</t>
  </si>
  <si>
    <t>311 0200</t>
  </si>
  <si>
    <t>Vystavené faktury rok 2010, 2011</t>
  </si>
  <si>
    <t>311 0210</t>
  </si>
  <si>
    <t>Rozpis účtu 314 – krátkodobé poskytnuté zálohy -  k 31. 12. 2011</t>
  </si>
  <si>
    <t>Moraviapress a.s., Břeclav</t>
  </si>
  <si>
    <t>314 0022</t>
  </si>
  <si>
    <t>CENTROPOL ENERGY, Ústí nad Labem</t>
  </si>
  <si>
    <t>314 0050</t>
  </si>
  <si>
    <t>314 0051</t>
  </si>
  <si>
    <t>Ing. Gajdoš František, Krnov</t>
  </si>
  <si>
    <t>SEVT a.s., Praha</t>
  </si>
  <si>
    <t>314 0052</t>
  </si>
  <si>
    <t>Podíl fond oprav Lázeňská 2</t>
  </si>
  <si>
    <t>314 0099</t>
  </si>
  <si>
    <t>Rozpis účtu 335 – pohledávky za zaměstnanci -  k 31. 12. 2011</t>
  </si>
  <si>
    <t>Telefonní hovory prosinec 2011</t>
  </si>
  <si>
    <t>335 0003</t>
  </si>
  <si>
    <t>Rozpis účtu 343 – daň z přidané hodnoty -  k 31. 12. 2011</t>
  </si>
  <si>
    <t>Finanční úřad Krnov</t>
  </si>
  <si>
    <t>343 0040</t>
  </si>
  <si>
    <t>Rozpis účtu 377 – ostatní krátkodobé pohledávky -  k 31. 12. 2011</t>
  </si>
  <si>
    <t>Náklady na pohřby zemřelých</t>
  </si>
  <si>
    <t>377 0103</t>
  </si>
  <si>
    <t>projekt Na společnou notu</t>
  </si>
  <si>
    <t>377 0111</t>
  </si>
  <si>
    <t>úroky depozitní účet</t>
  </si>
  <si>
    <t>377 0402</t>
  </si>
  <si>
    <t>Rozpis účtu 315 – pohledávky za rozpočtovými příjmy -  k 31. 12. 2011</t>
  </si>
  <si>
    <t>315 0010</t>
  </si>
  <si>
    <t>Pokuty životní prostředí</t>
  </si>
  <si>
    <t>315 0012</t>
  </si>
  <si>
    <t>Místní poplatky psi rok 2010, 2011</t>
  </si>
  <si>
    <t>315 0013</t>
  </si>
  <si>
    <t>Navýšení místní poplatky psi rok 2006</t>
  </si>
  <si>
    <t>orj. 6</t>
  </si>
  <si>
    <t>Navýšení místní poplatky psi rok 2007</t>
  </si>
  <si>
    <t xml:space="preserve">315 0013 </t>
  </si>
  <si>
    <t>orj. 7</t>
  </si>
  <si>
    <t>Navýšení místní poplatky psi rok 2008</t>
  </si>
  <si>
    <t>orj. 8</t>
  </si>
  <si>
    <t>Navýšení místní poplatky psi rok 2009</t>
  </si>
  <si>
    <t>orj. 9</t>
  </si>
  <si>
    <t>Místní poplatky psi rok 2004</t>
  </si>
  <si>
    <t>orj. 2004</t>
  </si>
  <si>
    <t>Místní poplatky psi rok 2005</t>
  </si>
  <si>
    <t>orj. 2005</t>
  </si>
  <si>
    <t>Místní poplatky psi rok 2006</t>
  </si>
  <si>
    <t>orj. 2006</t>
  </si>
  <si>
    <t>Místní poplatky psi rok 2007</t>
  </si>
  <si>
    <t>orj. 2007</t>
  </si>
  <si>
    <t>Místní poplatky psi rok 2008</t>
  </si>
  <si>
    <t>Místní poplatky psi rok 2009</t>
  </si>
  <si>
    <t>Místní poplatky zábor veřejného prostranství</t>
  </si>
  <si>
    <t>315 0014</t>
  </si>
  <si>
    <t>Místní poplatky za komunální odpad rok 2010, 2011</t>
  </si>
  <si>
    <t>315 0021</t>
  </si>
  <si>
    <t>Navýšení místní poplatky komunální odpad rok 2004</t>
  </si>
  <si>
    <t>orj. 4</t>
  </si>
  <si>
    <t>Navýšení místní poplatky komunální odpad rok 2005</t>
  </si>
  <si>
    <t>orj. 5</t>
  </si>
  <si>
    <t>Navýšení místní poplatky komunální odpad rok 2006</t>
  </si>
  <si>
    <t>Navýšení místní poplatky komunální odpad rok 2007</t>
  </si>
  <si>
    <t>Navýšení místní poplatky komunální odpad rok 2008</t>
  </si>
  <si>
    <t>Navýšení místní poplatky komunální odpad rok 2009</t>
  </si>
  <si>
    <t>Místní poplatky komunální odpad rok 2004</t>
  </si>
  <si>
    <t>Místní poplatky komunální odpad rok 2005</t>
  </si>
  <si>
    <t>Místní poplatky komunální odpad rok 2006</t>
  </si>
  <si>
    <t>Místní poplatky komunální odpad rok 2007</t>
  </si>
  <si>
    <t>Místní poplatky komunální odpad rok 2008</t>
  </si>
  <si>
    <t>Místní poplatky komunální odpad rok 2009</t>
  </si>
  <si>
    <t>Místní poplatky komunální odpad rok 2010, 2011</t>
  </si>
  <si>
    <t>315 0022</t>
  </si>
  <si>
    <t>Exekuční náklady rok 2010, 2011</t>
  </si>
  <si>
    <t>315 0030</t>
  </si>
  <si>
    <t>Exekuční náklady rok 2007</t>
  </si>
  <si>
    <t>Správní poplatky stavební řízení</t>
  </si>
  <si>
    <t>315 0051</t>
  </si>
  <si>
    <t>Pokuty přestupková komise</t>
  </si>
  <si>
    <t>315 0054</t>
  </si>
  <si>
    <t>VHP – místní</t>
  </si>
  <si>
    <t>315 0056</t>
  </si>
  <si>
    <t>orj. 1347</t>
  </si>
  <si>
    <t>Ukazatel dluhové služby</t>
  </si>
  <si>
    <t>Daňové příjmy</t>
  </si>
  <si>
    <t>(třída 1)</t>
  </si>
  <si>
    <t>Nedaňové příjmy</t>
  </si>
  <si>
    <t>(třída 2)</t>
  </si>
  <si>
    <t>Příjaté dotace-fin.vztah</t>
  </si>
  <si>
    <t>(4112+4212)</t>
  </si>
  <si>
    <t>Dluhová základna</t>
  </si>
  <si>
    <t>Úroky</t>
  </si>
  <si>
    <t>(5141)</t>
  </si>
  <si>
    <t>Splátky jistina a dluhopisů</t>
  </si>
  <si>
    <t>(8xx2,8xx4)</t>
  </si>
  <si>
    <t>Splátky leasingu</t>
  </si>
  <si>
    <t>(5178)</t>
  </si>
  <si>
    <t>Dluhová služba</t>
  </si>
  <si>
    <t>V roce 2010 bylo na dlouhodobé úvěry zaplaceno 1 988 724,50 Kč a na kontokorentní úvěr 20 369 813,51 Kč, který byl použit na</t>
  </si>
  <si>
    <t xml:space="preserve">překlenovací období, kdy vnikly výdaje na investiční akce pořizovaných z dotací a následně po vyúčtování nám byly peněžní </t>
  </si>
  <si>
    <t>prostředky z dotací zaslány.</t>
  </si>
  <si>
    <t>V roce 2011 bylo na dlouhodobé úvěry zaplaceno 2 083 505,10 Kč a na kontokorentní úvěr 14 924 382,37 Kč, který byl použit na</t>
  </si>
  <si>
    <t xml:space="preserve">                       Informace o hospodařské činnosti města</t>
  </si>
  <si>
    <t>k   31. 12. 2011</t>
  </si>
  <si>
    <t>Rozpis nákladů a výnosů hospodářské činnosti za rok 2011</t>
  </si>
  <si>
    <t xml:space="preserve">Výnosy </t>
  </si>
  <si>
    <t>plán</t>
  </si>
  <si>
    <t>skutečnost</t>
  </si>
  <si>
    <t>spotřeba el.energie byty</t>
  </si>
  <si>
    <t>čisté nájemné</t>
  </si>
  <si>
    <t>poplatky z prodlení</t>
  </si>
  <si>
    <t>poplatky žádost o byt</t>
  </si>
  <si>
    <t xml:space="preserve">ostatní služby </t>
  </si>
  <si>
    <t>ostatní výnosy zaokrouhlení</t>
  </si>
  <si>
    <t>ostatní služby - úpravy programu</t>
  </si>
  <si>
    <t>ostatní výnosy (přeúč.úklid popel.)</t>
  </si>
  <si>
    <t>ostatní služby - právní  služby</t>
  </si>
  <si>
    <t>opravy a údržování  - revize</t>
  </si>
  <si>
    <t>ostatní služby - poplatky za SIPO</t>
  </si>
  <si>
    <t>jiné daně a poplatky (kolky)</t>
  </si>
  <si>
    <t>ostatní náklady</t>
  </si>
  <si>
    <t>náklady z odepsaných pohledávek</t>
  </si>
  <si>
    <t>ostatní finan. náklady - pojištění</t>
  </si>
  <si>
    <t>ostatní finan. náklady - bankovní poplatky</t>
  </si>
  <si>
    <t>Celkem bytové:</t>
  </si>
  <si>
    <t>Byty pro důchodce</t>
  </si>
  <si>
    <t xml:space="preserve">čisté nájemné </t>
  </si>
  <si>
    <t>pronájem místnosti v DD</t>
  </si>
  <si>
    <t>ostatní služby - telefonní hovory</t>
  </si>
  <si>
    <t>ostatní služby VS volné byty</t>
  </si>
  <si>
    <t>mzdové náklady - odměna správce</t>
  </si>
  <si>
    <t>Celkem byty Nemoc. 6</t>
  </si>
  <si>
    <t xml:space="preserve">tržby z čistého  nájemného </t>
  </si>
  <si>
    <t>tržby ze služeb - paušály</t>
  </si>
  <si>
    <t>ostatní výnosy - zaokrouhlení u fa</t>
  </si>
  <si>
    <t>penále za pozdní úhrady</t>
  </si>
  <si>
    <t>ostatní služby VS úklid</t>
  </si>
  <si>
    <t>ostatní náklady - zaokrouhlení</t>
  </si>
  <si>
    <t>tržby za provozní poplatky</t>
  </si>
  <si>
    <t xml:space="preserve">instalace kabel.televize </t>
  </si>
  <si>
    <t>reklamy</t>
  </si>
  <si>
    <t>ostatní náklady - soudní překlady</t>
  </si>
  <si>
    <t>přepisy smluv</t>
  </si>
  <si>
    <t>ostatní náklady - provozní poplatky</t>
  </si>
  <si>
    <t>zhotovení přípojek</t>
  </si>
  <si>
    <t>ostatní náklady - poštovné</t>
  </si>
  <si>
    <t>provozování kab.telev.Holčovice</t>
  </si>
  <si>
    <t>ostatní náklady - telefony</t>
  </si>
  <si>
    <t>poplatky za penále</t>
  </si>
  <si>
    <t>ostatní náklady - pronájem</t>
  </si>
  <si>
    <t>nákup programového vybavení</t>
  </si>
  <si>
    <t>kurzové rozdíly ztráty</t>
  </si>
  <si>
    <t>poplatky za ČT TV</t>
  </si>
  <si>
    <t>jiné náklady - zaokrouhlení</t>
  </si>
  <si>
    <t>ČN smuteční síň</t>
  </si>
  <si>
    <t>SL smuteční síň</t>
  </si>
  <si>
    <t>prodej zboží (mramorové desky)</t>
  </si>
  <si>
    <t>prodej desek kolumbarium</t>
  </si>
  <si>
    <t>jiné pokuty a penále</t>
  </si>
  <si>
    <t>zaokrouhlení</t>
  </si>
  <si>
    <t>ostatní výnosy</t>
  </si>
  <si>
    <t>Kopírka</t>
  </si>
  <si>
    <t>tržby za kopírování</t>
  </si>
  <si>
    <t>tržba z prodeje dřeva</t>
  </si>
  <si>
    <t>činnost LOH</t>
  </si>
  <si>
    <t>vrácený soudní poplatek</t>
  </si>
  <si>
    <t>ostatní služby - běžná činnost</t>
  </si>
  <si>
    <t>pronájem honitby</t>
  </si>
  <si>
    <t>tvorba zákonných rezerv</t>
  </si>
  <si>
    <t>úroky - účet rezev na lesy</t>
  </si>
  <si>
    <t>dotace z MSK</t>
  </si>
  <si>
    <t>ostatní náklady poplatek z prodlení</t>
  </si>
  <si>
    <t>ostatní služby - poštovné</t>
  </si>
  <si>
    <t>ostatní náklady - náklady řízení</t>
  </si>
  <si>
    <t>ostatní náklady zaokrouhlení</t>
  </si>
  <si>
    <t>ostatní náklady - přísp. SVOL</t>
  </si>
  <si>
    <t>spotřeba materiálu, chemikálie</t>
  </si>
  <si>
    <t>pronájem koupaliště</t>
  </si>
  <si>
    <t>opravy a údržování - revize</t>
  </si>
  <si>
    <t>ostatní služby - rozbory vody</t>
  </si>
  <si>
    <t>Pronájem vodárny</t>
  </si>
  <si>
    <t>pronájem VAK a ČOV, kanalizace</t>
  </si>
  <si>
    <t>Pronájem parku</t>
  </si>
  <si>
    <t xml:space="preserve">spotřeba el.energie, </t>
  </si>
  <si>
    <t xml:space="preserve">pronájem parku, </t>
  </si>
  <si>
    <t>ze el.energii</t>
  </si>
  <si>
    <t>Ostatní</t>
  </si>
  <si>
    <t>tržba z faxování</t>
  </si>
  <si>
    <t>internet</t>
  </si>
  <si>
    <t>tržba za internet</t>
  </si>
  <si>
    <t>poplatek za pračku</t>
  </si>
  <si>
    <t>poplatek za užívání pračky</t>
  </si>
  <si>
    <t>Režie</t>
  </si>
  <si>
    <t>úroky z účtu</t>
  </si>
  <si>
    <t>ostatní služby</t>
  </si>
  <si>
    <t>pronájem zařízení na budově</t>
  </si>
  <si>
    <t>daň z příjmu doplatek</t>
  </si>
  <si>
    <t>zaokrouhlení, vypořádání DPH koef.</t>
  </si>
  <si>
    <t>úroky z prodlení</t>
  </si>
  <si>
    <t>daň z příjmu dle daňového přiznání</t>
  </si>
  <si>
    <t>opravné položky k pohledávkám</t>
  </si>
  <si>
    <t>nájem NP na zámku</t>
  </si>
  <si>
    <t>Nebytový prostor</t>
  </si>
  <si>
    <t>pronájem místnosti na zámku</t>
  </si>
  <si>
    <t>Lázeňská 2</t>
  </si>
  <si>
    <t>správa fondu</t>
  </si>
  <si>
    <t>Prodeje</t>
  </si>
  <si>
    <t>nákupy zboží k prodeji</t>
  </si>
  <si>
    <t>tržba za prodané zboží</t>
  </si>
  <si>
    <t>Internet kabel.televiz.</t>
  </si>
  <si>
    <t>měsíční poplatky</t>
  </si>
  <si>
    <t>připojení k internetu</t>
  </si>
  <si>
    <t>instalace internetu</t>
  </si>
  <si>
    <t>ostatní služby telefony</t>
  </si>
  <si>
    <t>ostatní služby poštovné</t>
  </si>
  <si>
    <t>Celkem :</t>
  </si>
  <si>
    <t>Hospodářský výsledek:</t>
  </si>
  <si>
    <t>výnosy</t>
  </si>
  <si>
    <t>náklady</t>
  </si>
  <si>
    <t>zisk</t>
  </si>
  <si>
    <t>Rekapitulace:</t>
  </si>
  <si>
    <t xml:space="preserve">náklady </t>
  </si>
  <si>
    <t>zisk/ztráta</t>
  </si>
  <si>
    <t>NP zámek Linhartovy</t>
  </si>
  <si>
    <t>Pronájem vod. a ČOV</t>
  </si>
  <si>
    <t>Ostatní - faxování</t>
  </si>
  <si>
    <t xml:space="preserve">           - internet</t>
  </si>
  <si>
    <t xml:space="preserve">           - pračka</t>
  </si>
  <si>
    <t>Prodeje, ostatní</t>
  </si>
  <si>
    <t>Internet v kabel.televizi</t>
  </si>
  <si>
    <t xml:space="preserve">Hospodaření příspěvkových organizací založených městem  </t>
  </si>
  <si>
    <t>Hospodaření založených obchodních společností - Služby obce s.r.o. Město Albrechtice</t>
  </si>
  <si>
    <t>Rozvaha s.r.o.</t>
  </si>
  <si>
    <t>v tis Kč</t>
  </si>
  <si>
    <t>rok 2008</t>
  </si>
  <si>
    <t>Krátkodobé pohledávky</t>
  </si>
  <si>
    <t>Krátkodobý finanční majetek</t>
  </si>
  <si>
    <t>Časové rozlišení</t>
  </si>
  <si>
    <t>Základní kapitál</t>
  </si>
  <si>
    <t>Kapitálové fondy</t>
  </si>
  <si>
    <t>Rezervní fondy</t>
  </si>
  <si>
    <t>Výsledek hospodaření minulých let</t>
  </si>
  <si>
    <t>Výsledek hospodaření běžného účetního období</t>
  </si>
  <si>
    <t>Dlouhodobé závazky</t>
  </si>
  <si>
    <t>Krátkodobé závazky</t>
  </si>
  <si>
    <t>Bankovní úvěry a výpomoci</t>
  </si>
  <si>
    <t>Časové rozlišení, dohadné účty</t>
  </si>
  <si>
    <t>Výkaz zisku a ztrát s.r.o.</t>
  </si>
  <si>
    <t>v tis. Kč.</t>
  </si>
  <si>
    <t>Tržby za prodej zboží</t>
  </si>
  <si>
    <t>Náklady na vynaložené zboží</t>
  </si>
  <si>
    <t>Obchodní marže</t>
  </si>
  <si>
    <t>Výkony</t>
  </si>
  <si>
    <t>Výkonová spotřeba</t>
  </si>
  <si>
    <t>Přidaná hodnota</t>
  </si>
  <si>
    <t>Osobní náklady</t>
  </si>
  <si>
    <t>Daně a poplatky</t>
  </si>
  <si>
    <t>Odpisy dlouhodobého hmotného a nehmot.majet</t>
  </si>
  <si>
    <t>Tržby z dlouhodobého majetku a materiálu</t>
  </si>
  <si>
    <t>Zůstatková cena prodaného dlouh.majetku</t>
  </si>
  <si>
    <t>Změna stavu rezerv a opr.položek</t>
  </si>
  <si>
    <t>Ostatní provozní výnosy</t>
  </si>
  <si>
    <t>Ostatní provozní náklady</t>
  </si>
  <si>
    <t>Výnosové úroky</t>
  </si>
  <si>
    <t>Nákladové úroky</t>
  </si>
  <si>
    <t>Ostatní finanční náklady</t>
  </si>
  <si>
    <t>Finanční výsledek hospodaření</t>
  </si>
  <si>
    <t>Daň z příjmu za běžnou činnost</t>
  </si>
  <si>
    <t>Výsledek hospodaření za běžnou činnost</t>
  </si>
  <si>
    <t>Mimořadné výnosy</t>
  </si>
  <si>
    <t>Mimořadné náklady</t>
  </si>
  <si>
    <t>Mimořádný výsledek hospodaření</t>
  </si>
  <si>
    <t>Výsledek hospodaření za účetní období</t>
  </si>
  <si>
    <t>Výsledek hospodaření před zdaněním</t>
  </si>
  <si>
    <t>Finanční hospodaření PO k 31. 12.2011</t>
  </si>
  <si>
    <t>(Výpis z výkazu Rozvaha)</t>
  </si>
  <si>
    <t>Finanční maj.</t>
  </si>
  <si>
    <t>Přech.účty akt.</t>
  </si>
  <si>
    <t>z toho HV</t>
  </si>
  <si>
    <t>maj.vč.oprávek</t>
  </si>
  <si>
    <t>+přech. účty pas.</t>
  </si>
  <si>
    <t>Mateřská škola</t>
  </si>
  <si>
    <t>Výkaz zisku a ztrát příspěvkových organizaci</t>
  </si>
  <si>
    <t>k 31.12.2011 v tis. Kč.</t>
  </si>
  <si>
    <t>hlavní činnost</t>
  </si>
  <si>
    <t>doplňková č.</t>
  </si>
  <si>
    <t>náklady na reprezentaci</t>
  </si>
  <si>
    <t>zákonné sociální pojištění</t>
  </si>
  <si>
    <t>jiné sociální pojištění</t>
  </si>
  <si>
    <t>zákonné sociální  náklady</t>
  </si>
  <si>
    <t>jiné sociální náklady</t>
  </si>
  <si>
    <t>ostatní náklady z činnosti</t>
  </si>
  <si>
    <t>ostatní finanční náklady</t>
  </si>
  <si>
    <t>odpisy dlouh.majetku</t>
  </si>
  <si>
    <t>náklady celkem</t>
  </si>
  <si>
    <t>výnosy z prodeje služeb</t>
  </si>
  <si>
    <t>čerpání fondů</t>
  </si>
  <si>
    <t>ostatní výnosy z činností</t>
  </si>
  <si>
    <t>výnosy z prodaného zboží</t>
  </si>
  <si>
    <t>výnosy z prodeje materiálu</t>
  </si>
  <si>
    <t>výnosy z nezpochybnitel.nároků SR</t>
  </si>
  <si>
    <t>výnosy z nezpochybnitel.nároků ÚSC</t>
  </si>
  <si>
    <t>výnosy celkem</t>
  </si>
  <si>
    <t>výsledek hospodaření před zdan.</t>
  </si>
  <si>
    <t>daň z příjmu</t>
  </si>
  <si>
    <t>výsledek hospodaření po zdanění</t>
  </si>
  <si>
    <t>Přerozdělení výsledků hospodaření příspěvkových organizací za rok 2011</t>
  </si>
  <si>
    <t>Po ukončení hospodářského roku je zřizovatel povinen dle vyhl. MF ČR č. 250/2000 Sb.</t>
  </si>
  <si>
    <t>§ 30, §31, §32 odsouhlasit a potvrdit přerozdělení výsledků hospodařní do fondů</t>
  </si>
  <si>
    <t>jednotlivých</t>
  </si>
  <si>
    <t>ch  organizací.</t>
  </si>
  <si>
    <t>Schváleno radou města dne 7.3.2012 - usnesení č. 18/12/437</t>
  </si>
  <si>
    <t>stav k 31.12.2011</t>
  </si>
  <si>
    <t>hospod. výsledek</t>
  </si>
  <si>
    <t>stav po přerozděl.</t>
  </si>
  <si>
    <t xml:space="preserve">  Fond odměn</t>
  </si>
  <si>
    <t xml:space="preserve">  Fond reprodukce</t>
  </si>
  <si>
    <t xml:space="preserve">  Fond rezervní</t>
  </si>
  <si>
    <t xml:space="preserve">  Celkem</t>
  </si>
  <si>
    <t>Hospodářský výsledek rok 2011</t>
  </si>
  <si>
    <t>Schváleno radou města dne 7.3.2012 - usnesení č.18/12/436</t>
  </si>
  <si>
    <t>Mateřská škola Město Albrechtice</t>
  </si>
  <si>
    <t>Hospodářský výsledek za rok 2011</t>
  </si>
  <si>
    <t xml:space="preserve">V souladu se  zákonem  O obcích č. 128/2000 Sb.,  § 16, odst. 2, písmeno d,  a  zákonem  O rozpočtových </t>
  </si>
  <si>
    <t xml:space="preserve">pravidlech územních rozpočtů č. 250/2000 Sb., §17, odst. 6 mohou občané své připomínky k závěrečnému </t>
  </si>
  <si>
    <t xml:space="preserve">účtu uplatnit   p í s e m n ě   do  19.června 2012 na MěÚ město Město Albrechtice odbor finanční a plánovací  </t>
  </si>
  <si>
    <t>nebo ústně na zastupitelstvu města dne  20.června 2012</t>
  </si>
  <si>
    <t>Závěrečný účet města Město Albrechtice je zveřejněn na webových stránkách města.</t>
  </si>
  <si>
    <t>Podrobný rozpis závěrečného účtu a všechny přílohy jsou založeny na finančním a plánovacím odboru MěÚ Město Albrechtice.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</si>
</sst>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0"/>
    <numFmt numFmtId="166" formatCode="#,##0"/>
    <numFmt numFmtId="167" formatCode="#,##0.00"/>
    <numFmt numFmtId="168" formatCode="0.00%"/>
    <numFmt numFmtId="169" formatCode="0.00"/>
    <numFmt numFmtId="170" formatCode="D/M/YYYY"/>
    <numFmt numFmtId="171" formatCode="@"/>
    <numFmt numFmtId="172" formatCode="#,##0.00\ [$Kč-405];[RED]\-#,##0.00\ [$Kč-405]"/>
    <numFmt numFmtId="173" formatCode="#,###.00"/>
    <numFmt numFmtId="174" formatCode="0"/>
  </numFmts>
  <fonts count="51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sz val="6.5"/>
      <name val="Courier New"/>
      <family val="3"/>
    </font>
    <font>
      <b/>
      <sz val="16"/>
      <name val="Arial"/>
      <family val="2"/>
    </font>
    <font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869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3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/>
    </xf>
    <xf numFmtId="166" fontId="7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4" fontId="7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/>
    </xf>
    <xf numFmtId="164" fontId="7" fillId="0" borderId="0" xfId="0" applyFont="1" applyAlignment="1">
      <alignment/>
    </xf>
    <xf numFmtId="164" fontId="8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5" fontId="11" fillId="2" borderId="0" xfId="0" applyNumberFormat="1" applyFont="1" applyFill="1" applyAlignment="1">
      <alignment/>
    </xf>
    <xf numFmtId="165" fontId="12" fillId="2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4" fontId="13" fillId="0" borderId="0" xfId="0" applyFont="1" applyAlignment="1">
      <alignment/>
    </xf>
    <xf numFmtId="166" fontId="14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5" fontId="7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10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/>
    </xf>
    <xf numFmtId="165" fontId="14" fillId="3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center"/>
    </xf>
    <xf numFmtId="164" fontId="8" fillId="0" borderId="0" xfId="0" applyFont="1" applyBorder="1" applyAlignment="1">
      <alignment horizontal="left"/>
    </xf>
    <xf numFmtId="164" fontId="13" fillId="0" borderId="0" xfId="0" applyFont="1" applyBorder="1" applyAlignment="1">
      <alignment/>
    </xf>
    <xf numFmtId="166" fontId="14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/>
    </xf>
    <xf numFmtId="164" fontId="11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6" fontId="14" fillId="0" borderId="1" xfId="0" applyNumberFormat="1" applyFont="1" applyBorder="1" applyAlignment="1">
      <alignment horizontal="right"/>
    </xf>
    <xf numFmtId="164" fontId="2" fillId="3" borderId="1" xfId="0" applyFont="1" applyFill="1" applyBorder="1" applyAlignment="1">
      <alignment/>
    </xf>
    <xf numFmtId="166" fontId="15" fillId="0" borderId="1" xfId="0" applyNumberFormat="1" applyFont="1" applyBorder="1" applyAlignment="1">
      <alignment/>
    </xf>
    <xf numFmtId="165" fontId="14" fillId="0" borderId="1" xfId="0" applyNumberFormat="1" applyFont="1" applyFill="1" applyBorder="1" applyAlignment="1">
      <alignment/>
    </xf>
    <xf numFmtId="165" fontId="14" fillId="0" borderId="1" xfId="0" applyNumberFormat="1" applyFont="1" applyFill="1" applyBorder="1" applyAlignment="1">
      <alignment/>
    </xf>
    <xf numFmtId="165" fontId="14" fillId="0" borderId="1" xfId="0" applyNumberFormat="1" applyFont="1" applyFill="1" applyBorder="1" applyAlignment="1">
      <alignment horizontal="right"/>
    </xf>
    <xf numFmtId="165" fontId="14" fillId="3" borderId="1" xfId="0" applyNumberFormat="1" applyFont="1" applyFill="1" applyBorder="1" applyAlignment="1">
      <alignment horizontal="right"/>
    </xf>
    <xf numFmtId="166" fontId="14" fillId="0" borderId="1" xfId="0" applyNumberFormat="1" applyFont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/>
    </xf>
    <xf numFmtId="168" fontId="16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2" fillId="0" borderId="0" xfId="0" applyFont="1" applyAlignment="1">
      <alignment/>
    </xf>
    <xf numFmtId="164" fontId="17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13" fillId="3" borderId="0" xfId="0" applyFont="1" applyFill="1" applyAlignment="1">
      <alignment/>
    </xf>
    <xf numFmtId="166" fontId="17" fillId="0" borderId="0" xfId="0" applyNumberFormat="1" applyFont="1" applyAlignment="1">
      <alignment/>
    </xf>
    <xf numFmtId="165" fontId="14" fillId="0" borderId="0" xfId="0" applyNumberFormat="1" applyFont="1" applyFill="1" applyAlignment="1">
      <alignment/>
    </xf>
    <xf numFmtId="168" fontId="18" fillId="0" borderId="0" xfId="0" applyNumberFormat="1" applyFont="1" applyAlignment="1">
      <alignment/>
    </xf>
    <xf numFmtId="166" fontId="7" fillId="0" borderId="0" xfId="0" applyNumberFormat="1" applyFont="1" applyFill="1" applyAlignment="1">
      <alignment horizontal="center"/>
    </xf>
    <xf numFmtId="166" fontId="2" fillId="0" borderId="1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/>
    </xf>
    <xf numFmtId="166" fontId="17" fillId="0" borderId="0" xfId="0" applyNumberFormat="1" applyFont="1" applyAlignment="1">
      <alignment horizontal="right"/>
    </xf>
    <xf numFmtId="167" fontId="7" fillId="0" borderId="0" xfId="0" applyNumberFormat="1" applyFont="1" applyAlignment="1">
      <alignment/>
    </xf>
    <xf numFmtId="164" fontId="6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13" fillId="3" borderId="2" xfId="0" applyFont="1" applyFill="1" applyBorder="1" applyAlignment="1">
      <alignment/>
    </xf>
    <xf numFmtId="166" fontId="17" fillId="0" borderId="2" xfId="0" applyNumberFormat="1" applyFont="1" applyBorder="1" applyAlignment="1">
      <alignment/>
    </xf>
    <xf numFmtId="165" fontId="14" fillId="0" borderId="2" xfId="0" applyNumberFormat="1" applyFont="1" applyFill="1" applyBorder="1" applyAlignment="1">
      <alignment/>
    </xf>
    <xf numFmtId="165" fontId="14" fillId="0" borderId="2" xfId="0" applyNumberFormat="1" applyFont="1" applyFill="1" applyBorder="1" applyAlignment="1">
      <alignment/>
    </xf>
    <xf numFmtId="165" fontId="14" fillId="0" borderId="2" xfId="0" applyNumberFormat="1" applyFont="1" applyFill="1" applyBorder="1" applyAlignment="1">
      <alignment horizontal="right"/>
    </xf>
    <xf numFmtId="165" fontId="14" fillId="3" borderId="2" xfId="0" applyNumberFormat="1" applyFont="1" applyFill="1" applyBorder="1" applyAlignment="1">
      <alignment horizontal="right"/>
    </xf>
    <xf numFmtId="166" fontId="14" fillId="0" borderId="2" xfId="0" applyNumberFormat="1" applyFont="1" applyBorder="1" applyAlignment="1">
      <alignment/>
    </xf>
    <xf numFmtId="165" fontId="6" fillId="0" borderId="2" xfId="0" applyNumberFormat="1" applyFont="1" applyFill="1" applyBorder="1" applyAlignment="1">
      <alignment/>
    </xf>
    <xf numFmtId="164" fontId="7" fillId="0" borderId="2" xfId="0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3" borderId="0" xfId="0" applyNumberFormat="1" applyFill="1" applyAlignment="1">
      <alignment horizontal="right"/>
    </xf>
    <xf numFmtId="164" fontId="0" fillId="0" borderId="0" xfId="0" applyFill="1" applyAlignment="1">
      <alignment/>
    </xf>
    <xf numFmtId="164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7" fontId="12" fillId="0" borderId="0" xfId="0" applyNumberFormat="1" applyFont="1" applyFill="1" applyAlignment="1">
      <alignment horizontal="right"/>
    </xf>
    <xf numFmtId="165" fontId="14" fillId="0" borderId="3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13" fillId="0" borderId="1" xfId="0" applyFont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6" fontId="6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2" fillId="3" borderId="0" xfId="0" applyFont="1" applyFill="1" applyAlignment="1">
      <alignment horizontal="center"/>
    </xf>
    <xf numFmtId="166" fontId="19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4" fontId="14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4" fontId="14" fillId="0" borderId="0" xfId="0" applyFont="1" applyAlignment="1">
      <alignment horizontal="center"/>
    </xf>
    <xf numFmtId="164" fontId="7" fillId="3" borderId="0" xfId="0" applyFont="1" applyFill="1" applyAlignment="1">
      <alignment horizontal="right"/>
    </xf>
    <xf numFmtId="166" fontId="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/>
    </xf>
    <xf numFmtId="164" fontId="14" fillId="3" borderId="0" xfId="0" applyFont="1" applyFill="1" applyAlignment="1">
      <alignment/>
    </xf>
    <xf numFmtId="166" fontId="19" fillId="0" borderId="0" xfId="0" applyNumberFormat="1" applyFont="1" applyAlignment="1">
      <alignment horizontal="right"/>
    </xf>
    <xf numFmtId="167" fontId="14" fillId="0" borderId="0" xfId="0" applyNumberFormat="1" applyFont="1" applyAlignment="1">
      <alignment/>
    </xf>
    <xf numFmtId="167" fontId="6" fillId="0" borderId="0" xfId="0" applyNumberFormat="1" applyFont="1" applyFill="1" applyAlignment="1">
      <alignment/>
    </xf>
    <xf numFmtId="164" fontId="7" fillId="3" borderId="0" xfId="0" applyFont="1" applyFill="1" applyAlignment="1">
      <alignment/>
    </xf>
    <xf numFmtId="165" fontId="16" fillId="0" borderId="1" xfId="0" applyNumberFormat="1" applyFont="1" applyFill="1" applyBorder="1" applyAlignment="1">
      <alignment/>
    </xf>
    <xf numFmtId="164" fontId="10" fillId="0" borderId="1" xfId="0" applyFont="1" applyBorder="1" applyAlignment="1">
      <alignment/>
    </xf>
    <xf numFmtId="166" fontId="11" fillId="0" borderId="1" xfId="0" applyNumberFormat="1" applyFont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167" fontId="16" fillId="3" borderId="1" xfId="0" applyNumberFormat="1" applyFont="1" applyFill="1" applyBorder="1" applyAlignment="1">
      <alignment/>
    </xf>
    <xf numFmtId="164" fontId="10" fillId="0" borderId="0" xfId="0" applyFont="1" applyAlignment="1">
      <alignment/>
    </xf>
    <xf numFmtId="167" fontId="14" fillId="0" borderId="0" xfId="0" applyNumberFormat="1" applyFont="1" applyFill="1" applyAlignment="1">
      <alignment/>
    </xf>
    <xf numFmtId="164" fontId="2" fillId="3" borderId="0" xfId="0" applyFont="1" applyFill="1" applyAlignment="1">
      <alignment/>
    </xf>
    <xf numFmtId="166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7" fillId="0" borderId="0" xfId="0" applyFont="1" applyAlignment="1">
      <alignment horizontal="right"/>
    </xf>
    <xf numFmtId="164" fontId="14" fillId="0" borderId="0" xfId="0" applyFont="1" applyAlignment="1">
      <alignment horizontal="right"/>
    </xf>
    <xf numFmtId="167" fontId="7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5" fontId="7" fillId="0" borderId="4" xfId="0" applyNumberFormat="1" applyFont="1" applyFill="1" applyBorder="1" applyAlignment="1">
      <alignment/>
    </xf>
    <xf numFmtId="164" fontId="2" fillId="0" borderId="5" xfId="0" applyFont="1" applyBorder="1" applyAlignment="1">
      <alignment horizontal="left"/>
    </xf>
    <xf numFmtId="164" fontId="13" fillId="0" borderId="6" xfId="0" applyFont="1" applyBorder="1" applyAlignment="1">
      <alignment/>
    </xf>
    <xf numFmtId="166" fontId="13" fillId="0" borderId="6" xfId="0" applyNumberFormat="1" applyFont="1" applyBorder="1" applyAlignment="1">
      <alignment horizontal="right"/>
    </xf>
    <xf numFmtId="164" fontId="2" fillId="3" borderId="6" xfId="0" applyFont="1" applyFill="1" applyBorder="1" applyAlignment="1">
      <alignment/>
    </xf>
    <xf numFmtId="167" fontId="15" fillId="0" borderId="6" xfId="0" applyNumberFormat="1" applyFont="1" applyBorder="1" applyAlignment="1">
      <alignment horizontal="right"/>
    </xf>
    <xf numFmtId="165" fontId="14" fillId="0" borderId="6" xfId="0" applyNumberFormat="1" applyFont="1" applyFill="1" applyBorder="1" applyAlignment="1">
      <alignment horizontal="right"/>
    </xf>
    <xf numFmtId="165" fontId="16" fillId="0" borderId="6" xfId="0" applyNumberFormat="1" applyFont="1" applyFill="1" applyBorder="1" applyAlignment="1">
      <alignment horizontal="right"/>
    </xf>
    <xf numFmtId="165" fontId="14" fillId="0" borderId="6" xfId="0" applyNumberFormat="1" applyFont="1" applyFill="1" applyBorder="1" applyAlignment="1">
      <alignment/>
    </xf>
    <xf numFmtId="165" fontId="16" fillId="3" borderId="6" xfId="0" applyNumberFormat="1" applyFont="1" applyFill="1" applyBorder="1" applyAlignment="1">
      <alignment horizontal="right"/>
    </xf>
    <xf numFmtId="166" fontId="16" fillId="3" borderId="6" xfId="0" applyNumberFormat="1" applyFont="1" applyFill="1" applyBorder="1" applyAlignment="1">
      <alignment horizontal="right"/>
    </xf>
    <xf numFmtId="167" fontId="16" fillId="0" borderId="6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 horizontal="right"/>
    </xf>
    <xf numFmtId="168" fontId="16" fillId="0" borderId="7" xfId="0" applyNumberFormat="1" applyFont="1" applyBorder="1" applyAlignment="1">
      <alignment/>
    </xf>
    <xf numFmtId="164" fontId="2" fillId="0" borderId="0" xfId="0" applyFont="1" applyBorder="1" applyAlignment="1">
      <alignment horizontal="left"/>
    </xf>
    <xf numFmtId="166" fontId="13" fillId="0" borderId="0" xfId="0" applyNumberFormat="1" applyFont="1" applyBorder="1" applyAlignment="1">
      <alignment horizontal="right"/>
    </xf>
    <xf numFmtId="164" fontId="2" fillId="3" borderId="0" xfId="0" applyFont="1" applyFill="1" applyBorder="1" applyAlignment="1">
      <alignment/>
    </xf>
    <xf numFmtId="167" fontId="15" fillId="0" borderId="0" xfId="0" applyNumberFormat="1" applyFont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/>
    </xf>
    <xf numFmtId="165" fontId="16" fillId="3" borderId="0" xfId="0" applyNumberFormat="1" applyFont="1" applyFill="1" applyBorder="1" applyAlignment="1">
      <alignment horizontal="right"/>
    </xf>
    <xf numFmtId="166" fontId="16" fillId="3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right"/>
    </xf>
    <xf numFmtId="168" fontId="21" fillId="0" borderId="0" xfId="0" applyNumberFormat="1" applyFont="1" applyAlignment="1">
      <alignment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6" fontId="2" fillId="0" borderId="6" xfId="0" applyNumberFormat="1" applyFont="1" applyBorder="1" applyAlignment="1">
      <alignment/>
    </xf>
    <xf numFmtId="165" fontId="14" fillId="0" borderId="6" xfId="0" applyNumberFormat="1" applyFont="1" applyFill="1" applyBorder="1" applyAlignment="1">
      <alignment/>
    </xf>
    <xf numFmtId="165" fontId="14" fillId="3" borderId="6" xfId="0" applyNumberFormat="1" applyFont="1" applyFill="1" applyBorder="1" applyAlignment="1">
      <alignment horizontal="right"/>
    </xf>
    <xf numFmtId="166" fontId="14" fillId="3" borderId="6" xfId="0" applyNumberFormat="1" applyFont="1" applyFill="1" applyBorder="1" applyAlignment="1">
      <alignment/>
    </xf>
    <xf numFmtId="165" fontId="6" fillId="0" borderId="6" xfId="0" applyNumberFormat="1" applyFont="1" applyFill="1" applyBorder="1" applyAlignment="1">
      <alignment/>
    </xf>
    <xf numFmtId="166" fontId="7" fillId="0" borderId="6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/>
    </xf>
    <xf numFmtId="164" fontId="5" fillId="3" borderId="6" xfId="0" applyFont="1" applyFill="1" applyBorder="1" applyAlignment="1">
      <alignment horizontal="left"/>
    </xf>
    <xf numFmtId="164" fontId="5" fillId="3" borderId="6" xfId="0" applyFont="1" applyFill="1" applyBorder="1" applyAlignment="1">
      <alignment/>
    </xf>
    <xf numFmtId="166" fontId="15" fillId="3" borderId="6" xfId="0" applyNumberFormat="1" applyFont="1" applyFill="1" applyBorder="1" applyAlignment="1">
      <alignment/>
    </xf>
    <xf numFmtId="166" fontId="14" fillId="4" borderId="6" xfId="0" applyNumberFormat="1" applyFont="1" applyFill="1" applyBorder="1" applyAlignment="1">
      <alignment/>
    </xf>
    <xf numFmtId="166" fontId="14" fillId="0" borderId="6" xfId="0" applyNumberFormat="1" applyFont="1" applyFill="1" applyBorder="1" applyAlignment="1">
      <alignment horizontal="center"/>
    </xf>
    <xf numFmtId="164" fontId="5" fillId="3" borderId="0" xfId="0" applyFont="1" applyFill="1" applyBorder="1" applyAlignment="1">
      <alignment horizontal="left"/>
    </xf>
    <xf numFmtId="164" fontId="5" fillId="3" borderId="0" xfId="0" applyFont="1" applyFill="1" applyBorder="1" applyAlignment="1">
      <alignment/>
    </xf>
    <xf numFmtId="166" fontId="15" fillId="3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166" fontId="16" fillId="3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/>
    </xf>
    <xf numFmtId="168" fontId="16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6" fontId="0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14" fillId="3" borderId="0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168" fontId="18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6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5" fillId="0" borderId="6" xfId="0" applyFont="1" applyBorder="1" applyAlignment="1">
      <alignment horizontal="left"/>
    </xf>
    <xf numFmtId="164" fontId="5" fillId="0" borderId="6" xfId="0" applyFont="1" applyBorder="1" applyAlignment="1">
      <alignment/>
    </xf>
    <xf numFmtId="166" fontId="5" fillId="0" borderId="6" xfId="0" applyNumberFormat="1" applyFont="1" applyBorder="1" applyAlignment="1">
      <alignment horizontal="right"/>
    </xf>
    <xf numFmtId="164" fontId="2" fillId="2" borderId="5" xfId="0" applyFont="1" applyFill="1" applyBorder="1" applyAlignment="1">
      <alignment horizontal="left"/>
    </xf>
    <xf numFmtId="164" fontId="0" fillId="2" borderId="6" xfId="0" applyFill="1" applyBorder="1" applyAlignment="1">
      <alignment/>
    </xf>
    <xf numFmtId="164" fontId="13" fillId="2" borderId="6" xfId="0" applyFont="1" applyFill="1" applyBorder="1" applyAlignment="1">
      <alignment/>
    </xf>
    <xf numFmtId="166" fontId="14" fillId="2" borderId="6" xfId="0" applyNumberFormat="1" applyFont="1" applyFill="1" applyBorder="1" applyAlignment="1">
      <alignment horizontal="right"/>
    </xf>
    <xf numFmtId="164" fontId="5" fillId="2" borderId="6" xfId="0" applyFont="1" applyFill="1" applyBorder="1" applyAlignment="1">
      <alignment/>
    </xf>
    <xf numFmtId="166" fontId="2" fillId="2" borderId="6" xfId="0" applyNumberFormat="1" applyFont="1" applyFill="1" applyBorder="1" applyAlignment="1">
      <alignment/>
    </xf>
    <xf numFmtId="165" fontId="14" fillId="2" borderId="6" xfId="0" applyNumberFormat="1" applyFont="1" applyFill="1" applyBorder="1" applyAlignment="1">
      <alignment/>
    </xf>
    <xf numFmtId="165" fontId="14" fillId="2" borderId="6" xfId="0" applyNumberFormat="1" applyFont="1" applyFill="1" applyBorder="1" applyAlignment="1">
      <alignment/>
    </xf>
    <xf numFmtId="165" fontId="14" fillId="2" borderId="6" xfId="0" applyNumberFormat="1" applyFont="1" applyFill="1" applyBorder="1" applyAlignment="1">
      <alignment horizontal="right"/>
    </xf>
    <xf numFmtId="166" fontId="14" fillId="2" borderId="6" xfId="0" applyNumberFormat="1" applyFont="1" applyFill="1" applyBorder="1" applyAlignment="1">
      <alignment/>
    </xf>
    <xf numFmtId="165" fontId="6" fillId="2" borderId="6" xfId="0" applyNumberFormat="1" applyFont="1" applyFill="1" applyBorder="1" applyAlignment="1">
      <alignment/>
    </xf>
    <xf numFmtId="166" fontId="14" fillId="2" borderId="6" xfId="0" applyNumberFormat="1" applyFont="1" applyFill="1" applyBorder="1" applyAlignment="1">
      <alignment horizontal="center"/>
    </xf>
    <xf numFmtId="167" fontId="6" fillId="2" borderId="6" xfId="0" applyNumberFormat="1" applyFont="1" applyFill="1" applyBorder="1" applyAlignment="1">
      <alignment/>
    </xf>
    <xf numFmtId="168" fontId="16" fillId="2" borderId="0" xfId="0" applyNumberFormat="1" applyFont="1" applyFill="1" applyAlignment="1">
      <alignment/>
    </xf>
    <xf numFmtId="164" fontId="2" fillId="3" borderId="0" xfId="0" applyFont="1" applyFill="1" applyBorder="1" applyAlignment="1">
      <alignment horizontal="left"/>
    </xf>
    <xf numFmtId="164" fontId="0" fillId="3" borderId="0" xfId="0" applyFill="1" applyBorder="1" applyAlignment="1">
      <alignment/>
    </xf>
    <xf numFmtId="164" fontId="13" fillId="3" borderId="0" xfId="0" applyFont="1" applyFill="1" applyBorder="1" applyAlignment="1">
      <alignment/>
    </xf>
    <xf numFmtId="166" fontId="14" fillId="3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/>
    </xf>
    <xf numFmtId="166" fontId="14" fillId="3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 horizontal="center"/>
    </xf>
    <xf numFmtId="164" fontId="6" fillId="3" borderId="0" xfId="0" applyFont="1" applyFill="1" applyAlignment="1">
      <alignment horizontal="left"/>
    </xf>
    <xf numFmtId="164" fontId="0" fillId="3" borderId="0" xfId="0" applyFill="1" applyAlignment="1">
      <alignment/>
    </xf>
    <xf numFmtId="164" fontId="6" fillId="0" borderId="0" xfId="0" applyFont="1" applyBorder="1" applyAlignment="1">
      <alignment horizontal="left"/>
    </xf>
    <xf numFmtId="167" fontId="14" fillId="0" borderId="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7" fontId="14" fillId="3" borderId="0" xfId="0" applyNumberFormat="1" applyFont="1" applyFill="1" applyBorder="1" applyAlignment="1">
      <alignment/>
    </xf>
    <xf numFmtId="164" fontId="14" fillId="3" borderId="0" xfId="0" applyFont="1" applyFill="1" applyBorder="1" applyAlignment="1">
      <alignment horizontal="center"/>
    </xf>
    <xf numFmtId="167" fontId="14" fillId="3" borderId="0" xfId="0" applyNumberFormat="1" applyFont="1" applyFill="1" applyAlignment="1">
      <alignment/>
    </xf>
    <xf numFmtId="164" fontId="14" fillId="3" borderId="0" xfId="0" applyFont="1" applyFill="1" applyAlignment="1">
      <alignment horizontal="center"/>
    </xf>
    <xf numFmtId="164" fontId="22" fillId="0" borderId="0" xfId="0" applyFont="1" applyAlignment="1">
      <alignment horizontal="left"/>
    </xf>
    <xf numFmtId="167" fontId="7" fillId="0" borderId="0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7" fillId="3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 horizontal="right"/>
    </xf>
    <xf numFmtId="167" fontId="14" fillId="0" borderId="0" xfId="0" applyNumberFormat="1" applyFont="1" applyFill="1" applyBorder="1" applyAlignment="1">
      <alignment horizontal="left"/>
    </xf>
    <xf numFmtId="164" fontId="7" fillId="3" borderId="0" xfId="0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2" fillId="3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6" fontId="14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4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4" fontId="14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6" fontId="6" fillId="3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0" xfId="0" applyFont="1" applyFill="1" applyAlignment="1">
      <alignment horizontal="center"/>
    </xf>
    <xf numFmtId="165" fontId="0" fillId="3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4" fontId="14" fillId="0" borderId="3" xfId="0" applyFont="1" applyBorder="1" applyAlignment="1">
      <alignment/>
    </xf>
    <xf numFmtId="165" fontId="6" fillId="0" borderId="3" xfId="0" applyNumberFormat="1" applyFont="1" applyFill="1" applyBorder="1" applyAlignment="1">
      <alignment/>
    </xf>
    <xf numFmtId="166" fontId="14" fillId="0" borderId="3" xfId="0" applyNumberFormat="1" applyFont="1" applyBorder="1" applyAlignment="1">
      <alignment/>
    </xf>
    <xf numFmtId="165" fontId="7" fillId="0" borderId="3" xfId="0" applyNumberFormat="1" applyFont="1" applyFill="1" applyBorder="1" applyAlignment="1">
      <alignment/>
    </xf>
    <xf numFmtId="167" fontId="14" fillId="0" borderId="1" xfId="0" applyNumberFormat="1" applyFont="1" applyFill="1" applyBorder="1" applyAlignment="1">
      <alignment horizontal="right"/>
    </xf>
    <xf numFmtId="167" fontId="14" fillId="3" borderId="1" xfId="0" applyNumberFormat="1" applyFont="1" applyFill="1" applyBorder="1" applyAlignment="1">
      <alignment horizontal="right"/>
    </xf>
    <xf numFmtId="166" fontId="0" fillId="3" borderId="0" xfId="0" applyNumberFormat="1" applyFont="1" applyFill="1" applyAlignment="1">
      <alignment horizontal="center"/>
    </xf>
    <xf numFmtId="167" fontId="7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4" fontId="23" fillId="0" borderId="0" xfId="0" applyFont="1" applyAlignment="1">
      <alignment/>
    </xf>
    <xf numFmtId="165" fontId="7" fillId="3" borderId="0" xfId="0" applyNumberFormat="1" applyFont="1" applyFill="1" applyBorder="1" applyAlignment="1">
      <alignment horizontal="right"/>
    </xf>
    <xf numFmtId="164" fontId="24" fillId="5" borderId="0" xfId="0" applyFont="1" applyFill="1" applyAlignment="1">
      <alignment/>
    </xf>
    <xf numFmtId="164" fontId="0" fillId="5" borderId="0" xfId="0" applyFill="1" applyAlignment="1">
      <alignment/>
    </xf>
    <xf numFmtId="164" fontId="0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25" fillId="0" borderId="0" xfId="0" applyFont="1" applyFill="1" applyAlignment="1">
      <alignment horizontal="center"/>
    </xf>
    <xf numFmtId="164" fontId="6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14" fillId="0" borderId="0" xfId="0" applyFont="1" applyBorder="1" applyAlignment="1">
      <alignment horizontal="right"/>
    </xf>
    <xf numFmtId="167" fontId="0" fillId="0" borderId="0" xfId="0" applyNumberFormat="1" applyAlignment="1">
      <alignment/>
    </xf>
    <xf numFmtId="167" fontId="7" fillId="0" borderId="1" xfId="0" applyNumberFormat="1" applyFont="1" applyBorder="1" applyAlignment="1">
      <alignment/>
    </xf>
    <xf numFmtId="164" fontId="0" fillId="0" borderId="0" xfId="0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64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 wrapText="1"/>
    </xf>
    <xf numFmtId="164" fontId="26" fillId="0" borderId="0" xfId="0" applyFont="1" applyAlignment="1">
      <alignment horizontal="left"/>
    </xf>
    <xf numFmtId="165" fontId="14" fillId="0" borderId="0" xfId="0" applyNumberFormat="1" applyFont="1" applyAlignment="1">
      <alignment/>
    </xf>
    <xf numFmtId="164" fontId="22" fillId="0" borderId="0" xfId="0" applyFont="1" applyAlignment="1">
      <alignment/>
    </xf>
    <xf numFmtId="166" fontId="0" fillId="0" borderId="1" xfId="0" applyNumberFormat="1" applyBorder="1" applyAlignment="1">
      <alignment horizontal="right"/>
    </xf>
    <xf numFmtId="164" fontId="0" fillId="0" borderId="0" xfId="0" applyFill="1" applyAlignment="1">
      <alignment horizontal="right"/>
    </xf>
    <xf numFmtId="166" fontId="14" fillId="0" borderId="0" xfId="0" applyNumberFormat="1" applyFont="1" applyFill="1" applyAlignment="1">
      <alignment horizontal="right"/>
    </xf>
    <xf numFmtId="164" fontId="13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/>
    </xf>
    <xf numFmtId="166" fontId="6" fillId="0" borderId="1" xfId="0" applyNumberFormat="1" applyFont="1" applyBorder="1" applyAlignment="1">
      <alignment wrapText="1"/>
    </xf>
    <xf numFmtId="165" fontId="27" fillId="0" borderId="0" xfId="0" applyNumberFormat="1" applyFont="1" applyFill="1" applyBorder="1" applyAlignment="1">
      <alignment/>
    </xf>
    <xf numFmtId="165" fontId="27" fillId="0" borderId="0" xfId="0" applyNumberFormat="1" applyFont="1" applyFill="1" applyAlignment="1">
      <alignment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4" xfId="0" applyFont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/>
    </xf>
    <xf numFmtId="165" fontId="14" fillId="0" borderId="4" xfId="0" applyNumberFormat="1" applyFont="1" applyFill="1" applyBorder="1" applyAlignment="1">
      <alignment/>
    </xf>
    <xf numFmtId="165" fontId="14" fillId="3" borderId="4" xfId="0" applyNumberFormat="1" applyFont="1" applyFill="1" applyBorder="1" applyAlignment="1">
      <alignment horizontal="right"/>
    </xf>
    <xf numFmtId="167" fontId="14" fillId="0" borderId="4" xfId="0" applyNumberFormat="1" applyFont="1" applyBorder="1" applyAlignment="1">
      <alignment/>
    </xf>
    <xf numFmtId="164" fontId="14" fillId="0" borderId="4" xfId="0" applyFont="1" applyFill="1" applyBorder="1" applyAlignment="1">
      <alignment horizontal="center"/>
    </xf>
    <xf numFmtId="166" fontId="14" fillId="0" borderId="3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7" fontId="7" fillId="0" borderId="0" xfId="0" applyNumberFormat="1" applyFont="1" applyFill="1" applyAlignment="1">
      <alignment horizontal="left"/>
    </xf>
    <xf numFmtId="167" fontId="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wrapText="1"/>
    </xf>
    <xf numFmtId="165" fontId="14" fillId="0" borderId="0" xfId="0" applyNumberFormat="1" applyFont="1" applyFill="1" applyAlignment="1">
      <alignment horizontal="right" wrapText="1"/>
    </xf>
    <xf numFmtId="164" fontId="6" fillId="3" borderId="0" xfId="0" applyFont="1" applyFill="1" applyAlignment="1">
      <alignment/>
    </xf>
    <xf numFmtId="164" fontId="14" fillId="0" borderId="0" xfId="0" applyFont="1" applyFill="1" applyAlignment="1">
      <alignment/>
    </xf>
    <xf numFmtId="164" fontId="28" fillId="0" borderId="0" xfId="0" applyFont="1" applyFill="1" applyAlignment="1">
      <alignment horizontal="center"/>
    </xf>
    <xf numFmtId="164" fontId="2" fillId="0" borderId="0" xfId="0" applyFont="1" applyAlignment="1">
      <alignment horizontal="left"/>
    </xf>
    <xf numFmtId="166" fontId="18" fillId="0" borderId="0" xfId="0" applyNumberFormat="1" applyFont="1" applyAlignment="1">
      <alignment horizontal="left"/>
    </xf>
    <xf numFmtId="166" fontId="6" fillId="0" borderId="0" xfId="0" applyNumberFormat="1" applyFont="1" applyBorder="1" applyAlignment="1">
      <alignment horizontal="right"/>
    </xf>
    <xf numFmtId="165" fontId="27" fillId="3" borderId="0" xfId="0" applyNumberFormat="1" applyFont="1" applyFill="1" applyBorder="1" applyAlignment="1">
      <alignment horizontal="right"/>
    </xf>
    <xf numFmtId="164" fontId="14" fillId="0" borderId="3" xfId="0" applyFont="1" applyBorder="1" applyAlignment="1">
      <alignment horizontal="right"/>
    </xf>
    <xf numFmtId="164" fontId="0" fillId="0" borderId="0" xfId="0" applyNumberFormat="1" applyAlignment="1">
      <alignment/>
    </xf>
    <xf numFmtId="164" fontId="13" fillId="3" borderId="1" xfId="0" applyFont="1" applyFill="1" applyBorder="1" applyAlignment="1">
      <alignment/>
    </xf>
    <xf numFmtId="166" fontId="7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6" fillId="0" borderId="6" xfId="0" applyFont="1" applyBorder="1" applyAlignment="1">
      <alignment horizontal="left"/>
    </xf>
    <xf numFmtId="164" fontId="0" fillId="0" borderId="6" xfId="0" applyFont="1" applyBorder="1" applyAlignment="1">
      <alignment/>
    </xf>
    <xf numFmtId="166" fontId="6" fillId="0" borderId="6" xfId="0" applyNumberFormat="1" applyFont="1" applyBorder="1" applyAlignment="1">
      <alignment/>
    </xf>
    <xf numFmtId="164" fontId="6" fillId="3" borderId="6" xfId="0" applyFont="1" applyFill="1" applyBorder="1" applyAlignment="1">
      <alignment/>
    </xf>
    <xf numFmtId="166" fontId="6" fillId="0" borderId="6" xfId="0" applyNumberFormat="1" applyFont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/>
    </xf>
    <xf numFmtId="165" fontId="6" fillId="3" borderId="6" xfId="0" applyNumberFormat="1" applyFont="1" applyFill="1" applyBorder="1" applyAlignment="1">
      <alignment horizontal="right"/>
    </xf>
    <xf numFmtId="167" fontId="6" fillId="3" borderId="6" xfId="0" applyNumberFormat="1" applyFont="1" applyFill="1" applyBorder="1" applyAlignment="1">
      <alignment/>
    </xf>
    <xf numFmtId="166" fontId="6" fillId="0" borderId="6" xfId="0" applyNumberFormat="1" applyFont="1" applyFill="1" applyBorder="1" applyAlignment="1">
      <alignment horizontal="center"/>
    </xf>
    <xf numFmtId="168" fontId="6" fillId="0" borderId="0" xfId="0" applyNumberFormat="1" applyFont="1" applyAlignment="1">
      <alignment/>
    </xf>
    <xf numFmtId="166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Alignment="1">
      <alignment horizontal="right"/>
    </xf>
    <xf numFmtId="165" fontId="12" fillId="0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0" fillId="0" borderId="1" xfId="0" applyBorder="1" applyAlignment="1">
      <alignment horizontal="right"/>
    </xf>
    <xf numFmtId="167" fontId="14" fillId="3" borderId="1" xfId="0" applyNumberFormat="1" applyFont="1" applyFill="1" applyBorder="1" applyAlignment="1">
      <alignment/>
    </xf>
    <xf numFmtId="165" fontId="14" fillId="3" borderId="1" xfId="0" applyNumberFormat="1" applyFont="1" applyFill="1" applyBorder="1" applyAlignment="1">
      <alignment/>
    </xf>
    <xf numFmtId="164" fontId="29" fillId="0" borderId="0" xfId="0" applyFont="1" applyAlignment="1">
      <alignment horizontal="right"/>
    </xf>
    <xf numFmtId="164" fontId="6" fillId="0" borderId="1" xfId="0" applyFont="1" applyBorder="1" applyAlignment="1">
      <alignment horizontal="right"/>
    </xf>
    <xf numFmtId="164" fontId="0" fillId="0" borderId="0" xfId="0" applyFont="1" applyBorder="1" applyAlignment="1">
      <alignment/>
    </xf>
    <xf numFmtId="167" fontId="7" fillId="0" borderId="0" xfId="0" applyNumberFormat="1" applyFont="1" applyAlignment="1">
      <alignment horizontal="left"/>
    </xf>
    <xf numFmtId="166" fontId="7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167" fontId="29" fillId="0" borderId="0" xfId="0" applyNumberFormat="1" applyFont="1" applyFill="1" applyAlignment="1">
      <alignment/>
    </xf>
    <xf numFmtId="167" fontId="30" fillId="0" borderId="0" xfId="0" applyNumberFormat="1" applyFont="1" applyFill="1" applyAlignment="1">
      <alignment/>
    </xf>
    <xf numFmtId="167" fontId="7" fillId="3" borderId="1" xfId="0" applyNumberFormat="1" applyFont="1" applyFill="1" applyBorder="1" applyAlignment="1">
      <alignment/>
    </xf>
    <xf numFmtId="164" fontId="7" fillId="0" borderId="1" xfId="0" applyFont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4" fontId="2" fillId="3" borderId="6" xfId="0" applyFont="1" applyFill="1" applyBorder="1" applyAlignment="1">
      <alignment horizontal="left"/>
    </xf>
    <xf numFmtId="164" fontId="0" fillId="3" borderId="6" xfId="0" applyFill="1" applyBorder="1" applyAlignment="1">
      <alignment/>
    </xf>
    <xf numFmtId="164" fontId="0" fillId="3" borderId="6" xfId="0" applyFill="1" applyBorder="1" applyAlignment="1">
      <alignment horizontal="right"/>
    </xf>
    <xf numFmtId="167" fontId="14" fillId="3" borderId="6" xfId="0" applyNumberFormat="1" applyFont="1" applyFill="1" applyBorder="1" applyAlignment="1">
      <alignment/>
    </xf>
    <xf numFmtId="167" fontId="14" fillId="0" borderId="6" xfId="0" applyNumberFormat="1" applyFont="1" applyFill="1" applyBorder="1" applyAlignment="1">
      <alignment/>
    </xf>
    <xf numFmtId="164" fontId="0" fillId="3" borderId="0" xfId="0" applyFill="1" applyBorder="1" applyAlignment="1">
      <alignment horizontal="right"/>
    </xf>
    <xf numFmtId="165" fontId="31" fillId="0" borderId="0" xfId="0" applyNumberFormat="1" applyFont="1" applyFill="1" applyAlignment="1">
      <alignment/>
    </xf>
    <xf numFmtId="167" fontId="28" fillId="0" borderId="0" xfId="0" applyNumberFormat="1" applyFont="1" applyFill="1" applyAlignment="1">
      <alignment/>
    </xf>
    <xf numFmtId="164" fontId="0" fillId="0" borderId="6" xfId="0" applyBorder="1" applyAlignment="1">
      <alignment/>
    </xf>
    <xf numFmtId="164" fontId="7" fillId="0" borderId="6" xfId="0" applyFont="1" applyBorder="1" applyAlignment="1">
      <alignment/>
    </xf>
    <xf numFmtId="164" fontId="0" fillId="0" borderId="6" xfId="0" applyBorder="1" applyAlignment="1">
      <alignment horizontal="right"/>
    </xf>
    <xf numFmtId="165" fontId="6" fillId="2" borderId="6" xfId="0" applyNumberFormat="1" applyFont="1" applyFill="1" applyBorder="1" applyAlignment="1">
      <alignment horizontal="right"/>
    </xf>
    <xf numFmtId="165" fontId="6" fillId="2" borderId="6" xfId="0" applyNumberFormat="1" applyFont="1" applyFill="1" applyBorder="1" applyAlignment="1">
      <alignment/>
    </xf>
    <xf numFmtId="164" fontId="6" fillId="2" borderId="6" xfId="0" applyFont="1" applyFill="1" applyBorder="1" applyAlignment="1">
      <alignment horizontal="center"/>
    </xf>
    <xf numFmtId="168" fontId="14" fillId="2" borderId="0" xfId="0" applyNumberFormat="1" applyFont="1" applyFill="1" applyAlignment="1">
      <alignment/>
    </xf>
    <xf numFmtId="164" fontId="13" fillId="0" borderId="0" xfId="0" applyFont="1" applyAlignment="1">
      <alignment horizontal="right"/>
    </xf>
    <xf numFmtId="165" fontId="13" fillId="0" borderId="0" xfId="0" applyNumberFormat="1" applyFont="1" applyFill="1" applyAlignment="1">
      <alignment/>
    </xf>
    <xf numFmtId="167" fontId="13" fillId="0" borderId="0" xfId="0" applyNumberFormat="1" applyFont="1" applyFill="1" applyAlignment="1">
      <alignment/>
    </xf>
    <xf numFmtId="164" fontId="6" fillId="0" borderId="0" xfId="0" applyFont="1" applyAlignment="1">
      <alignment horizontal="right"/>
    </xf>
    <xf numFmtId="164" fontId="6" fillId="2" borderId="0" xfId="0" applyFont="1" applyFill="1" applyAlignment="1">
      <alignment/>
    </xf>
    <xf numFmtId="164" fontId="14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/>
    </xf>
    <xf numFmtId="166" fontId="14" fillId="3" borderId="0" xfId="0" applyNumberFormat="1" applyFont="1" applyFill="1" applyAlignment="1">
      <alignment horizontal="center"/>
    </xf>
    <xf numFmtId="167" fontId="14" fillId="0" borderId="0" xfId="0" applyNumberFormat="1" applyFont="1" applyAlignment="1">
      <alignment horizontal="left"/>
    </xf>
    <xf numFmtId="167" fontId="6" fillId="6" borderId="8" xfId="0" applyNumberFormat="1" applyFont="1" applyFill="1" applyBorder="1" applyAlignment="1">
      <alignment horizontal="center"/>
    </xf>
    <xf numFmtId="167" fontId="6" fillId="6" borderId="1" xfId="0" applyNumberFormat="1" applyFont="1" applyFill="1" applyBorder="1" applyAlignment="1">
      <alignment horizontal="center" wrapText="1"/>
    </xf>
    <xf numFmtId="164" fontId="6" fillId="3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wrapText="1"/>
    </xf>
    <xf numFmtId="167" fontId="19" fillId="0" borderId="9" xfId="0" applyNumberFormat="1" applyFont="1" applyBorder="1" applyAlignment="1">
      <alignment horizontal="center"/>
    </xf>
    <xf numFmtId="164" fontId="17" fillId="0" borderId="1" xfId="0" applyFont="1" applyBorder="1" applyAlignment="1">
      <alignment/>
    </xf>
    <xf numFmtId="167" fontId="19" fillId="6" borderId="1" xfId="0" applyNumberFormat="1" applyFont="1" applyFill="1" applyBorder="1" applyAlignment="1">
      <alignment horizontal="center" wrapText="1"/>
    </xf>
    <xf numFmtId="164" fontId="19" fillId="3" borderId="1" xfId="0" applyFont="1" applyFill="1" applyBorder="1" applyAlignment="1">
      <alignment/>
    </xf>
    <xf numFmtId="166" fontId="19" fillId="3" borderId="1" xfId="0" applyNumberFormat="1" applyFont="1" applyFill="1" applyBorder="1" applyAlignment="1">
      <alignment wrapText="1"/>
    </xf>
    <xf numFmtId="167" fontId="19" fillId="6" borderId="1" xfId="0" applyNumberFormat="1" applyFont="1" applyFill="1" applyBorder="1" applyAlignment="1">
      <alignment wrapText="1"/>
    </xf>
    <xf numFmtId="164" fontId="19" fillId="0" borderId="1" xfId="0" applyFont="1" applyBorder="1" applyAlignment="1">
      <alignment/>
    </xf>
    <xf numFmtId="164" fontId="19" fillId="5" borderId="1" xfId="0" applyFont="1" applyFill="1" applyBorder="1" applyAlignment="1">
      <alignment wrapText="1"/>
    </xf>
    <xf numFmtId="167" fontId="19" fillId="6" borderId="10" xfId="0" applyNumberFormat="1" applyFont="1" applyFill="1" applyBorder="1" applyAlignment="1">
      <alignment wrapText="1"/>
    </xf>
    <xf numFmtId="167" fontId="6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7" fontId="0" fillId="0" borderId="11" xfId="0" applyNumberFormat="1" applyBorder="1" applyAlignment="1">
      <alignment/>
    </xf>
    <xf numFmtId="166" fontId="6" fillId="3" borderId="0" xfId="0" applyNumberFormat="1" applyFont="1" applyFill="1" applyAlignment="1">
      <alignment/>
    </xf>
    <xf numFmtId="167" fontId="0" fillId="0" borderId="8" xfId="0" applyNumberFormat="1" applyBorder="1" applyAlignment="1">
      <alignment/>
    </xf>
    <xf numFmtId="165" fontId="0" fillId="3" borderId="0" xfId="0" applyNumberFormat="1" applyFont="1" applyFill="1" applyAlignment="1">
      <alignment/>
    </xf>
    <xf numFmtId="165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165" fontId="0" fillId="0" borderId="12" xfId="0" applyNumberFormat="1" applyBorder="1" applyAlignment="1">
      <alignment/>
    </xf>
    <xf numFmtId="164" fontId="6" fillId="0" borderId="13" xfId="0" applyFont="1" applyBorder="1" applyAlignment="1">
      <alignment horizontal="left"/>
    </xf>
    <xf numFmtId="164" fontId="0" fillId="0" borderId="13" xfId="0" applyBorder="1" applyAlignment="1">
      <alignment/>
    </xf>
    <xf numFmtId="164" fontId="14" fillId="0" borderId="13" xfId="0" applyFont="1" applyBorder="1" applyAlignment="1">
      <alignment/>
    </xf>
    <xf numFmtId="165" fontId="6" fillId="3" borderId="13" xfId="0" applyNumberFormat="1" applyFont="1" applyFill="1" applyBorder="1" applyAlignment="1">
      <alignment/>
    </xf>
    <xf numFmtId="165" fontId="0" fillId="3" borderId="13" xfId="0" applyNumberFormat="1" applyFont="1" applyFill="1" applyBorder="1" applyAlignment="1">
      <alignment/>
    </xf>
    <xf numFmtId="164" fontId="6" fillId="3" borderId="13" xfId="0" applyNumberFormat="1" applyFont="1" applyFill="1" applyBorder="1" applyAlignment="1">
      <alignment/>
    </xf>
    <xf numFmtId="167" fontId="6" fillId="0" borderId="14" xfId="0" applyNumberFormat="1" applyFont="1" applyBorder="1" applyAlignment="1">
      <alignment/>
    </xf>
    <xf numFmtId="164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7" fontId="6" fillId="0" borderId="16" xfId="0" applyNumberFormat="1" applyFont="1" applyBorder="1" applyAlignment="1">
      <alignment/>
    </xf>
    <xf numFmtId="164" fontId="14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167" fontId="7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ont="1" applyFill="1" applyAlignment="1">
      <alignment/>
    </xf>
    <xf numFmtId="167" fontId="14" fillId="0" borderId="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6" fillId="0" borderId="6" xfId="0" applyFont="1" applyBorder="1" applyAlignment="1">
      <alignment/>
    </xf>
    <xf numFmtId="167" fontId="6" fillId="0" borderId="6" xfId="0" applyNumberFormat="1" applyFont="1" applyBorder="1" applyAlignment="1">
      <alignment/>
    </xf>
    <xf numFmtId="164" fontId="6" fillId="3" borderId="6" xfId="0" applyNumberFormat="1" applyFont="1" applyFill="1" applyBorder="1" applyAlignment="1">
      <alignment/>
    </xf>
    <xf numFmtId="166" fontId="6" fillId="3" borderId="6" xfId="0" applyNumberFormat="1" applyFont="1" applyFill="1" applyBorder="1" applyAlignment="1">
      <alignment/>
    </xf>
    <xf numFmtId="164" fontId="2" fillId="7" borderId="17" xfId="0" applyFont="1" applyFill="1" applyBorder="1" applyAlignment="1">
      <alignment/>
    </xf>
    <xf numFmtId="164" fontId="0" fillId="7" borderId="17" xfId="0" applyFill="1" applyBorder="1" applyAlignment="1">
      <alignment/>
    </xf>
    <xf numFmtId="164" fontId="0" fillId="3" borderId="17" xfId="0" applyFill="1" applyBorder="1" applyAlignment="1">
      <alignment/>
    </xf>
    <xf numFmtId="165" fontId="6" fillId="3" borderId="17" xfId="0" applyNumberFormat="1" applyFont="1" applyFill="1" applyBorder="1" applyAlignment="1">
      <alignment/>
    </xf>
    <xf numFmtId="164" fontId="6" fillId="3" borderId="17" xfId="0" applyNumberFormat="1" applyFont="1" applyFill="1" applyBorder="1" applyAlignment="1">
      <alignment/>
    </xf>
    <xf numFmtId="167" fontId="6" fillId="3" borderId="17" xfId="0" applyNumberFormat="1" applyFont="1" applyFill="1" applyBorder="1" applyAlignment="1">
      <alignment/>
    </xf>
    <xf numFmtId="164" fontId="6" fillId="3" borderId="17" xfId="0" applyFont="1" applyFill="1" applyBorder="1" applyAlignment="1">
      <alignment/>
    </xf>
    <xf numFmtId="166" fontId="6" fillId="3" borderId="17" xfId="0" applyNumberFormat="1" applyFont="1" applyFill="1" applyBorder="1" applyAlignment="1">
      <alignment/>
    </xf>
    <xf numFmtId="167" fontId="6" fillId="3" borderId="17" xfId="0" applyNumberFormat="1" applyFont="1" applyFill="1" applyBorder="1" applyAlignment="1">
      <alignment horizontal="right"/>
    </xf>
    <xf numFmtId="165" fontId="0" fillId="3" borderId="17" xfId="0" applyNumberFormat="1" applyFill="1" applyBorder="1" applyAlignment="1">
      <alignment/>
    </xf>
    <xf numFmtId="167" fontId="6" fillId="7" borderId="17" xfId="0" applyNumberFormat="1" applyFont="1" applyFill="1" applyBorder="1" applyAlignment="1">
      <alignment/>
    </xf>
    <xf numFmtId="167" fontId="14" fillId="0" borderId="18" xfId="0" applyNumberFormat="1" applyFont="1" applyBorder="1" applyAlignment="1">
      <alignment/>
    </xf>
    <xf numFmtId="164" fontId="22" fillId="7" borderId="0" xfId="0" applyFont="1" applyFill="1" applyAlignment="1">
      <alignment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67" fontId="0" fillId="3" borderId="0" xfId="0" applyNumberFormat="1" applyFont="1" applyFill="1" applyAlignment="1">
      <alignment/>
    </xf>
    <xf numFmtId="164" fontId="2" fillId="3" borderId="19" xfId="0" applyFont="1" applyFill="1" applyBorder="1" applyAlignment="1">
      <alignment/>
    </xf>
    <xf numFmtId="164" fontId="0" fillId="3" borderId="20" xfId="0" applyFill="1" applyBorder="1" applyAlignment="1">
      <alignment/>
    </xf>
    <xf numFmtId="165" fontId="6" fillId="7" borderId="20" xfId="0" applyNumberFormat="1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5" fontId="6" fillId="7" borderId="21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4" fontId="32" fillId="3" borderId="0" xfId="0" applyFont="1" applyFill="1" applyAlignment="1">
      <alignment/>
    </xf>
    <xf numFmtId="167" fontId="32" fillId="3" borderId="0" xfId="0" applyNumberFormat="1" applyFont="1" applyFill="1" applyAlignment="1">
      <alignment/>
    </xf>
    <xf numFmtId="164" fontId="33" fillId="0" borderId="0" xfId="20" applyFont="1">
      <alignment/>
      <protection/>
    </xf>
    <xf numFmtId="164" fontId="1" fillId="0" borderId="0" xfId="20">
      <alignment/>
      <protection/>
    </xf>
    <xf numFmtId="164" fontId="34" fillId="0" borderId="0" xfId="20" applyFont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22" xfId="20" applyFont="1" applyBorder="1" applyAlignment="1">
      <alignment/>
      <protection/>
    </xf>
    <xf numFmtId="164" fontId="1" fillId="0" borderId="23" xfId="20" applyFont="1" applyBorder="1" applyAlignment="1">
      <alignment horizontal="center"/>
      <protection/>
    </xf>
    <xf numFmtId="164" fontId="1" fillId="0" borderId="24" xfId="20" applyFont="1" applyBorder="1" applyAlignment="1">
      <alignment horizontal="center"/>
      <protection/>
    </xf>
    <xf numFmtId="164" fontId="1" fillId="0" borderId="25" xfId="20" applyFont="1" applyBorder="1">
      <alignment/>
      <protection/>
    </xf>
    <xf numFmtId="169" fontId="1" fillId="0" borderId="26" xfId="20" applyNumberFormat="1" applyBorder="1">
      <alignment/>
      <protection/>
    </xf>
    <xf numFmtId="169" fontId="1" fillId="0" borderId="19" xfId="20" applyNumberFormat="1" applyBorder="1">
      <alignment/>
      <protection/>
    </xf>
    <xf numFmtId="168" fontId="1" fillId="0" borderId="27" xfId="20" applyNumberFormat="1" applyBorder="1" applyAlignment="1">
      <alignment horizontal="right"/>
      <protection/>
    </xf>
    <xf numFmtId="164" fontId="1" fillId="0" borderId="28" xfId="20" applyFont="1" applyBorder="1">
      <alignment/>
      <protection/>
    </xf>
    <xf numFmtId="169" fontId="1" fillId="0" borderId="29" xfId="20" applyNumberFormat="1" applyBorder="1">
      <alignment/>
      <protection/>
    </xf>
    <xf numFmtId="169" fontId="1" fillId="0" borderId="30" xfId="20" applyNumberFormat="1" applyBorder="1">
      <alignment/>
      <protection/>
    </xf>
    <xf numFmtId="168" fontId="1" fillId="0" borderId="31" xfId="20" applyNumberFormat="1" applyBorder="1" applyAlignment="1">
      <alignment horizontal="right"/>
      <protection/>
    </xf>
    <xf numFmtId="164" fontId="1" fillId="0" borderId="32" xfId="20" applyFont="1" applyBorder="1">
      <alignment/>
      <protection/>
    </xf>
    <xf numFmtId="169" fontId="1" fillId="0" borderId="33" xfId="20" applyNumberFormat="1" applyBorder="1">
      <alignment/>
      <protection/>
    </xf>
    <xf numFmtId="168" fontId="1" fillId="0" borderId="34" xfId="20" applyNumberFormat="1" applyBorder="1">
      <alignment/>
      <protection/>
    </xf>
    <xf numFmtId="164" fontId="33" fillId="0" borderId="21" xfId="20" applyFont="1" applyBorder="1" applyAlignment="1">
      <alignment horizontal="center"/>
      <protection/>
    </xf>
    <xf numFmtId="164" fontId="1" fillId="0" borderId="35" xfId="20" applyFont="1" applyBorder="1" applyAlignment="1">
      <alignment horizontal="left"/>
      <protection/>
    </xf>
    <xf numFmtId="164" fontId="1" fillId="0" borderId="35" xfId="20" applyFont="1" applyBorder="1">
      <alignment/>
      <protection/>
    </xf>
    <xf numFmtId="169" fontId="1" fillId="0" borderId="35" xfId="20" applyNumberFormat="1" applyFont="1" applyBorder="1" applyAlignment="1">
      <alignment horizontal="right"/>
      <protection/>
    </xf>
    <xf numFmtId="168" fontId="1" fillId="0" borderId="35" xfId="20" applyNumberFormat="1" applyFont="1" applyBorder="1" applyAlignment="1">
      <alignment horizontal="right"/>
      <protection/>
    </xf>
    <xf numFmtId="164" fontId="33" fillId="0" borderId="36" xfId="20" applyFont="1" applyBorder="1" applyAlignment="1">
      <alignment horizontal="left"/>
      <protection/>
    </xf>
    <xf numFmtId="164" fontId="33" fillId="0" borderId="36" xfId="20" applyFont="1" applyBorder="1">
      <alignment/>
      <protection/>
    </xf>
    <xf numFmtId="169" fontId="33" fillId="0" borderId="36" xfId="20" applyNumberFormat="1" applyFont="1" applyBorder="1" applyAlignment="1">
      <alignment horizontal="right"/>
      <protection/>
    </xf>
    <xf numFmtId="168" fontId="1" fillId="0" borderId="36" xfId="20" applyNumberFormat="1" applyBorder="1" applyAlignment="1">
      <alignment horizontal="right"/>
      <protection/>
    </xf>
    <xf numFmtId="164" fontId="33" fillId="0" borderId="37" xfId="20" applyFont="1" applyBorder="1" applyAlignment="1">
      <alignment horizontal="left"/>
      <protection/>
    </xf>
    <xf numFmtId="164" fontId="33" fillId="0" borderId="37" xfId="20" applyFont="1" applyBorder="1">
      <alignment/>
      <protection/>
    </xf>
    <xf numFmtId="169" fontId="33" fillId="0" borderId="37" xfId="20" applyNumberFormat="1" applyFont="1" applyBorder="1" applyAlignment="1">
      <alignment horizontal="right"/>
      <protection/>
    </xf>
    <xf numFmtId="168" fontId="1" fillId="0" borderId="37" xfId="20" applyNumberFormat="1" applyBorder="1" applyAlignment="1">
      <alignment horizontal="right"/>
      <protection/>
    </xf>
    <xf numFmtId="164" fontId="1" fillId="0" borderId="38" xfId="20" applyFont="1" applyBorder="1" applyAlignment="1">
      <alignment horizontal="left"/>
      <protection/>
    </xf>
    <xf numFmtId="164" fontId="1" fillId="0" borderId="38" xfId="20" applyFont="1" applyBorder="1">
      <alignment/>
      <protection/>
    </xf>
    <xf numFmtId="169" fontId="1" fillId="0" borderId="38" xfId="20" applyNumberFormat="1" applyFont="1" applyBorder="1" applyAlignment="1">
      <alignment horizontal="right"/>
      <protection/>
    </xf>
    <xf numFmtId="168" fontId="1" fillId="0" borderId="38" xfId="20" applyNumberFormat="1" applyFont="1" applyBorder="1" applyAlignment="1">
      <alignment horizontal="right"/>
      <protection/>
    </xf>
    <xf numFmtId="164" fontId="1" fillId="0" borderId="39" xfId="20" applyFont="1" applyBorder="1" applyAlignment="1">
      <alignment horizontal="left"/>
      <protection/>
    </xf>
    <xf numFmtId="164" fontId="1" fillId="0" borderId="39" xfId="20" applyFont="1" applyBorder="1">
      <alignment/>
      <protection/>
    </xf>
    <xf numFmtId="169" fontId="1" fillId="0" borderId="39" xfId="20" applyNumberFormat="1" applyFont="1" applyBorder="1" applyAlignment="1">
      <alignment horizontal="right"/>
      <protection/>
    </xf>
    <xf numFmtId="168" fontId="1" fillId="0" borderId="39" xfId="20" applyNumberFormat="1" applyFont="1" applyBorder="1" applyAlignment="1">
      <alignment horizontal="right"/>
      <protection/>
    </xf>
    <xf numFmtId="164" fontId="33" fillId="0" borderId="39" xfId="20" applyFont="1" applyBorder="1" applyAlignment="1">
      <alignment horizontal="left"/>
      <protection/>
    </xf>
    <xf numFmtId="164" fontId="33" fillId="0" borderId="39" xfId="20" applyFont="1" applyBorder="1">
      <alignment/>
      <protection/>
    </xf>
    <xf numFmtId="169" fontId="33" fillId="0" borderId="39" xfId="20" applyNumberFormat="1" applyFont="1" applyBorder="1" applyAlignment="1">
      <alignment horizontal="right"/>
      <protection/>
    </xf>
    <xf numFmtId="168" fontId="1" fillId="0" borderId="39" xfId="20" applyNumberFormat="1" applyBorder="1" applyAlignment="1">
      <alignment horizontal="right"/>
      <protection/>
    </xf>
    <xf numFmtId="168" fontId="1" fillId="0" borderId="35" xfId="20" applyNumberFormat="1" applyBorder="1" applyAlignment="1">
      <alignment horizontal="right"/>
      <protection/>
    </xf>
    <xf numFmtId="164" fontId="33" fillId="0" borderId="40" xfId="20" applyFont="1" applyBorder="1" applyAlignment="1">
      <alignment horizontal="left"/>
      <protection/>
    </xf>
    <xf numFmtId="164" fontId="33" fillId="0" borderId="40" xfId="20" applyFont="1" applyBorder="1">
      <alignment/>
      <protection/>
    </xf>
    <xf numFmtId="169" fontId="33" fillId="0" borderId="40" xfId="20" applyNumberFormat="1" applyFont="1" applyBorder="1" applyAlignment="1">
      <alignment horizontal="right"/>
      <protection/>
    </xf>
    <xf numFmtId="168" fontId="1" fillId="0" borderId="40" xfId="20" applyNumberFormat="1" applyBorder="1" applyAlignment="1">
      <alignment horizontal="right"/>
      <protection/>
    </xf>
    <xf numFmtId="169" fontId="1" fillId="0" borderId="2" xfId="20" applyNumberFormat="1" applyFont="1" applyBorder="1" applyAlignment="1">
      <alignment horizontal="right"/>
      <protection/>
    </xf>
    <xf numFmtId="169" fontId="1" fillId="0" borderId="0" xfId="20" applyNumberFormat="1" applyFont="1" applyBorder="1" applyAlignment="1">
      <alignment horizontal="right"/>
      <protection/>
    </xf>
    <xf numFmtId="169" fontId="1" fillId="0" borderId="1" xfId="20" applyNumberFormat="1" applyFont="1" applyBorder="1" applyAlignment="1">
      <alignment horizontal="right"/>
      <protection/>
    </xf>
    <xf numFmtId="164" fontId="33" fillId="0" borderId="21" xfId="20" applyFont="1" applyBorder="1" applyAlignment="1">
      <alignment horizontal="left"/>
      <protection/>
    </xf>
    <xf numFmtId="164" fontId="33" fillId="0" borderId="21" xfId="20" applyFont="1" applyBorder="1">
      <alignment/>
      <protection/>
    </xf>
    <xf numFmtId="169" fontId="33" fillId="0" borderId="21" xfId="20" applyNumberFormat="1" applyFont="1" applyBorder="1" applyAlignment="1">
      <alignment horizontal="right"/>
      <protection/>
    </xf>
    <xf numFmtId="168" fontId="1" fillId="0" borderId="21" xfId="20" applyNumberFormat="1" applyBorder="1" applyAlignment="1">
      <alignment horizontal="right"/>
      <protection/>
    </xf>
    <xf numFmtId="164" fontId="1" fillId="0" borderId="41" xfId="20" applyFont="1" applyBorder="1" applyAlignment="1">
      <alignment horizontal="center"/>
      <protection/>
    </xf>
    <xf numFmtId="167" fontId="1" fillId="0" borderId="38" xfId="20" applyNumberFormat="1" applyFont="1" applyBorder="1" applyAlignment="1">
      <alignment horizontal="right"/>
      <protection/>
    </xf>
    <xf numFmtId="164" fontId="33" fillId="0" borderId="0" xfId="21" applyFont="1">
      <alignment/>
      <protection/>
    </xf>
    <xf numFmtId="164" fontId="1" fillId="0" borderId="0" xfId="21">
      <alignment/>
      <protection/>
    </xf>
    <xf numFmtId="164" fontId="34" fillId="0" borderId="0" xfId="21" applyFont="1" applyAlignment="1">
      <alignment horizontal="center"/>
      <protection/>
    </xf>
    <xf numFmtId="164" fontId="1" fillId="0" borderId="0" xfId="21" applyFont="1" applyAlignment="1">
      <alignment horizontal="center"/>
      <protection/>
    </xf>
    <xf numFmtId="164" fontId="33" fillId="0" borderId="22" xfId="21" applyFont="1" applyBorder="1" applyAlignment="1">
      <alignment/>
      <protection/>
    </xf>
    <xf numFmtId="164" fontId="33" fillId="0" borderId="23" xfId="21" applyFont="1" applyBorder="1" applyAlignment="1">
      <alignment horizontal="center"/>
      <protection/>
    </xf>
    <xf numFmtId="164" fontId="33" fillId="0" borderId="24" xfId="21" applyFont="1" applyBorder="1" applyAlignment="1">
      <alignment horizontal="center"/>
      <protection/>
    </xf>
    <xf numFmtId="164" fontId="1" fillId="0" borderId="28" xfId="21" applyFont="1" applyBorder="1">
      <alignment/>
      <protection/>
    </xf>
    <xf numFmtId="169" fontId="1" fillId="0" borderId="29" xfId="21" applyNumberFormat="1" applyBorder="1">
      <alignment/>
      <protection/>
    </xf>
    <xf numFmtId="169" fontId="1" fillId="0" borderId="30" xfId="21" applyNumberFormat="1" applyBorder="1">
      <alignment/>
      <protection/>
    </xf>
    <xf numFmtId="168" fontId="1" fillId="0" borderId="31" xfId="21" applyNumberFormat="1" applyBorder="1" applyAlignment="1">
      <alignment horizontal="right"/>
      <protection/>
    </xf>
    <xf numFmtId="164" fontId="1" fillId="0" borderId="25" xfId="21" applyFont="1" applyBorder="1">
      <alignment/>
      <protection/>
    </xf>
    <xf numFmtId="169" fontId="1" fillId="0" borderId="26" xfId="21" applyNumberFormat="1" applyBorder="1">
      <alignment/>
      <protection/>
    </xf>
    <xf numFmtId="169" fontId="1" fillId="0" borderId="19" xfId="21" applyNumberFormat="1" applyBorder="1">
      <alignment/>
      <protection/>
    </xf>
    <xf numFmtId="168" fontId="1" fillId="0" borderId="27" xfId="21" applyNumberFormat="1" applyBorder="1" applyAlignment="1">
      <alignment horizontal="right"/>
      <protection/>
    </xf>
    <xf numFmtId="164" fontId="1" fillId="0" borderId="32" xfId="21" applyFont="1" applyBorder="1">
      <alignment/>
      <protection/>
    </xf>
    <xf numFmtId="169" fontId="1" fillId="0" borderId="33" xfId="21" applyNumberFormat="1" applyBorder="1">
      <alignment/>
      <protection/>
    </xf>
    <xf numFmtId="168" fontId="1" fillId="0" borderId="34" xfId="21" applyNumberFormat="1" applyBorder="1">
      <alignment/>
      <protection/>
    </xf>
    <xf numFmtId="164" fontId="33" fillId="0" borderId="42" xfId="21" applyFont="1" applyBorder="1" applyAlignment="1">
      <alignment horizontal="center"/>
      <protection/>
    </xf>
    <xf numFmtId="164" fontId="33" fillId="0" borderId="43" xfId="21" applyFont="1" applyBorder="1" applyAlignment="1">
      <alignment horizontal="center"/>
      <protection/>
    </xf>
    <xf numFmtId="164" fontId="33" fillId="0" borderId="44" xfId="21" applyFont="1" applyBorder="1" applyAlignment="1">
      <alignment horizontal="center"/>
      <protection/>
    </xf>
    <xf numFmtId="164" fontId="1" fillId="0" borderId="45" xfId="21" applyFont="1" applyBorder="1" applyAlignment="1">
      <alignment horizontal="left"/>
      <protection/>
    </xf>
    <xf numFmtId="164" fontId="1" fillId="0" borderId="8" xfId="21" applyFont="1" applyBorder="1">
      <alignment/>
      <protection/>
    </xf>
    <xf numFmtId="169" fontId="1" fillId="0" borderId="8" xfId="21" applyNumberFormat="1" applyFont="1" applyBorder="1" applyAlignment="1">
      <alignment horizontal="right"/>
      <protection/>
    </xf>
    <xf numFmtId="168" fontId="1" fillId="0" borderId="11" xfId="21" applyNumberFormat="1" applyFont="1" applyBorder="1" applyAlignment="1">
      <alignment horizontal="right"/>
      <protection/>
    </xf>
    <xf numFmtId="164" fontId="1" fillId="4" borderId="25" xfId="21" applyFont="1" applyFill="1" applyBorder="1" applyAlignment="1">
      <alignment horizontal="left"/>
      <protection/>
    </xf>
    <xf numFmtId="164" fontId="1" fillId="4" borderId="26" xfId="21" applyFont="1" applyFill="1" applyBorder="1">
      <alignment/>
      <protection/>
    </xf>
    <xf numFmtId="169" fontId="1" fillId="4" borderId="26" xfId="21" applyNumberFormat="1" applyFont="1" applyFill="1" applyBorder="1" applyAlignment="1">
      <alignment horizontal="right"/>
      <protection/>
    </xf>
    <xf numFmtId="168" fontId="1" fillId="4" borderId="27" xfId="21" applyNumberFormat="1" applyFont="1" applyFill="1" applyBorder="1" applyAlignment="1">
      <alignment horizontal="right"/>
      <protection/>
    </xf>
    <xf numFmtId="164" fontId="33" fillId="4" borderId="25" xfId="21" applyFont="1" applyFill="1" applyBorder="1" applyAlignment="1">
      <alignment horizontal="left"/>
      <protection/>
    </xf>
    <xf numFmtId="164" fontId="33" fillId="4" borderId="26" xfId="21" applyFont="1" applyFill="1" applyBorder="1">
      <alignment/>
      <protection/>
    </xf>
    <xf numFmtId="169" fontId="33" fillId="4" borderId="26" xfId="21" applyNumberFormat="1" applyFont="1" applyFill="1" applyBorder="1" applyAlignment="1">
      <alignment horizontal="right"/>
      <protection/>
    </xf>
    <xf numFmtId="168" fontId="33" fillId="4" borderId="27" xfId="21" applyNumberFormat="1" applyFont="1" applyFill="1" applyBorder="1" applyAlignment="1">
      <alignment horizontal="right"/>
      <protection/>
    </xf>
    <xf numFmtId="164" fontId="33" fillId="8" borderId="42" xfId="21" applyFont="1" applyFill="1" applyBorder="1" applyAlignment="1">
      <alignment horizontal="left"/>
      <protection/>
    </xf>
    <xf numFmtId="164" fontId="33" fillId="8" borderId="43" xfId="21" applyFont="1" applyFill="1" applyBorder="1">
      <alignment/>
      <protection/>
    </xf>
    <xf numFmtId="169" fontId="33" fillId="8" borderId="43" xfId="21" applyNumberFormat="1" applyFont="1" applyFill="1" applyBorder="1" applyAlignment="1">
      <alignment horizontal="right"/>
      <protection/>
    </xf>
    <xf numFmtId="168" fontId="1" fillId="8" borderId="44" xfId="21" applyNumberFormat="1" applyFill="1" applyBorder="1" applyAlignment="1">
      <alignment horizontal="right"/>
      <protection/>
    </xf>
    <xf numFmtId="164" fontId="1" fillId="0" borderId="25" xfId="21" applyFont="1" applyBorder="1" applyAlignment="1">
      <alignment horizontal="left"/>
      <protection/>
    </xf>
    <xf numFmtId="164" fontId="1" fillId="0" borderId="26" xfId="21" applyFont="1" applyBorder="1">
      <alignment/>
      <protection/>
    </xf>
    <xf numFmtId="169" fontId="1" fillId="0" borderId="26" xfId="21" applyNumberFormat="1" applyFont="1" applyBorder="1" applyAlignment="1">
      <alignment horizontal="right"/>
      <protection/>
    </xf>
    <xf numFmtId="168" fontId="1" fillId="0" borderId="27" xfId="21" applyNumberFormat="1" applyFont="1" applyBorder="1" applyAlignment="1">
      <alignment horizontal="right"/>
      <protection/>
    </xf>
    <xf numFmtId="164" fontId="1" fillId="0" borderId="46" xfId="21" applyFont="1" applyBorder="1" applyAlignment="1">
      <alignment horizontal="left"/>
      <protection/>
    </xf>
    <xf numFmtId="164" fontId="1" fillId="0" borderId="46" xfId="21" applyFont="1" applyBorder="1">
      <alignment/>
      <protection/>
    </xf>
    <xf numFmtId="169" fontId="1" fillId="0" borderId="46" xfId="21" applyNumberFormat="1" applyFont="1" applyBorder="1" applyAlignment="1">
      <alignment horizontal="right"/>
      <protection/>
    </xf>
    <xf numFmtId="168" fontId="1" fillId="0" borderId="46" xfId="21" applyNumberFormat="1" applyFont="1" applyBorder="1" applyAlignment="1">
      <alignment horizontal="right"/>
      <protection/>
    </xf>
    <xf numFmtId="164" fontId="1" fillId="0" borderId="8" xfId="21" applyFont="1" applyBorder="1" applyAlignment="1">
      <alignment horizontal="left"/>
      <protection/>
    </xf>
    <xf numFmtId="168" fontId="1" fillId="0" borderId="8" xfId="21" applyNumberFormat="1" applyFont="1" applyBorder="1" applyAlignment="1">
      <alignment horizontal="right"/>
      <protection/>
    </xf>
    <xf numFmtId="164" fontId="1" fillId="0" borderId="18" xfId="21" applyFont="1" applyBorder="1" applyAlignment="1">
      <alignment horizontal="left"/>
      <protection/>
    </xf>
    <xf numFmtId="164" fontId="1" fillId="0" borderId="18" xfId="21" applyFont="1" applyBorder="1">
      <alignment/>
      <protection/>
    </xf>
    <xf numFmtId="169" fontId="1" fillId="0" borderId="18" xfId="21" applyNumberFormat="1" applyFont="1" applyBorder="1" applyAlignment="1">
      <alignment horizontal="right"/>
      <protection/>
    </xf>
    <xf numFmtId="168" fontId="1" fillId="0" borderId="18" xfId="21" applyNumberFormat="1" applyFont="1" applyBorder="1" applyAlignment="1">
      <alignment horizontal="right"/>
      <protection/>
    </xf>
    <xf numFmtId="164" fontId="33" fillId="0" borderId="0" xfId="21" applyFont="1" applyFill="1" applyBorder="1" applyAlignment="1">
      <alignment horizontal="left"/>
      <protection/>
    </xf>
    <xf numFmtId="164" fontId="33" fillId="0" borderId="0" xfId="21" applyFont="1" applyFill="1" applyBorder="1">
      <alignment/>
      <protection/>
    </xf>
    <xf numFmtId="169" fontId="33" fillId="0" borderId="0" xfId="21" applyNumberFormat="1" applyFont="1" applyFill="1" applyBorder="1" applyAlignment="1">
      <alignment horizontal="right"/>
      <protection/>
    </xf>
    <xf numFmtId="168" fontId="1" fillId="0" borderId="0" xfId="21" applyNumberFormat="1" applyFill="1" applyBorder="1" applyAlignment="1">
      <alignment horizontal="right"/>
      <protection/>
    </xf>
    <xf numFmtId="164" fontId="5" fillId="2" borderId="0" xfId="0" applyFont="1" applyFill="1" applyAlignment="1">
      <alignment/>
    </xf>
    <xf numFmtId="164" fontId="35" fillId="0" borderId="0" xfId="0" applyFont="1" applyAlignment="1">
      <alignment/>
    </xf>
    <xf numFmtId="167" fontId="6" fillId="0" borderId="0" xfId="0" applyNumberFormat="1" applyFont="1" applyAlignment="1">
      <alignment horizontal="right"/>
    </xf>
    <xf numFmtId="164" fontId="5" fillId="2" borderId="0" xfId="0" applyFont="1" applyFill="1" applyBorder="1" applyAlignment="1">
      <alignment/>
    </xf>
    <xf numFmtId="167" fontId="5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7" fontId="0" fillId="2" borderId="0" xfId="0" applyNumberForma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7" fontId="0" fillId="0" borderId="4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0" fillId="0" borderId="4" xfId="0" applyNumberFormat="1" applyBorder="1" applyAlignment="1">
      <alignment/>
    </xf>
    <xf numFmtId="167" fontId="7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0" fillId="0" borderId="38" xfId="0" applyBorder="1" applyAlignment="1">
      <alignment/>
    </xf>
    <xf numFmtId="167" fontId="7" fillId="0" borderId="6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4" fontId="14" fillId="0" borderId="35" xfId="0" applyFont="1" applyBorder="1" applyAlignment="1">
      <alignment horizontal="center"/>
    </xf>
    <xf numFmtId="167" fontId="7" fillId="0" borderId="46" xfId="0" applyNumberFormat="1" applyFont="1" applyBorder="1" applyAlignment="1">
      <alignment horizontal="center"/>
    </xf>
    <xf numFmtId="167" fontId="7" fillId="0" borderId="47" xfId="0" applyNumberFormat="1" applyFont="1" applyBorder="1" applyAlignment="1">
      <alignment horizontal="left"/>
    </xf>
    <xf numFmtId="167" fontId="7" fillId="0" borderId="48" xfId="0" applyNumberFormat="1" applyFont="1" applyBorder="1" applyAlignment="1">
      <alignment horizontal="center"/>
    </xf>
    <xf numFmtId="167" fontId="14" fillId="0" borderId="49" xfId="0" applyNumberFormat="1" applyFont="1" applyBorder="1" applyAlignment="1">
      <alignment horizontal="center"/>
    </xf>
    <xf numFmtId="167" fontId="14" fillId="7" borderId="46" xfId="0" applyNumberFormat="1" applyFont="1" applyFill="1" applyBorder="1" applyAlignment="1">
      <alignment horizontal="center"/>
    </xf>
    <xf numFmtId="164" fontId="7" fillId="0" borderId="39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167" fontId="7" fillId="7" borderId="10" xfId="0" applyNumberFormat="1" applyFont="1" applyFill="1" applyBorder="1" applyAlignment="1">
      <alignment horizontal="center"/>
    </xf>
    <xf numFmtId="164" fontId="14" fillId="0" borderId="50" xfId="0" applyFont="1" applyBorder="1" applyAlignment="1">
      <alignment horizontal="center"/>
    </xf>
    <xf numFmtId="167" fontId="7" fillId="0" borderId="26" xfId="0" applyNumberFormat="1" applyFont="1" applyBorder="1" applyAlignment="1">
      <alignment/>
    </xf>
    <xf numFmtId="167" fontId="7" fillId="0" borderId="19" xfId="0" applyNumberFormat="1" applyFont="1" applyBorder="1" applyAlignment="1">
      <alignment/>
    </xf>
    <xf numFmtId="167" fontId="7" fillId="0" borderId="51" xfId="0" applyNumberFormat="1" applyFont="1" applyBorder="1" applyAlignment="1">
      <alignment/>
    </xf>
    <xf numFmtId="167" fontId="14" fillId="0" borderId="27" xfId="0" applyNumberFormat="1" applyFont="1" applyBorder="1" applyAlignment="1">
      <alignment/>
    </xf>
    <xf numFmtId="167" fontId="7" fillId="7" borderId="26" xfId="0" applyNumberFormat="1" applyFont="1" applyFill="1" applyBorder="1" applyAlignment="1">
      <alignment/>
    </xf>
    <xf numFmtId="164" fontId="7" fillId="0" borderId="50" xfId="0" applyFont="1" applyBorder="1" applyAlignment="1">
      <alignment wrapText="1"/>
    </xf>
    <xf numFmtId="167" fontId="14" fillId="7" borderId="26" xfId="0" applyNumberFormat="1" applyFont="1" applyFill="1" applyBorder="1" applyAlignment="1">
      <alignment/>
    </xf>
    <xf numFmtId="167" fontId="7" fillId="0" borderId="4" xfId="0" applyNumberFormat="1" applyFont="1" applyBorder="1" applyAlignment="1">
      <alignment/>
    </xf>
    <xf numFmtId="164" fontId="14" fillId="0" borderId="52" xfId="0" applyFont="1" applyBorder="1" applyAlignment="1">
      <alignment wrapText="1"/>
    </xf>
    <xf numFmtId="167" fontId="7" fillId="0" borderId="16" xfId="0" applyNumberFormat="1" applyFont="1" applyBorder="1" applyAlignment="1">
      <alignment/>
    </xf>
    <xf numFmtId="167" fontId="7" fillId="0" borderId="53" xfId="0" applyNumberFormat="1" applyFont="1" applyBorder="1" applyAlignment="1">
      <alignment/>
    </xf>
    <xf numFmtId="167" fontId="7" fillId="0" borderId="54" xfId="0" applyNumberFormat="1" applyFont="1" applyBorder="1" applyAlignment="1">
      <alignment/>
    </xf>
    <xf numFmtId="167" fontId="14" fillId="0" borderId="14" xfId="0" applyNumberFormat="1" applyFont="1" applyBorder="1" applyAlignment="1">
      <alignment/>
    </xf>
    <xf numFmtId="167" fontId="14" fillId="7" borderId="16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7" fontId="14" fillId="0" borderId="3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167" fontId="14" fillId="0" borderId="0" xfId="0" applyNumberFormat="1" applyFont="1" applyAlignment="1">
      <alignment horizontal="right"/>
    </xf>
    <xf numFmtId="164" fontId="5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22" fillId="2" borderId="0" xfId="0" applyFont="1" applyFill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4" fontId="36" fillId="0" borderId="0" xfId="0" applyFont="1" applyAlignment="1">
      <alignment/>
    </xf>
    <xf numFmtId="164" fontId="0" fillId="0" borderId="26" xfId="0" applyFont="1" applyBorder="1" applyAlignment="1">
      <alignment/>
    </xf>
    <xf numFmtId="167" fontId="0" fillId="0" borderId="26" xfId="0" applyNumberFormat="1" applyBorder="1" applyAlignment="1">
      <alignment/>
    </xf>
    <xf numFmtId="164" fontId="6" fillId="0" borderId="26" xfId="0" applyFont="1" applyBorder="1" applyAlignment="1">
      <alignment/>
    </xf>
    <xf numFmtId="167" fontId="6" fillId="0" borderId="26" xfId="0" applyNumberFormat="1" applyFont="1" applyBorder="1" applyAlignment="1">
      <alignment/>
    </xf>
    <xf numFmtId="167" fontId="36" fillId="0" borderId="0" xfId="0" applyNumberFormat="1" applyFont="1" applyAlignment="1">
      <alignment/>
    </xf>
    <xf numFmtId="167" fontId="35" fillId="0" borderId="0" xfId="0" applyNumberFormat="1" applyFont="1" applyAlignment="1">
      <alignment/>
    </xf>
    <xf numFmtId="164" fontId="37" fillId="2" borderId="0" xfId="0" applyFont="1" applyFill="1" applyAlignment="1">
      <alignment/>
    </xf>
    <xf numFmtId="164" fontId="34" fillId="0" borderId="46" xfId="0" applyFont="1" applyBorder="1" applyAlignment="1">
      <alignment/>
    </xf>
    <xf numFmtId="170" fontId="33" fillId="0" borderId="46" xfId="0" applyNumberFormat="1" applyFont="1" applyBorder="1" applyAlignment="1">
      <alignment/>
    </xf>
    <xf numFmtId="170" fontId="33" fillId="0" borderId="47" xfId="0" applyNumberFormat="1" applyFont="1" applyBorder="1" applyAlignment="1">
      <alignment/>
    </xf>
    <xf numFmtId="170" fontId="6" fillId="0" borderId="46" xfId="0" applyNumberFormat="1" applyFont="1" applyBorder="1" applyAlignment="1">
      <alignment/>
    </xf>
    <xf numFmtId="164" fontId="34" fillId="0" borderId="8" xfId="0" applyFont="1" applyBorder="1" applyAlignment="1">
      <alignment/>
    </xf>
    <xf numFmtId="170" fontId="33" fillId="0" borderId="8" xfId="0" applyNumberFormat="1" applyFont="1" applyBorder="1" applyAlignment="1">
      <alignment/>
    </xf>
    <xf numFmtId="170" fontId="33" fillId="0" borderId="55" xfId="0" applyNumberFormat="1" applyFont="1" applyBorder="1" applyAlignment="1">
      <alignment/>
    </xf>
    <xf numFmtId="167" fontId="6" fillId="0" borderId="8" xfId="0" applyNumberFormat="1" applyFont="1" applyBorder="1" applyAlignment="1">
      <alignment/>
    </xf>
    <xf numFmtId="164" fontId="0" fillId="0" borderId="22" xfId="0" applyFont="1" applyBorder="1" applyAlignment="1">
      <alignment/>
    </xf>
    <xf numFmtId="167" fontId="0" fillId="0" borderId="56" xfId="0" applyNumberFormat="1" applyFont="1" applyFill="1" applyBorder="1" applyAlignment="1">
      <alignment horizontal="right"/>
    </xf>
    <xf numFmtId="167" fontId="0" fillId="0" borderId="57" xfId="0" applyNumberFormat="1" applyBorder="1" applyAlignment="1">
      <alignment horizontal="right"/>
    </xf>
    <xf numFmtId="167" fontId="0" fillId="0" borderId="23" xfId="0" applyNumberFormat="1" applyBorder="1" applyAlignment="1">
      <alignment/>
    </xf>
    <xf numFmtId="167" fontId="0" fillId="0" borderId="56" xfId="0" applyNumberFormat="1" applyBorder="1" applyAlignment="1">
      <alignment/>
    </xf>
    <xf numFmtId="164" fontId="0" fillId="0" borderId="25" xfId="0" applyFont="1" applyBorder="1" applyAlignment="1">
      <alignment/>
    </xf>
    <xf numFmtId="167" fontId="0" fillId="0" borderId="27" xfId="0" applyNumberFormat="1" applyFon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26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164" fontId="33" fillId="5" borderId="26" xfId="0" applyFont="1" applyFill="1" applyBorder="1" applyAlignment="1">
      <alignment/>
    </xf>
    <xf numFmtId="167" fontId="33" fillId="5" borderId="26" xfId="0" applyNumberFormat="1" applyFont="1" applyFill="1" applyBorder="1" applyAlignment="1">
      <alignment horizontal="right"/>
    </xf>
    <xf numFmtId="167" fontId="6" fillId="5" borderId="26" xfId="0" applyNumberFormat="1" applyFont="1" applyFill="1" applyBorder="1" applyAlignment="1">
      <alignment/>
    </xf>
    <xf numFmtId="164" fontId="33" fillId="0" borderId="0" xfId="0" applyFont="1" applyBorder="1" applyAlignment="1">
      <alignment/>
    </xf>
    <xf numFmtId="167" fontId="33" fillId="0" borderId="0" xfId="0" applyNumberFormat="1" applyFont="1" applyBorder="1" applyAlignment="1">
      <alignment horizontal="right"/>
    </xf>
    <xf numFmtId="164" fontId="34" fillId="0" borderId="58" xfId="0" applyFont="1" applyBorder="1" applyAlignment="1">
      <alignment/>
    </xf>
    <xf numFmtId="170" fontId="33" fillId="0" borderId="38" xfId="0" applyNumberFormat="1" applyFont="1" applyBorder="1" applyAlignment="1">
      <alignment/>
    </xf>
    <xf numFmtId="167" fontId="0" fillId="0" borderId="27" xfId="0" applyNumberFormat="1" applyBorder="1" applyAlignment="1">
      <alignment horizontal="right"/>
    </xf>
    <xf numFmtId="164" fontId="0" fillId="0" borderId="59" xfId="0" applyFont="1" applyBorder="1" applyAlignment="1">
      <alignment/>
    </xf>
    <xf numFmtId="167" fontId="0" fillId="0" borderId="14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Fill="1" applyAlignment="1">
      <alignment/>
    </xf>
    <xf numFmtId="164" fontId="6" fillId="0" borderId="0" xfId="0" applyFont="1" applyFill="1" applyAlignment="1">
      <alignment/>
    </xf>
    <xf numFmtId="164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164" fontId="38" fillId="2" borderId="0" xfId="0" applyFont="1" applyFill="1" applyAlignment="1">
      <alignment/>
    </xf>
    <xf numFmtId="164" fontId="0" fillId="0" borderId="26" xfId="0" applyFont="1" applyBorder="1" applyAlignment="1">
      <alignment horizontal="center"/>
    </xf>
    <xf numFmtId="164" fontId="0" fillId="0" borderId="26" xfId="0" applyFont="1" applyBorder="1" applyAlignment="1">
      <alignment horizontal="justify" wrapText="1"/>
    </xf>
    <xf numFmtId="164" fontId="33" fillId="0" borderId="0" xfId="0" applyFont="1" applyAlignment="1">
      <alignment/>
    </xf>
    <xf numFmtId="167" fontId="33" fillId="0" borderId="0" xfId="0" applyNumberFormat="1" applyFont="1" applyAlignment="1">
      <alignment/>
    </xf>
    <xf numFmtId="167" fontId="0" fillId="0" borderId="26" xfId="0" applyNumberFormat="1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2" borderId="0" xfId="0" applyFont="1" applyFill="1" applyBorder="1" applyAlignment="1">
      <alignment/>
    </xf>
    <xf numFmtId="167" fontId="10" fillId="2" borderId="0" xfId="0" applyNumberFormat="1" applyFont="1" applyFill="1" applyAlignment="1">
      <alignment/>
    </xf>
    <xf numFmtId="164" fontId="39" fillId="0" borderId="0" xfId="0" applyFont="1" applyBorder="1" applyAlignment="1">
      <alignment/>
    </xf>
    <xf numFmtId="167" fontId="40" fillId="0" borderId="0" xfId="0" applyNumberFormat="1" applyFont="1" applyAlignment="1">
      <alignment horizontal="right"/>
    </xf>
    <xf numFmtId="164" fontId="41" fillId="0" borderId="0" xfId="0" applyFont="1" applyAlignment="1">
      <alignment/>
    </xf>
    <xf numFmtId="171" fontId="0" fillId="0" borderId="0" xfId="0" applyNumberFormat="1" applyFont="1" applyFill="1" applyAlignment="1">
      <alignment horizontal="center"/>
    </xf>
    <xf numFmtId="164" fontId="39" fillId="0" borderId="0" xfId="0" applyFont="1" applyAlignment="1">
      <alignment/>
    </xf>
    <xf numFmtId="164" fontId="39" fillId="0" borderId="0" xfId="0" applyFont="1" applyFill="1" applyAlignment="1">
      <alignment/>
    </xf>
    <xf numFmtId="171" fontId="33" fillId="0" borderId="0" xfId="0" applyNumberFormat="1" applyFont="1" applyFill="1" applyAlignment="1">
      <alignment horizontal="center"/>
    </xf>
    <xf numFmtId="164" fontId="42" fillId="0" borderId="0" xfId="0" applyFont="1" applyAlignment="1">
      <alignment/>
    </xf>
    <xf numFmtId="167" fontId="42" fillId="0" borderId="0" xfId="0" applyNumberFormat="1" applyFont="1" applyFill="1" applyAlignment="1">
      <alignment/>
    </xf>
    <xf numFmtId="167" fontId="41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42" fillId="0" borderId="0" xfId="0" applyFont="1" applyFill="1" applyAlignment="1">
      <alignment/>
    </xf>
    <xf numFmtId="170" fontId="0" fillId="0" borderId="0" xfId="0" applyNumberFormat="1" applyAlignment="1">
      <alignment/>
    </xf>
    <xf numFmtId="167" fontId="22" fillId="2" borderId="0" xfId="0" applyNumberFormat="1" applyFont="1" applyFill="1" applyAlignment="1">
      <alignment/>
    </xf>
    <xf numFmtId="164" fontId="40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38" fillId="0" borderId="0" xfId="0" applyFont="1" applyAlignment="1">
      <alignment/>
    </xf>
    <xf numFmtId="167" fontId="29" fillId="0" borderId="0" xfId="0" applyNumberFormat="1" applyFont="1" applyAlignment="1">
      <alignment/>
    </xf>
    <xf numFmtId="167" fontId="41" fillId="0" borderId="0" xfId="0" applyNumberFormat="1" applyFont="1" applyAlignment="1">
      <alignment/>
    </xf>
    <xf numFmtId="164" fontId="2" fillId="2" borderId="0" xfId="0" applyFont="1" applyFill="1" applyAlignment="1">
      <alignment/>
    </xf>
    <xf numFmtId="164" fontId="14" fillId="0" borderId="0" xfId="0" applyFont="1" applyBorder="1" applyAlignment="1">
      <alignment horizontal="left"/>
    </xf>
    <xf numFmtId="167" fontId="14" fillId="0" borderId="0" xfId="0" applyNumberFormat="1" applyFont="1" applyBorder="1" applyAlignment="1">
      <alignment horizontal="right"/>
    </xf>
    <xf numFmtId="164" fontId="36" fillId="2" borderId="0" xfId="0" applyFont="1" applyFill="1" applyAlignment="1">
      <alignment horizontal="left"/>
    </xf>
    <xf numFmtId="167" fontId="0" fillId="0" borderId="0" xfId="0" applyNumberFormat="1" applyFont="1" applyAlignment="1">
      <alignment horizontal="right"/>
    </xf>
    <xf numFmtId="164" fontId="22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35" fillId="9" borderId="0" xfId="0" applyFont="1" applyFill="1" applyAlignment="1">
      <alignment/>
    </xf>
    <xf numFmtId="164" fontId="2" fillId="9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164" fontId="43" fillId="0" borderId="60" xfId="0" applyFont="1" applyBorder="1" applyAlignment="1">
      <alignment/>
    </xf>
    <xf numFmtId="164" fontId="43" fillId="0" borderId="61" xfId="0" applyFont="1" applyBorder="1" applyAlignment="1">
      <alignment/>
    </xf>
    <xf numFmtId="164" fontId="43" fillId="0" borderId="62" xfId="0" applyFont="1" applyBorder="1" applyAlignment="1">
      <alignment horizontal="right"/>
    </xf>
    <xf numFmtId="164" fontId="43" fillId="0" borderId="61" xfId="0" applyFont="1" applyBorder="1" applyAlignment="1">
      <alignment horizontal="right"/>
    </xf>
    <xf numFmtId="164" fontId="44" fillId="0" borderId="63" xfId="0" applyFont="1" applyBorder="1" applyAlignment="1">
      <alignment/>
    </xf>
    <xf numFmtId="164" fontId="44" fillId="0" borderId="64" xfId="0" applyFont="1" applyBorder="1" applyAlignment="1">
      <alignment/>
    </xf>
    <xf numFmtId="164" fontId="44" fillId="0" borderId="65" xfId="0" applyFont="1" applyBorder="1" applyAlignment="1">
      <alignment/>
    </xf>
    <xf numFmtId="164" fontId="44" fillId="0" borderId="66" xfId="0" applyFont="1" applyBorder="1" applyAlignment="1">
      <alignment/>
    </xf>
    <xf numFmtId="164" fontId="0" fillId="0" borderId="67" xfId="0" applyFont="1" applyBorder="1" applyAlignment="1">
      <alignment/>
    </xf>
    <xf numFmtId="164" fontId="0" fillId="0" borderId="68" xfId="0" applyFont="1" applyBorder="1" applyAlignment="1">
      <alignment horizontal="left"/>
    </xf>
    <xf numFmtId="171" fontId="0" fillId="0" borderId="68" xfId="0" applyNumberFormat="1" applyFont="1" applyBorder="1" applyAlignment="1">
      <alignment horizontal="left"/>
    </xf>
    <xf numFmtId="173" fontId="0" fillId="0" borderId="68" xfId="0" applyNumberFormat="1" applyFont="1" applyBorder="1" applyAlignment="1">
      <alignment/>
    </xf>
    <xf numFmtId="164" fontId="0" fillId="0" borderId="68" xfId="0" applyFont="1" applyBorder="1" applyAlignment="1">
      <alignment horizontal="right"/>
    </xf>
    <xf numFmtId="167" fontId="0" fillId="3" borderId="0" xfId="0" applyNumberFormat="1" applyFill="1" applyBorder="1" applyAlignment="1">
      <alignment/>
    </xf>
    <xf numFmtId="164" fontId="0" fillId="0" borderId="68" xfId="0" applyFont="1" applyBorder="1" applyAlignment="1">
      <alignment/>
    </xf>
    <xf numFmtId="164" fontId="0" fillId="0" borderId="0" xfId="0" applyFont="1" applyBorder="1" applyAlignment="1">
      <alignment horizontal="left"/>
    </xf>
    <xf numFmtId="171" fontId="0" fillId="0" borderId="0" xfId="0" applyNumberFormat="1" applyFont="1" applyBorder="1" applyAlignment="1">
      <alignment horizontal="left"/>
    </xf>
    <xf numFmtId="173" fontId="0" fillId="0" borderId="0" xfId="0" applyNumberFormat="1" applyBorder="1" applyAlignment="1">
      <alignment/>
    </xf>
    <xf numFmtId="164" fontId="6" fillId="0" borderId="0" xfId="0" applyFont="1" applyFill="1" applyBorder="1" applyAlignment="1">
      <alignment horizontal="left"/>
    </xf>
    <xf numFmtId="173" fontId="6" fillId="0" borderId="0" xfId="0" applyNumberFormat="1" applyFont="1" applyFill="1" applyBorder="1" applyAlignment="1">
      <alignment/>
    </xf>
    <xf numFmtId="164" fontId="14" fillId="0" borderId="60" xfId="0" applyFont="1" applyBorder="1" applyAlignment="1">
      <alignment/>
    </xf>
    <xf numFmtId="164" fontId="14" fillId="0" borderId="61" xfId="0" applyFont="1" applyBorder="1" applyAlignment="1">
      <alignment/>
    </xf>
    <xf numFmtId="164" fontId="14" fillId="0" borderId="62" xfId="0" applyFont="1" applyBorder="1" applyAlignment="1">
      <alignment horizontal="right"/>
    </xf>
    <xf numFmtId="164" fontId="14" fillId="0" borderId="61" xfId="0" applyFont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64" fontId="7" fillId="0" borderId="63" xfId="0" applyFont="1" applyBorder="1" applyAlignment="1">
      <alignment/>
    </xf>
    <xf numFmtId="164" fontId="7" fillId="0" borderId="64" xfId="0" applyFont="1" applyBorder="1" applyAlignment="1">
      <alignment/>
    </xf>
    <xf numFmtId="164" fontId="7" fillId="0" borderId="65" xfId="0" applyFont="1" applyBorder="1" applyAlignment="1">
      <alignment/>
    </xf>
    <xf numFmtId="164" fontId="7" fillId="0" borderId="66" xfId="0" applyFont="1" applyBorder="1" applyAlignment="1">
      <alignment/>
    </xf>
    <xf numFmtId="171" fontId="0" fillId="0" borderId="68" xfId="0" applyNumberFormat="1" applyFont="1" applyBorder="1" applyAlignment="1">
      <alignment/>
    </xf>
    <xf numFmtId="167" fontId="0" fillId="0" borderId="68" xfId="0" applyNumberFormat="1" applyFont="1" applyBorder="1" applyAlignment="1">
      <alignment/>
    </xf>
    <xf numFmtId="173" fontId="6" fillId="0" borderId="68" xfId="0" applyNumberFormat="1" applyFont="1" applyBorder="1" applyAlignment="1">
      <alignment/>
    </xf>
    <xf numFmtId="164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64" fontId="23" fillId="0" borderId="0" xfId="0" applyFont="1" applyBorder="1" applyAlignment="1">
      <alignment/>
    </xf>
    <xf numFmtId="171" fontId="0" fillId="0" borderId="68" xfId="0" applyNumberFormat="1" applyFont="1" applyBorder="1" applyAlignment="1">
      <alignment horizontal="right"/>
    </xf>
    <xf numFmtId="164" fontId="6" fillId="0" borderId="68" xfId="0" applyFont="1" applyFill="1" applyBorder="1" applyAlignment="1">
      <alignment horizontal="left"/>
    </xf>
    <xf numFmtId="164" fontId="6" fillId="0" borderId="68" xfId="0" applyFont="1" applyFill="1" applyBorder="1" applyAlignment="1">
      <alignment/>
    </xf>
    <xf numFmtId="173" fontId="6" fillId="0" borderId="68" xfId="0" applyNumberFormat="1" applyFont="1" applyFill="1" applyBorder="1" applyAlignment="1">
      <alignment/>
    </xf>
    <xf numFmtId="164" fontId="0" fillId="0" borderId="68" xfId="0" applyBorder="1" applyAlignment="1">
      <alignment/>
    </xf>
    <xf numFmtId="171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0" fillId="0" borderId="63" xfId="0" applyFont="1" applyBorder="1" applyAlignment="1">
      <alignment/>
    </xf>
    <xf numFmtId="164" fontId="0" fillId="0" borderId="64" xfId="0" applyFont="1" applyBorder="1" applyAlignment="1">
      <alignment/>
    </xf>
    <xf numFmtId="173" fontId="0" fillId="0" borderId="65" xfId="0" applyNumberFormat="1" applyFont="1" applyBorder="1" applyAlignment="1">
      <alignment/>
    </xf>
    <xf numFmtId="164" fontId="1" fillId="0" borderId="68" xfId="0" applyFont="1" applyBorder="1" applyAlignment="1">
      <alignment/>
    </xf>
    <xf numFmtId="164" fontId="1" fillId="0" borderId="68" xfId="0" applyFont="1" applyBorder="1" applyAlignment="1">
      <alignment horizontal="left"/>
    </xf>
    <xf numFmtId="171" fontId="1" fillId="0" borderId="68" xfId="0" applyNumberFormat="1" applyFont="1" applyBorder="1" applyAlignment="1">
      <alignment horizontal="center"/>
    </xf>
    <xf numFmtId="167" fontId="0" fillId="0" borderId="68" xfId="0" applyNumberFormat="1" applyFont="1" applyFill="1" applyBorder="1" applyAlignment="1">
      <alignment/>
    </xf>
    <xf numFmtId="171" fontId="1" fillId="0" borderId="68" xfId="0" applyNumberFormat="1" applyFont="1" applyBorder="1" applyAlignment="1">
      <alignment horizontal="left"/>
    </xf>
    <xf numFmtId="172" fontId="43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71" fontId="1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/>
    </xf>
    <xf numFmtId="164" fontId="0" fillId="3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45" fillId="0" borderId="0" xfId="0" applyFont="1" applyAlignment="1">
      <alignment/>
    </xf>
    <xf numFmtId="164" fontId="46" fillId="0" borderId="0" xfId="0" applyFont="1" applyAlignment="1">
      <alignment/>
    </xf>
    <xf numFmtId="164" fontId="47" fillId="0" borderId="0" xfId="0" applyFont="1" applyAlignment="1">
      <alignment/>
    </xf>
    <xf numFmtId="164" fontId="48" fillId="0" borderId="0" xfId="0" applyFont="1" applyAlignment="1">
      <alignment/>
    </xf>
    <xf numFmtId="164" fontId="49" fillId="0" borderId="0" xfId="0" applyFont="1" applyAlignment="1">
      <alignment/>
    </xf>
    <xf numFmtId="164" fontId="50" fillId="0" borderId="0" xfId="0" applyFont="1" applyAlignment="1">
      <alignment/>
    </xf>
    <xf numFmtId="164" fontId="24" fillId="2" borderId="0" xfId="0" applyFont="1" applyFill="1" applyAlignment="1">
      <alignment/>
    </xf>
    <xf numFmtId="164" fontId="6" fillId="0" borderId="46" xfId="0" applyFont="1" applyFill="1" applyBorder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26" xfId="0" applyFont="1" applyBorder="1" applyAlignment="1">
      <alignment horizontal="right"/>
    </xf>
    <xf numFmtId="164" fontId="6" fillId="0" borderId="26" xfId="0" applyFont="1" applyFill="1" applyBorder="1" applyAlignment="1">
      <alignment horizontal="right"/>
    </xf>
    <xf numFmtId="164" fontId="6" fillId="0" borderId="26" xfId="0" applyFont="1" applyFill="1" applyBorder="1" applyAlignment="1">
      <alignment/>
    </xf>
    <xf numFmtId="167" fontId="0" fillId="0" borderId="26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19" xfId="0" applyFont="1" applyFill="1" applyBorder="1" applyAlignment="1">
      <alignment/>
    </xf>
    <xf numFmtId="167" fontId="26" fillId="0" borderId="0" xfId="0" applyNumberFormat="1" applyFont="1" applyFill="1" applyAlignment="1">
      <alignment/>
    </xf>
    <xf numFmtId="167" fontId="0" fillId="0" borderId="0" xfId="0" applyNumberFormat="1" applyFill="1" applyBorder="1" applyAlignment="1">
      <alignment/>
    </xf>
    <xf numFmtId="164" fontId="0" fillId="0" borderId="46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2" fillId="0" borderId="26" xfId="0" applyFont="1" applyFill="1" applyBorder="1" applyAlignment="1">
      <alignment/>
    </xf>
    <xf numFmtId="167" fontId="2" fillId="0" borderId="26" xfId="0" applyNumberFormat="1" applyFont="1" applyFill="1" applyBorder="1" applyAlignment="1">
      <alignment/>
    </xf>
    <xf numFmtId="164" fontId="13" fillId="0" borderId="26" xfId="0" applyFont="1" applyFill="1" applyBorder="1" applyAlignment="1">
      <alignment/>
    </xf>
    <xf numFmtId="167" fontId="6" fillId="0" borderId="26" xfId="0" applyNumberFormat="1" applyFont="1" applyFill="1" applyBorder="1" applyAlignment="1">
      <alignment/>
    </xf>
    <xf numFmtId="174" fontId="22" fillId="0" borderId="0" xfId="0" applyNumberFormat="1" applyFont="1" applyAlignment="1">
      <alignment/>
    </xf>
    <xf numFmtId="164" fontId="22" fillId="0" borderId="0" xfId="0" applyFont="1" applyAlignment="1">
      <alignment horizontal="right"/>
    </xf>
    <xf numFmtId="164" fontId="8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6" fillId="0" borderId="58" xfId="0" applyFont="1" applyBorder="1" applyAlignment="1">
      <alignment/>
    </xf>
    <xf numFmtId="167" fontId="6" fillId="0" borderId="69" xfId="0" applyNumberFormat="1" applyFont="1" applyBorder="1" applyAlignment="1">
      <alignment/>
    </xf>
    <xf numFmtId="167" fontId="6" fillId="0" borderId="58" xfId="0" applyNumberFormat="1" applyFont="1" applyBorder="1" applyAlignment="1">
      <alignment horizontal="right"/>
    </xf>
    <xf numFmtId="167" fontId="6" fillId="0" borderId="56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167" fontId="0" fillId="0" borderId="53" xfId="0" applyNumberFormat="1" applyBorder="1" applyAlignment="1">
      <alignment horizontal="right"/>
    </xf>
    <xf numFmtId="167" fontId="0" fillId="0" borderId="14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6" fillId="0" borderId="2" xfId="0" applyFont="1" applyBorder="1" applyAlignment="1">
      <alignment/>
    </xf>
    <xf numFmtId="167" fontId="6" fillId="0" borderId="26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7" fontId="0" fillId="0" borderId="26" xfId="0" applyNumberFormat="1" applyBorder="1" applyAlignment="1">
      <alignment horizontal="right"/>
    </xf>
    <xf numFmtId="164" fontId="24" fillId="0" borderId="0" xfId="0" applyFont="1" applyBorder="1" applyAlignment="1">
      <alignment/>
    </xf>
    <xf numFmtId="169" fontId="0" fillId="0" borderId="26" xfId="0" applyNumberFormat="1" applyBorder="1" applyAlignment="1">
      <alignment/>
    </xf>
    <xf numFmtId="166" fontId="4" fillId="0" borderId="0" xfId="0" applyNumberFormat="1" applyFont="1" applyAlignment="1">
      <alignment horizontal="right"/>
    </xf>
    <xf numFmtId="166" fontId="0" fillId="3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/>
    </xf>
    <xf numFmtId="167" fontId="7" fillId="3" borderId="6" xfId="0" applyNumberFormat="1" applyFont="1" applyFill="1" applyBorder="1" applyAlignment="1">
      <alignment horizontal="center"/>
    </xf>
    <xf numFmtId="167" fontId="14" fillId="3" borderId="46" xfId="0" applyNumberFormat="1" applyFont="1" applyFill="1" applyBorder="1" applyAlignment="1">
      <alignment horizontal="center"/>
    </xf>
    <xf numFmtId="167" fontId="14" fillId="3" borderId="10" xfId="0" applyNumberFormat="1" applyFont="1" applyFill="1" applyBorder="1" applyAlignment="1">
      <alignment horizontal="center"/>
    </xf>
    <xf numFmtId="164" fontId="14" fillId="0" borderId="70" xfId="0" applyFont="1" applyBorder="1" applyAlignment="1">
      <alignment horizontal="center"/>
    </xf>
    <xf numFmtId="167" fontId="7" fillId="0" borderId="23" xfId="0" applyNumberFormat="1" applyFont="1" applyBorder="1" applyAlignment="1">
      <alignment/>
    </xf>
    <xf numFmtId="167" fontId="14" fillId="0" borderId="56" xfId="0" applyNumberFormat="1" applyFont="1" applyBorder="1" applyAlignment="1">
      <alignment/>
    </xf>
    <xf numFmtId="167" fontId="7" fillId="3" borderId="23" xfId="0" applyNumberFormat="1" applyFont="1" applyFill="1" applyBorder="1" applyAlignment="1">
      <alignment/>
    </xf>
    <xf numFmtId="164" fontId="7" fillId="0" borderId="50" xfId="0" applyFont="1" applyBorder="1" applyAlignment="1">
      <alignment/>
    </xf>
    <xf numFmtId="167" fontId="14" fillId="3" borderId="26" xfId="0" applyNumberFormat="1" applyFont="1" applyFill="1" applyBorder="1" applyAlignment="1">
      <alignment/>
    </xf>
    <xf numFmtId="164" fontId="7" fillId="0" borderId="50" xfId="0" applyFont="1" applyBorder="1" applyAlignment="1">
      <alignment horizontal="center"/>
    </xf>
    <xf numFmtId="164" fontId="7" fillId="0" borderId="71" xfId="0" applyFont="1" applyBorder="1" applyAlignment="1">
      <alignment/>
    </xf>
    <xf numFmtId="167" fontId="7" fillId="0" borderId="46" xfId="0" applyNumberFormat="1" applyFont="1" applyBorder="1" applyAlignment="1">
      <alignment/>
    </xf>
    <xf numFmtId="167" fontId="14" fillId="0" borderId="49" xfId="0" applyNumberFormat="1" applyFont="1" applyBorder="1" applyAlignment="1">
      <alignment/>
    </xf>
    <xf numFmtId="167" fontId="14" fillId="3" borderId="46" xfId="0" applyNumberFormat="1" applyFont="1" applyFill="1" applyBorder="1" applyAlignment="1">
      <alignment/>
    </xf>
    <xf numFmtId="164" fontId="7" fillId="0" borderId="26" xfId="0" applyFont="1" applyBorder="1" applyAlignment="1">
      <alignment/>
    </xf>
    <xf numFmtId="167" fontId="14" fillId="0" borderId="26" xfId="0" applyNumberFormat="1" applyFont="1" applyBorder="1" applyAlignment="1">
      <alignment/>
    </xf>
    <xf numFmtId="167" fontId="7" fillId="3" borderId="0" xfId="0" applyNumberFormat="1" applyFont="1" applyFill="1" applyBorder="1" applyAlignment="1">
      <alignment/>
    </xf>
    <xf numFmtId="164" fontId="6" fillId="0" borderId="47" xfId="0" applyFont="1" applyBorder="1" applyAlignment="1">
      <alignment/>
    </xf>
    <xf numFmtId="164" fontId="0" fillId="0" borderId="3" xfId="0" applyBorder="1" applyAlignment="1">
      <alignment/>
    </xf>
    <xf numFmtId="164" fontId="0" fillId="0" borderId="48" xfId="0" applyBorder="1" applyAlignment="1">
      <alignment/>
    </xf>
    <xf numFmtId="164" fontId="6" fillId="0" borderId="46" xfId="0" applyFont="1" applyBorder="1" applyAlignment="1">
      <alignment/>
    </xf>
    <xf numFmtId="164" fontId="0" fillId="0" borderId="7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8" xfId="0" applyFont="1" applyBorder="1" applyAlignment="1">
      <alignment/>
    </xf>
    <xf numFmtId="167" fontId="29" fillId="0" borderId="26" xfId="0" applyNumberFormat="1" applyFont="1" applyBorder="1" applyAlignment="1">
      <alignment/>
    </xf>
    <xf numFmtId="167" fontId="10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21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7" fontId="2" fillId="0" borderId="3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22" fillId="0" borderId="0" xfId="0" applyFont="1" applyBorder="1" applyAlignment="1">
      <alignment/>
    </xf>
    <xf numFmtId="167" fontId="10" fillId="0" borderId="0" xfId="0" applyNumberFormat="1" applyFont="1" applyBorder="1" applyAlignment="1">
      <alignment horizontal="right"/>
    </xf>
    <xf numFmtId="164" fontId="3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  <cellStyle name="normální_rozbor výdajů dle OdP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FFBF"/>
      <rgbColor rgb="00CCFFCC"/>
      <rgbColor rgb="00FFFF99"/>
      <rgbColor rgb="0099FF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7"/>
  <sheetViews>
    <sheetView workbookViewId="0" topLeftCell="A1">
      <selection activeCell="G8" sqref="G8"/>
    </sheetView>
  </sheetViews>
  <sheetFormatPr defaultColWidth="9.140625" defaultRowHeight="12.75"/>
  <sheetData>
    <row r="1" ht="15.75">
      <c r="B1" s="1"/>
    </row>
    <row r="2" spans="2:10" ht="20.25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3" ht="15.75">
      <c r="B3" s="1"/>
      <c r="C3" s="4" t="s">
        <v>1</v>
      </c>
    </row>
    <row r="5" ht="15.75">
      <c r="B5" s="1"/>
    </row>
    <row r="6" spans="1:13" ht="18">
      <c r="A6" s="5"/>
      <c r="B6" s="6">
        <v>1</v>
      </c>
      <c r="C6" s="5"/>
      <c r="D6" s="7" t="s">
        <v>2</v>
      </c>
      <c r="E6" s="5"/>
      <c r="F6" s="5"/>
      <c r="G6" s="5"/>
      <c r="H6" s="5"/>
      <c r="I6" s="5"/>
      <c r="J6" s="5"/>
      <c r="K6" s="5"/>
      <c r="L6" s="5"/>
      <c r="M6" s="5"/>
    </row>
    <row r="7" spans="1:13" ht="18">
      <c r="A7" s="5"/>
      <c r="B7" s="6"/>
      <c r="C7" s="5"/>
      <c r="D7" s="7" t="s">
        <v>3</v>
      </c>
      <c r="E7" s="5"/>
      <c r="F7" s="5"/>
      <c r="G7" s="5"/>
      <c r="H7" s="5"/>
      <c r="I7" s="5"/>
      <c r="J7" s="5"/>
      <c r="K7" s="5"/>
      <c r="L7" s="5"/>
      <c r="M7" s="5"/>
    </row>
    <row r="8" spans="1:13" ht="18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">
      <c r="A9" s="5"/>
      <c r="B9" s="6">
        <v>2</v>
      </c>
      <c r="C9" s="8"/>
      <c r="D9" s="7" t="s">
        <v>4</v>
      </c>
      <c r="E9" s="8"/>
      <c r="F9" s="5"/>
      <c r="G9" s="5"/>
      <c r="H9" s="5"/>
      <c r="I9" s="5"/>
      <c r="J9" s="5"/>
      <c r="K9" s="5"/>
      <c r="L9" s="5"/>
      <c r="M9" s="5"/>
    </row>
    <row r="10" spans="1:13" ht="18">
      <c r="A10" s="5"/>
      <c r="B10" s="6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</row>
    <row r="11" spans="2:9" ht="18.75" customHeight="1">
      <c r="B11" s="6">
        <v>3</v>
      </c>
      <c r="D11" s="7" t="s">
        <v>5</v>
      </c>
      <c r="E11" s="7"/>
      <c r="F11" s="7"/>
      <c r="G11" s="7"/>
      <c r="H11" s="9"/>
      <c r="I11" s="9"/>
    </row>
    <row r="12" ht="18.75" customHeight="1">
      <c r="B12" s="6"/>
    </row>
    <row r="13" spans="1:13" ht="18">
      <c r="A13" s="5"/>
      <c r="B13" s="6">
        <v>4</v>
      </c>
      <c r="C13" s="5"/>
      <c r="D13" s="7" t="s">
        <v>6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ht="18">
      <c r="A14" s="5"/>
      <c r="B14" s="10"/>
      <c r="C14" s="5"/>
      <c r="D14" s="7" t="s">
        <v>7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ht="18">
      <c r="A15" s="5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4" ht="20.25" customHeight="1">
      <c r="B16" s="11">
        <v>5</v>
      </c>
      <c r="D16" s="7" t="s">
        <v>8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14" ht="18">
      <c r="D17" s="7" t="s">
        <v>9</v>
      </c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sheetProtection selectLockedCells="1" selectUnlockedCells="1"/>
  <printOptions/>
  <pageMargins left="0.5902777777777778" right="0.7083333333333334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4:J35"/>
  <sheetViews>
    <sheetView workbookViewId="0" topLeftCell="A1">
      <selection activeCell="C1" sqref="C1"/>
    </sheetView>
  </sheetViews>
  <sheetFormatPr defaultColWidth="9.140625" defaultRowHeight="12.75"/>
  <cols>
    <col min="1" max="1" width="29.8515625" style="4" customWidth="1"/>
    <col min="2" max="3" width="13.00390625" style="4" customWidth="1"/>
    <col min="4" max="4" width="12.7109375" style="4" customWidth="1"/>
    <col min="5" max="5" width="13.7109375" style="4" customWidth="1"/>
    <col min="6" max="6" width="12.140625" style="4" customWidth="1"/>
    <col min="7" max="7" width="12.28125" style="9" customWidth="1"/>
    <col min="8" max="9" width="15.57421875" style="4" customWidth="1"/>
    <col min="10" max="10" width="15.28125" style="4" customWidth="1"/>
  </cols>
  <sheetData>
    <row r="4" spans="1:2" ht="12.75">
      <c r="A4" s="295" t="s">
        <v>1053</v>
      </c>
      <c r="B4" s="295"/>
    </row>
    <row r="6" spans="2:10" ht="12.75">
      <c r="B6" s="205" t="s">
        <v>1054</v>
      </c>
      <c r="C6" s="635" t="s">
        <v>1055</v>
      </c>
      <c r="D6" s="635" t="s">
        <v>1056</v>
      </c>
      <c r="E6" s="635" t="s">
        <v>1057</v>
      </c>
      <c r="F6" s="635" t="s">
        <v>1058</v>
      </c>
      <c r="G6" s="635" t="s">
        <v>1059</v>
      </c>
      <c r="H6" s="635" t="s">
        <v>1060</v>
      </c>
      <c r="I6" s="635" t="s">
        <v>1060</v>
      </c>
      <c r="J6" s="205" t="s">
        <v>1061</v>
      </c>
    </row>
    <row r="7" spans="3:10" ht="12.75">
      <c r="C7" s="635"/>
      <c r="D7" s="635"/>
      <c r="E7" s="635"/>
      <c r="F7" s="635"/>
      <c r="G7" s="112"/>
      <c r="H7" s="635"/>
      <c r="I7" s="635"/>
      <c r="J7" s="205" t="s">
        <v>1062</v>
      </c>
    </row>
    <row r="8" spans="1:10" ht="12.75">
      <c r="A8" s="4" t="s">
        <v>1063</v>
      </c>
      <c r="B8" s="235">
        <v>5251000</v>
      </c>
      <c r="C8" s="235">
        <v>-1756000</v>
      </c>
      <c r="D8" s="235">
        <v>-1756000</v>
      </c>
      <c r="E8" s="235">
        <v>-1739000</v>
      </c>
      <c r="J8" s="4">
        <v>0</v>
      </c>
    </row>
    <row r="9" ht="12.75">
      <c r="G9" s="279"/>
    </row>
    <row r="10" spans="1:10" ht="12.75">
      <c r="A10" s="278" t="s">
        <v>1064</v>
      </c>
      <c r="B10" s="235">
        <v>8993906.27</v>
      </c>
      <c r="C10" s="235">
        <v>-404052</v>
      </c>
      <c r="D10" s="235">
        <v>-423456.9</v>
      </c>
      <c r="E10" s="235">
        <v>-443793</v>
      </c>
      <c r="F10" s="235">
        <v>-465106.8</v>
      </c>
      <c r="G10" s="20">
        <v>-480878.6</v>
      </c>
      <c r="H10" s="285">
        <v>-474346.5</v>
      </c>
      <c r="I10" s="285">
        <v>-504305.1</v>
      </c>
      <c r="J10" s="285">
        <f>SUM(B10+C10+D10+E10+F10+G10+H10+I10)</f>
        <v>5797967.37</v>
      </c>
    </row>
    <row r="11" spans="7:10" ht="12.75">
      <c r="G11" s="279"/>
      <c r="J11" s="285"/>
    </row>
    <row r="12" spans="1:10" ht="12.75">
      <c r="A12" s="4" t="s">
        <v>1065</v>
      </c>
      <c r="B12" s="235">
        <v>466752</v>
      </c>
      <c r="C12" s="235">
        <v>851626</v>
      </c>
      <c r="D12" s="235">
        <v>-280000</v>
      </c>
      <c r="E12" s="235">
        <v>-280000</v>
      </c>
      <c r="F12" s="235">
        <v>-280000</v>
      </c>
      <c r="G12" s="20">
        <v>-280000</v>
      </c>
      <c r="H12" s="285">
        <v>-198378</v>
      </c>
      <c r="I12" s="285">
        <v>0</v>
      </c>
      <c r="J12" s="285">
        <v>0</v>
      </c>
    </row>
    <row r="13" ht="12.75">
      <c r="G13" s="279"/>
    </row>
    <row r="14" spans="1:10" ht="12.75">
      <c r="A14" s="4" t="s">
        <v>1066</v>
      </c>
      <c r="B14" s="235">
        <v>2000000</v>
      </c>
      <c r="C14" s="235">
        <v>-480000</v>
      </c>
      <c r="D14" s="235">
        <v>-480000</v>
      </c>
      <c r="E14" s="235">
        <v>-480000</v>
      </c>
      <c r="F14" s="235">
        <v>-480000</v>
      </c>
      <c r="G14" s="20">
        <v>-80000</v>
      </c>
      <c r="H14" s="235">
        <v>0</v>
      </c>
      <c r="I14" s="235">
        <v>0</v>
      </c>
      <c r="J14" s="4">
        <v>0</v>
      </c>
    </row>
    <row r="15" ht="12.75">
      <c r="G15" s="279"/>
    </row>
    <row r="16" spans="1:10" ht="12.75">
      <c r="A16" s="4" t="s">
        <v>1066</v>
      </c>
      <c r="B16" s="235">
        <v>0</v>
      </c>
      <c r="C16" s="235">
        <v>500000</v>
      </c>
      <c r="G16" s="279"/>
      <c r="J16" s="4">
        <v>0</v>
      </c>
    </row>
    <row r="17" spans="1:7" ht="12.75">
      <c r="A17" s="4" t="s">
        <v>1067</v>
      </c>
      <c r="B17" s="235"/>
      <c r="C17" s="235">
        <v>-500000</v>
      </c>
      <c r="G17" s="279"/>
    </row>
    <row r="18" ht="12.75">
      <c r="G18" s="279"/>
    </row>
    <row r="19" spans="1:10" ht="12.75">
      <c r="A19" s="4" t="s">
        <v>1068</v>
      </c>
      <c r="B19" s="235">
        <v>727389</v>
      </c>
      <c r="C19" s="235">
        <v>-288000</v>
      </c>
      <c r="D19" s="235">
        <v>-288000</v>
      </c>
      <c r="E19" s="235">
        <v>-151389</v>
      </c>
      <c r="F19" s="235"/>
      <c r="G19" s="20"/>
      <c r="H19" s="285"/>
      <c r="I19" s="285"/>
      <c r="J19" s="4">
        <v>0</v>
      </c>
    </row>
    <row r="20" ht="12.75">
      <c r="G20" s="279"/>
    </row>
    <row r="21" spans="1:10" ht="12.75">
      <c r="A21" s="4" t="s">
        <v>1069</v>
      </c>
      <c r="B21" s="235">
        <v>4217000</v>
      </c>
      <c r="C21" s="4">
        <v>0</v>
      </c>
      <c r="D21" s="235">
        <v>-4217000</v>
      </c>
      <c r="E21" s="235" t="s">
        <v>334</v>
      </c>
      <c r="G21" s="279"/>
      <c r="J21" s="4">
        <v>0</v>
      </c>
    </row>
    <row r="22" spans="2:7" ht="12.75">
      <c r="B22" s="235"/>
      <c r="D22" s="235"/>
      <c r="E22" s="235"/>
      <c r="G22" s="279"/>
    </row>
    <row r="23" spans="1:10" ht="12.75">
      <c r="A23" s="4" t="s">
        <v>1070</v>
      </c>
      <c r="B23" s="235"/>
      <c r="D23" s="235"/>
      <c r="E23" s="235"/>
      <c r="G23" s="20">
        <v>5151190.32</v>
      </c>
      <c r="H23" s="285">
        <v>16006285.51</v>
      </c>
      <c r="I23" s="285">
        <v>14924382.37</v>
      </c>
      <c r="J23" s="285"/>
    </row>
    <row r="24" spans="2:10" ht="12.75">
      <c r="B24" s="235"/>
      <c r="D24" s="235"/>
      <c r="E24" s="235"/>
      <c r="G24" s="20">
        <v>-787662.32</v>
      </c>
      <c r="H24" s="285">
        <v>-20369813.51</v>
      </c>
      <c r="I24" s="285">
        <v>-14924382.37</v>
      </c>
      <c r="J24" s="285">
        <v>0</v>
      </c>
    </row>
    <row r="25" spans="1:10" ht="12.75">
      <c r="A25" s="278" t="s">
        <v>1071</v>
      </c>
      <c r="B25" s="235"/>
      <c r="D25" s="235"/>
      <c r="E25" s="235"/>
      <c r="G25" s="20"/>
      <c r="H25" s="285">
        <v>13880000</v>
      </c>
      <c r="I25" s="285"/>
      <c r="J25" s="285"/>
    </row>
    <row r="26" spans="7:10" ht="12.75">
      <c r="G26" s="279"/>
      <c r="H26" s="285">
        <v>-1316000</v>
      </c>
      <c r="I26" s="285">
        <v>-1579200</v>
      </c>
      <c r="J26" s="285">
        <f>SUM(H25+H26+I26)</f>
        <v>10984800</v>
      </c>
    </row>
    <row r="27" spans="7:9" ht="12.75">
      <c r="G27" s="279"/>
      <c r="H27" s="285"/>
      <c r="I27" s="285"/>
    </row>
    <row r="28" spans="1:10" ht="12.75">
      <c r="A28" s="9" t="s">
        <v>597</v>
      </c>
      <c r="B28" s="435">
        <f>SUM(B8:B26)</f>
        <v>21656047.27</v>
      </c>
      <c r="C28" s="435">
        <f>SUM(C8:C26)</f>
        <v>-2076426</v>
      </c>
      <c r="D28" s="435">
        <f>SUM(D8:D26)</f>
        <v>-7444456.9</v>
      </c>
      <c r="E28" s="435">
        <f>SUM(E8:E26)</f>
        <v>-3094182</v>
      </c>
      <c r="F28" s="435">
        <f>SUM(F8:F26)</f>
        <v>-1225106.8</v>
      </c>
      <c r="G28" s="435">
        <f>SUM(G10:G26)</f>
        <v>3522649.4000000004</v>
      </c>
      <c r="H28" s="435">
        <f>SUM(H10:H26)</f>
        <v>7527747.499999998</v>
      </c>
      <c r="I28" s="435">
        <f>SUM(I8:I27)</f>
        <v>-2083505.1</v>
      </c>
      <c r="J28" s="435">
        <f>SUM(J8:J26)</f>
        <v>16782767.37</v>
      </c>
    </row>
    <row r="31" spans="1:9" ht="12.75">
      <c r="A31" s="4" t="s">
        <v>1072</v>
      </c>
      <c r="H31" s="78"/>
      <c r="I31" s="78"/>
    </row>
    <row r="32" ht="12.75">
      <c r="A32" s="4" t="s">
        <v>1073</v>
      </c>
    </row>
    <row r="34" ht="12.75">
      <c r="A34" s="4" t="s">
        <v>1074</v>
      </c>
    </row>
    <row r="35" ht="12.75">
      <c r="A35" s="4" t="s">
        <v>1075</v>
      </c>
    </row>
  </sheetData>
  <sheetProtection selectLockedCells="1" selectUnlockedCells="1"/>
  <printOptions/>
  <pageMargins left="0.24027777777777778" right="0.1798611111111111" top="0.9840277777777777" bottom="0.9840277777777777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B2:F26"/>
  <sheetViews>
    <sheetView workbookViewId="0" topLeftCell="A1">
      <selection activeCell="B12" sqref="B12"/>
    </sheetView>
  </sheetViews>
  <sheetFormatPr defaultColWidth="9.140625" defaultRowHeight="12.75"/>
  <cols>
    <col min="1" max="1" width="5.140625" style="4" customWidth="1"/>
    <col min="2" max="2" width="54.7109375" style="4" customWidth="1"/>
    <col min="3" max="3" width="21.8515625" style="4" customWidth="1"/>
    <col min="4" max="4" width="20.00390625" style="4" customWidth="1"/>
    <col min="5" max="5" width="18.28125" style="4" customWidth="1"/>
  </cols>
  <sheetData>
    <row r="2" spans="2:3" ht="12.75">
      <c r="B2" s="295"/>
      <c r="C2" s="295"/>
    </row>
    <row r="3" spans="2:4" ht="15">
      <c r="B3" s="636" t="s">
        <v>1076</v>
      </c>
      <c r="C3" s="636"/>
      <c r="D3" s="275"/>
    </row>
    <row r="5" spans="3:5" ht="12.75">
      <c r="C5" s="635" t="s">
        <v>1077</v>
      </c>
      <c r="D5" s="635" t="s">
        <v>1078</v>
      </c>
      <c r="E5" s="635" t="s">
        <v>1079</v>
      </c>
    </row>
    <row r="7" spans="2:5" ht="12.75">
      <c r="B7" s="637" t="s">
        <v>1080</v>
      </c>
      <c r="C7" s="638">
        <v>10020000</v>
      </c>
      <c r="D7" s="638">
        <v>9925641</v>
      </c>
      <c r="E7" s="638">
        <f>SUM(C7-D7)</f>
        <v>94359</v>
      </c>
    </row>
    <row r="8" spans="2:5" ht="12.75">
      <c r="B8" s="637" t="s">
        <v>1081</v>
      </c>
      <c r="C8" s="638">
        <v>19219</v>
      </c>
      <c r="D8" s="638">
        <v>0</v>
      </c>
      <c r="E8" s="638">
        <f>SUM(C8-D8)</f>
        <v>19219</v>
      </c>
    </row>
    <row r="9" spans="3:5" ht="12.75">
      <c r="C9" s="285"/>
      <c r="D9" s="285"/>
      <c r="E9" s="285"/>
    </row>
    <row r="10" spans="3:5" ht="12.75">
      <c r="C10" s="285"/>
      <c r="D10" s="285"/>
      <c r="E10" s="285"/>
    </row>
    <row r="11" spans="2:5" ht="12.75">
      <c r="B11" s="639" t="s">
        <v>597</v>
      </c>
      <c r="C11" s="640">
        <f>SUM(C7:C10)</f>
        <v>10039219</v>
      </c>
      <c r="D11" s="640">
        <f>SUM(D7:D10)</f>
        <v>9925641</v>
      </c>
      <c r="E11" s="640">
        <f>SUM(E7:E10)</f>
        <v>113578</v>
      </c>
    </row>
    <row r="12" spans="3:5" ht="12.75">
      <c r="C12" s="285"/>
      <c r="D12" s="285"/>
      <c r="E12" s="285"/>
    </row>
    <row r="13" spans="3:5" ht="12.75">
      <c r="C13" s="285"/>
      <c r="D13" s="285"/>
      <c r="E13" s="285"/>
    </row>
    <row r="14" spans="3:5" ht="12.75">
      <c r="C14" s="285"/>
      <c r="D14" s="285"/>
      <c r="E14" s="285"/>
    </row>
    <row r="15" spans="2:5" ht="15">
      <c r="B15" s="636" t="s">
        <v>1082</v>
      </c>
      <c r="C15" s="641"/>
      <c r="D15" s="642"/>
      <c r="E15" s="285"/>
    </row>
    <row r="16" spans="3:5" ht="12.75">
      <c r="C16" s="285"/>
      <c r="D16" s="285"/>
      <c r="E16" s="285"/>
    </row>
    <row r="17" spans="2:5" ht="12.75">
      <c r="B17" s="637" t="s">
        <v>1083</v>
      </c>
      <c r="C17" s="638">
        <v>150000</v>
      </c>
      <c r="D17" s="638">
        <v>150000</v>
      </c>
      <c r="E17" s="638">
        <f aca="true" t="shared" si="0" ref="E17:E23">SUM(C17-D17)</f>
        <v>0</v>
      </c>
    </row>
    <row r="18" spans="2:5" ht="12.75">
      <c r="B18" s="637" t="s">
        <v>1083</v>
      </c>
      <c r="C18" s="638">
        <v>115200</v>
      </c>
      <c r="D18" s="638">
        <v>115200</v>
      </c>
      <c r="E18" s="638">
        <f t="shared" si="0"/>
        <v>0</v>
      </c>
    </row>
    <row r="19" spans="2:5" ht="12.75">
      <c r="B19" s="637" t="s">
        <v>1084</v>
      </c>
      <c r="C19" s="638">
        <v>199170</v>
      </c>
      <c r="D19" s="638">
        <v>199170</v>
      </c>
      <c r="E19" s="638">
        <f t="shared" si="0"/>
        <v>0</v>
      </c>
    </row>
    <row r="20" spans="2:5" ht="12.75">
      <c r="B20" s="637" t="s">
        <v>1085</v>
      </c>
      <c r="C20" s="638">
        <v>72300</v>
      </c>
      <c r="D20" s="638">
        <v>72300</v>
      </c>
      <c r="E20" s="638">
        <f t="shared" si="0"/>
        <v>0</v>
      </c>
    </row>
    <row r="21" spans="2:5" ht="12.75">
      <c r="B21" s="637" t="s">
        <v>1086</v>
      </c>
      <c r="C21" s="638">
        <v>348800</v>
      </c>
      <c r="D21" s="638">
        <v>348800</v>
      </c>
      <c r="E21" s="638">
        <f t="shared" si="0"/>
        <v>0</v>
      </c>
    </row>
    <row r="22" spans="2:5" ht="12.75">
      <c r="B22" s="637" t="s">
        <v>1087</v>
      </c>
      <c r="C22" s="638">
        <v>335000</v>
      </c>
      <c r="D22" s="638">
        <v>335000</v>
      </c>
      <c r="E22" s="638">
        <f t="shared" si="0"/>
        <v>0</v>
      </c>
    </row>
    <row r="23" spans="2:6" ht="12.75">
      <c r="B23" s="637" t="s">
        <v>1088</v>
      </c>
      <c r="C23" s="638">
        <v>257000</v>
      </c>
      <c r="D23" s="638">
        <v>257000</v>
      </c>
      <c r="E23" s="638">
        <f t="shared" si="0"/>
        <v>0</v>
      </c>
      <c r="F23" s="4" t="s">
        <v>1089</v>
      </c>
    </row>
    <row r="24" spans="2:5" ht="12.75">
      <c r="B24" s="46"/>
      <c r="C24" s="463"/>
      <c r="D24" s="463"/>
      <c r="E24" s="463"/>
    </row>
    <row r="25" spans="3:5" ht="12.75">
      <c r="C25" s="285"/>
      <c r="D25" s="285"/>
      <c r="E25" s="285"/>
    </row>
    <row r="26" spans="2:5" ht="12.75">
      <c r="B26" s="639" t="s">
        <v>597</v>
      </c>
      <c r="C26" s="640">
        <f>SUM(C17:C25)</f>
        <v>1477470</v>
      </c>
      <c r="D26" s="640">
        <f>SUM(D17:D25)</f>
        <v>1477470</v>
      </c>
      <c r="E26" s="640">
        <f>SUM(E17:E25)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B3:F77"/>
  <sheetViews>
    <sheetView workbookViewId="0" topLeftCell="A1">
      <selection activeCell="C7" sqref="C7:C38"/>
    </sheetView>
  </sheetViews>
  <sheetFormatPr defaultColWidth="9.140625" defaultRowHeight="12.75"/>
  <cols>
    <col min="1" max="1" width="4.57421875" style="4" customWidth="1"/>
    <col min="2" max="2" width="46.00390625" style="4" customWidth="1"/>
    <col min="3" max="3" width="20.8515625" style="4" customWidth="1"/>
    <col min="4" max="4" width="18.140625" style="4" customWidth="1"/>
    <col min="5" max="5" width="18.00390625" style="285" customWidth="1"/>
    <col min="6" max="6" width="16.421875" style="285" customWidth="1"/>
  </cols>
  <sheetData>
    <row r="2" ht="8.25" customHeight="1"/>
    <row r="3" spans="2:3" ht="24.75" customHeight="1">
      <c r="B3" s="643" t="s">
        <v>1090</v>
      </c>
      <c r="C3" s="643"/>
    </row>
    <row r="5" spans="2:6" ht="18">
      <c r="B5" s="644" t="s">
        <v>973</v>
      </c>
      <c r="C5" s="645">
        <v>40544</v>
      </c>
      <c r="D5" s="646">
        <v>40908</v>
      </c>
      <c r="E5" s="647">
        <v>40908</v>
      </c>
      <c r="F5" s="647">
        <v>40908</v>
      </c>
    </row>
    <row r="6" spans="2:6" ht="18.75">
      <c r="B6" s="648"/>
      <c r="C6" s="649"/>
      <c r="D6" s="650" t="s">
        <v>1091</v>
      </c>
      <c r="E6" s="651" t="s">
        <v>1092</v>
      </c>
      <c r="F6" s="651" t="s">
        <v>1093</v>
      </c>
    </row>
    <row r="7" spans="2:6" ht="12.75">
      <c r="B7" s="652" t="s">
        <v>1094</v>
      </c>
      <c r="C7" s="653">
        <v>910986.46</v>
      </c>
      <c r="D7" s="654">
        <v>1563699.06</v>
      </c>
      <c r="E7" s="655">
        <v>556653</v>
      </c>
      <c r="F7" s="656">
        <v>1007046.06</v>
      </c>
    </row>
    <row r="8" spans="2:6" ht="12.75">
      <c r="B8" s="657" t="s">
        <v>1095</v>
      </c>
      <c r="C8" s="658">
        <v>447497694.05</v>
      </c>
      <c r="D8" s="659">
        <v>488991647.22</v>
      </c>
      <c r="E8" s="638">
        <v>86136834.78</v>
      </c>
      <c r="F8" s="660">
        <v>402854812.44</v>
      </c>
    </row>
    <row r="9" spans="2:6" ht="12.75">
      <c r="B9" s="657" t="s">
        <v>1096</v>
      </c>
      <c r="C9" s="658">
        <v>100294156.98</v>
      </c>
      <c r="D9" s="659">
        <v>101103946.3</v>
      </c>
      <c r="E9" s="638"/>
      <c r="F9" s="660">
        <v>101103946.3</v>
      </c>
    </row>
    <row r="10" spans="2:6" ht="12.75">
      <c r="B10" s="657" t="s">
        <v>1097</v>
      </c>
      <c r="C10" s="658">
        <v>30800</v>
      </c>
      <c r="D10" s="659">
        <v>30800</v>
      </c>
      <c r="E10" s="638"/>
      <c r="F10" s="660">
        <v>30800</v>
      </c>
    </row>
    <row r="11" spans="2:6" ht="12.75">
      <c r="B11" s="657" t="s">
        <v>1098</v>
      </c>
      <c r="C11" s="658">
        <v>323002229.39</v>
      </c>
      <c r="D11" s="659">
        <v>353297295.56</v>
      </c>
      <c r="E11" s="638">
        <v>72652403</v>
      </c>
      <c r="F11" s="660">
        <v>280644892.56</v>
      </c>
    </row>
    <row r="12" spans="2:6" ht="12.75">
      <c r="B12" s="657" t="s">
        <v>1099</v>
      </c>
      <c r="C12" s="658">
        <v>16825902.32</v>
      </c>
      <c r="D12" s="659">
        <v>19513868.32</v>
      </c>
      <c r="E12" s="638">
        <v>3657606</v>
      </c>
      <c r="F12" s="660">
        <v>15856262.32</v>
      </c>
    </row>
    <row r="13" spans="2:6" ht="12.75">
      <c r="B13" s="657" t="s">
        <v>1100</v>
      </c>
      <c r="C13" s="658">
        <v>0</v>
      </c>
      <c r="D13" s="659">
        <v>9826825.78</v>
      </c>
      <c r="E13" s="638">
        <v>9826825.78</v>
      </c>
      <c r="F13" s="660">
        <v>0</v>
      </c>
    </row>
    <row r="14" spans="2:6" ht="12.75">
      <c r="B14" s="657" t="s">
        <v>1101</v>
      </c>
      <c r="C14" s="658">
        <v>7344605.36</v>
      </c>
      <c r="D14" s="659">
        <v>5218911.26</v>
      </c>
      <c r="E14" s="638"/>
      <c r="F14" s="660">
        <v>5218911.26</v>
      </c>
    </row>
    <row r="15" spans="2:6" ht="12.75">
      <c r="B15" s="657" t="s">
        <v>1102</v>
      </c>
      <c r="C15" s="658">
        <v>1636987.47</v>
      </c>
      <c r="D15" s="659">
        <v>1636987.47</v>
      </c>
      <c r="E15" s="638"/>
      <c r="F15" s="660">
        <v>1636987.47</v>
      </c>
    </row>
    <row r="16" spans="2:6" ht="12.75">
      <c r="B16" s="657" t="s">
        <v>1103</v>
      </c>
      <c r="C16" s="658">
        <v>100000</v>
      </c>
      <c r="D16" s="659">
        <v>100000</v>
      </c>
      <c r="E16" s="638"/>
      <c r="F16" s="660">
        <v>100000</v>
      </c>
    </row>
    <row r="17" spans="2:6" ht="12.75">
      <c r="B17" s="657" t="s">
        <v>1104</v>
      </c>
      <c r="C17" s="658">
        <v>33500</v>
      </c>
      <c r="D17" s="659">
        <v>33500</v>
      </c>
      <c r="E17" s="638"/>
      <c r="F17" s="660">
        <v>33500</v>
      </c>
    </row>
    <row r="18" spans="2:6" ht="12.75">
      <c r="B18" s="657" t="s">
        <v>1105</v>
      </c>
      <c r="C18" s="658">
        <v>94809.94</v>
      </c>
      <c r="D18" s="659">
        <v>99765.01</v>
      </c>
      <c r="E18" s="638">
        <v>79976.99</v>
      </c>
      <c r="F18" s="660">
        <v>19788.02</v>
      </c>
    </row>
    <row r="19" spans="2:6" ht="12.75">
      <c r="B19" s="657" t="s">
        <v>1106</v>
      </c>
      <c r="C19" s="658">
        <v>38456.72</v>
      </c>
      <c r="D19" s="659">
        <v>20416.72</v>
      </c>
      <c r="E19" s="638"/>
      <c r="F19" s="660">
        <v>20416.72</v>
      </c>
    </row>
    <row r="20" spans="2:6" ht="12.75">
      <c r="B20" s="657" t="s">
        <v>1107</v>
      </c>
      <c r="C20" s="658">
        <v>300242.89</v>
      </c>
      <c r="D20" s="659">
        <v>309548.85</v>
      </c>
      <c r="E20" s="638"/>
      <c r="F20" s="660">
        <v>309548.85</v>
      </c>
    </row>
    <row r="21" spans="2:6" ht="12.75">
      <c r="B21" s="657" t="s">
        <v>1108</v>
      </c>
      <c r="C21" s="658">
        <v>947288.54</v>
      </c>
      <c r="D21" s="659">
        <v>1345704.93</v>
      </c>
      <c r="E21" s="638">
        <v>195844.6</v>
      </c>
      <c r="F21" s="660">
        <v>1149860.33</v>
      </c>
    </row>
    <row r="22" spans="2:6" ht="12.75">
      <c r="B22" s="657" t="s">
        <v>1109</v>
      </c>
      <c r="C22" s="658">
        <v>656101.5</v>
      </c>
      <c r="D22" s="659">
        <v>1625091.5</v>
      </c>
      <c r="E22" s="638"/>
      <c r="F22" s="660">
        <v>1625091.5</v>
      </c>
    </row>
    <row r="23" spans="2:6" ht="12.75">
      <c r="B23" s="657" t="s">
        <v>1110</v>
      </c>
      <c r="C23" s="658">
        <v>1196826.46</v>
      </c>
      <c r="D23" s="659">
        <v>978296.86</v>
      </c>
      <c r="E23" s="638"/>
      <c r="F23" s="660">
        <v>978296.86</v>
      </c>
    </row>
    <row r="24" spans="2:6" ht="12.75">
      <c r="B24" s="657" t="s">
        <v>1111</v>
      </c>
      <c r="C24" s="658">
        <v>194</v>
      </c>
      <c r="D24" s="659">
        <v>142</v>
      </c>
      <c r="E24" s="638"/>
      <c r="F24" s="660">
        <v>142</v>
      </c>
    </row>
    <row r="25" spans="2:6" ht="12.75">
      <c r="B25" s="657" t="s">
        <v>1112</v>
      </c>
      <c r="C25" s="658">
        <v>75263</v>
      </c>
      <c r="D25" s="659">
        <v>4635</v>
      </c>
      <c r="E25" s="638"/>
      <c r="F25" s="660">
        <v>4635</v>
      </c>
    </row>
    <row r="26" spans="2:6" ht="12.75">
      <c r="B26" s="657" t="s">
        <v>1113</v>
      </c>
      <c r="C26" s="661">
        <v>21324158</v>
      </c>
      <c r="D26" s="638">
        <v>0</v>
      </c>
      <c r="E26" s="638"/>
      <c r="F26" s="660">
        <v>0</v>
      </c>
    </row>
    <row r="27" spans="2:6" ht="12.75">
      <c r="B27" s="657" t="s">
        <v>1114</v>
      </c>
      <c r="C27" s="662">
        <v>266250</v>
      </c>
      <c r="D27" s="663">
        <v>3450</v>
      </c>
      <c r="E27" s="638"/>
      <c r="F27" s="660">
        <v>3450</v>
      </c>
    </row>
    <row r="28" spans="2:6" ht="12.75">
      <c r="B28" s="657" t="s">
        <v>1115</v>
      </c>
      <c r="C28" s="662">
        <v>1098231.6</v>
      </c>
      <c r="D28" s="663">
        <v>595000</v>
      </c>
      <c r="E28" s="638"/>
      <c r="F28" s="660">
        <v>595000</v>
      </c>
    </row>
    <row r="29" spans="2:6" ht="12.75">
      <c r="B29" s="657" t="s">
        <v>1116</v>
      </c>
      <c r="C29" s="662">
        <v>90593.03</v>
      </c>
      <c r="D29" s="663">
        <v>104351.87</v>
      </c>
      <c r="E29" s="638"/>
      <c r="F29" s="660">
        <v>104351.87</v>
      </c>
    </row>
    <row r="30" spans="2:6" ht="12.75">
      <c r="B30" s="657" t="s">
        <v>1117</v>
      </c>
      <c r="C30" s="662">
        <v>920</v>
      </c>
      <c r="D30" s="663">
        <v>977</v>
      </c>
      <c r="E30" s="638"/>
      <c r="F30" s="660">
        <v>977</v>
      </c>
    </row>
    <row r="31" spans="2:6" ht="12.75">
      <c r="B31" s="657" t="s">
        <v>1118</v>
      </c>
      <c r="C31" s="662">
        <v>1952492.84</v>
      </c>
      <c r="D31" s="663">
        <v>6956567.11</v>
      </c>
      <c r="E31" s="638"/>
      <c r="F31" s="660">
        <v>6956567.11</v>
      </c>
    </row>
    <row r="32" spans="2:6" ht="12.75">
      <c r="B32" s="657" t="s">
        <v>1119</v>
      </c>
      <c r="C32" s="658">
        <v>316310.11</v>
      </c>
      <c r="D32" s="659">
        <v>227218.16</v>
      </c>
      <c r="E32" s="638">
        <v>11744</v>
      </c>
      <c r="F32" s="660">
        <v>215474.16</v>
      </c>
    </row>
    <row r="33" spans="2:6" ht="12.75">
      <c r="B33" s="657" t="s">
        <v>1120</v>
      </c>
      <c r="C33" s="658">
        <v>0</v>
      </c>
      <c r="D33" s="659">
        <v>0</v>
      </c>
      <c r="E33" s="638"/>
      <c r="F33" s="660">
        <v>0</v>
      </c>
    </row>
    <row r="34" spans="2:6" ht="12.75">
      <c r="B34" s="657" t="s">
        <v>1121</v>
      </c>
      <c r="C34" s="658">
        <v>6817851.49</v>
      </c>
      <c r="D34" s="659">
        <v>5430537.26</v>
      </c>
      <c r="E34" s="638"/>
      <c r="F34" s="660">
        <v>5430537.26</v>
      </c>
    </row>
    <row r="35" spans="2:6" ht="12.75">
      <c r="B35" s="657" t="s">
        <v>1122</v>
      </c>
      <c r="C35" s="658">
        <v>595927.84</v>
      </c>
      <c r="D35" s="659">
        <v>232737.68</v>
      </c>
      <c r="E35" s="638"/>
      <c r="F35" s="660">
        <v>232737.68</v>
      </c>
    </row>
    <row r="36" spans="2:6" ht="12.75">
      <c r="B36" s="657" t="s">
        <v>1123</v>
      </c>
      <c r="C36" s="658">
        <v>15802233.05</v>
      </c>
      <c r="D36" s="659">
        <v>7116460.49</v>
      </c>
      <c r="E36" s="638"/>
      <c r="F36" s="660">
        <v>7116460.69</v>
      </c>
    </row>
    <row r="37" spans="2:6" ht="12.75">
      <c r="B37" s="657" t="s">
        <v>1124</v>
      </c>
      <c r="C37" s="658">
        <v>2920050.07</v>
      </c>
      <c r="D37" s="659">
        <v>3967797.46</v>
      </c>
      <c r="E37" s="638"/>
      <c r="F37" s="660">
        <v>3967797.46</v>
      </c>
    </row>
    <row r="38" spans="2:6" ht="12.75">
      <c r="B38" s="657" t="s">
        <v>1125</v>
      </c>
      <c r="C38" s="658">
        <v>1600666.78</v>
      </c>
      <c r="D38" s="659">
        <v>1602268.18</v>
      </c>
      <c r="E38" s="638"/>
      <c r="F38" s="660">
        <v>1602268.18</v>
      </c>
    </row>
    <row r="39" spans="2:6" ht="12.75">
      <c r="B39" s="46"/>
      <c r="C39" s="664"/>
      <c r="D39" s="664"/>
      <c r="E39" s="463"/>
      <c r="F39" s="463"/>
    </row>
    <row r="40" spans="3:4" ht="12.75">
      <c r="C40" s="634"/>
      <c r="D40" s="634"/>
    </row>
    <row r="41" spans="2:6" ht="21" customHeight="1">
      <c r="B41" s="665" t="s">
        <v>1126</v>
      </c>
      <c r="C41" s="666">
        <f>SUM(C7+C8+C15+C16+C17+C19+C20+C21+C22+C23+C25+C24+C26+C27+C28+C29+C30+C31+C32+C33+C34+C35+C36+C37+C38+C18)</f>
        <v>506274035.84</v>
      </c>
      <c r="D41" s="666">
        <f>SUM(D7+D8+D15+D16+D17+D19+D20+D21+D22+D23+D25+D24+D26+D27+D28+D29+D30+D31+D32+D33+D34+D35+D36+D37+D38+D18)</f>
        <v>522946799.83000016</v>
      </c>
      <c r="E41" s="667">
        <f>SUM(E7+E21+E8++E18+E32)</f>
        <v>86981053.36999999</v>
      </c>
      <c r="F41" s="666">
        <f>SUM(F7+F8+F15+F16+F17+F19+F20+F21+F22+F23+F25+F24+F26+F27+F28+F29+F30+F31+F32+F33+F34+F35+F36+F37+F38+F18)</f>
        <v>435965746.6600001</v>
      </c>
    </row>
    <row r="42" spans="2:6" ht="12.75">
      <c r="B42" s="668"/>
      <c r="C42" s="669"/>
      <c r="D42" s="669"/>
      <c r="E42" s="588"/>
      <c r="F42" s="669"/>
    </row>
    <row r="43" spans="2:6" ht="12.75">
      <c r="B43" s="668"/>
      <c r="C43" s="669"/>
      <c r="D43" s="669"/>
      <c r="E43" s="588"/>
      <c r="F43" s="669"/>
    </row>
    <row r="44" spans="2:6" ht="12.75">
      <c r="B44" s="668"/>
      <c r="C44" s="669"/>
      <c r="D44" s="669"/>
      <c r="E44" s="588"/>
      <c r="F44" s="669"/>
    </row>
    <row r="45" spans="2:6" ht="12.75">
      <c r="B45" s="668"/>
      <c r="C45" s="669"/>
      <c r="D45" s="669"/>
      <c r="E45" s="588"/>
      <c r="F45" s="669"/>
    </row>
    <row r="46" spans="3:4" ht="13.5">
      <c r="C46" s="634"/>
      <c r="D46" s="634"/>
    </row>
    <row r="47" spans="2:4" ht="21.75" customHeight="1">
      <c r="B47" s="670" t="s">
        <v>1127</v>
      </c>
      <c r="C47" s="671">
        <v>40544</v>
      </c>
      <c r="D47" s="671">
        <v>40908</v>
      </c>
    </row>
    <row r="48" spans="2:4" ht="12.75">
      <c r="B48" s="657" t="s">
        <v>1128</v>
      </c>
      <c r="C48" s="672">
        <v>337752123.9</v>
      </c>
      <c r="D48" s="672">
        <v>337652153.02</v>
      </c>
    </row>
    <row r="49" spans="2:4" ht="12.75">
      <c r="B49" s="657" t="s">
        <v>1129</v>
      </c>
      <c r="C49" s="672">
        <v>110462094.65</v>
      </c>
      <c r="D49" s="672">
        <v>134542004.63</v>
      </c>
    </row>
    <row r="50" spans="2:4" ht="12.75">
      <c r="B50" s="657" t="s">
        <v>1130</v>
      </c>
      <c r="C50" s="672">
        <v>-8492135.23</v>
      </c>
      <c r="D50" s="672">
        <v>-85325889.23</v>
      </c>
    </row>
    <row r="51" spans="2:4" ht="12.75">
      <c r="B51" s="657" t="s">
        <v>1131</v>
      </c>
      <c r="C51" s="672">
        <v>394950.49</v>
      </c>
      <c r="D51" s="672">
        <v>976095</v>
      </c>
    </row>
    <row r="52" spans="2:4" ht="12.75">
      <c r="B52" s="657" t="s">
        <v>1132</v>
      </c>
      <c r="C52" s="672">
        <v>3007224.01</v>
      </c>
      <c r="D52" s="672">
        <v>4052124.47</v>
      </c>
    </row>
    <row r="53" spans="2:4" ht="12.75">
      <c r="B53" s="657" t="s">
        <v>1133</v>
      </c>
      <c r="C53" s="672">
        <v>9659465.13</v>
      </c>
      <c r="D53" s="672">
        <v>7290609.73</v>
      </c>
    </row>
    <row r="54" spans="2:4" ht="12.75">
      <c r="B54" s="657" t="s">
        <v>1134</v>
      </c>
      <c r="C54" s="672">
        <v>0</v>
      </c>
      <c r="D54" s="672">
        <v>0</v>
      </c>
    </row>
    <row r="55" spans="2:4" ht="12.75">
      <c r="B55" s="657" t="s">
        <v>1135</v>
      </c>
      <c r="C55" s="672">
        <v>1403887.72</v>
      </c>
      <c r="D55" s="672">
        <v>11063352.85</v>
      </c>
    </row>
    <row r="56" spans="2:4" ht="12.75">
      <c r="B56" s="657" t="s">
        <v>1136</v>
      </c>
      <c r="C56" s="672">
        <v>2562530.32</v>
      </c>
      <c r="D56" s="672">
        <v>2744698.13</v>
      </c>
    </row>
    <row r="57" spans="2:4" ht="12.75">
      <c r="B57" s="657" t="s">
        <v>1137</v>
      </c>
      <c r="C57" s="672">
        <v>18866272.47</v>
      </c>
      <c r="D57" s="672">
        <v>16782767.37</v>
      </c>
    </row>
    <row r="58" spans="2:4" ht="12.75">
      <c r="B58" s="657" t="s">
        <v>1138</v>
      </c>
      <c r="C58" s="672">
        <v>0</v>
      </c>
      <c r="D58" s="672">
        <v>0</v>
      </c>
    </row>
    <row r="59" spans="2:4" ht="12.75">
      <c r="B59" s="657" t="s">
        <v>1139</v>
      </c>
      <c r="C59" s="672">
        <v>0</v>
      </c>
      <c r="D59" s="672">
        <v>0</v>
      </c>
    </row>
    <row r="60" spans="2:4" ht="12.75">
      <c r="B60" s="657" t="s">
        <v>1140</v>
      </c>
      <c r="C60" s="672">
        <v>0</v>
      </c>
      <c r="D60" s="672">
        <v>0</v>
      </c>
    </row>
    <row r="61" spans="2:4" ht="12.75">
      <c r="B61" s="657" t="s">
        <v>1141</v>
      </c>
      <c r="C61" s="672">
        <v>2811060.18</v>
      </c>
      <c r="D61" s="672">
        <v>206564.88</v>
      </c>
    </row>
    <row r="62" spans="2:4" ht="12.75">
      <c r="B62" s="657" t="s">
        <v>1142</v>
      </c>
      <c r="C62" s="672">
        <v>1441344.92</v>
      </c>
      <c r="D62" s="672">
        <v>1390546.86</v>
      </c>
    </row>
    <row r="63" spans="2:4" ht="12.75">
      <c r="B63" s="657" t="s">
        <v>1143</v>
      </c>
      <c r="C63" s="672">
        <v>359725</v>
      </c>
      <c r="D63" s="672">
        <v>17334</v>
      </c>
    </row>
    <row r="64" spans="2:4" ht="12.75">
      <c r="B64" s="657" t="s">
        <v>1144</v>
      </c>
      <c r="C64" s="672">
        <v>0</v>
      </c>
      <c r="D64" s="672">
        <v>0</v>
      </c>
    </row>
    <row r="65" spans="2:4" ht="12.75">
      <c r="B65" s="657" t="s">
        <v>1145</v>
      </c>
      <c r="C65" s="672">
        <v>0</v>
      </c>
      <c r="D65" s="672">
        <v>0</v>
      </c>
    </row>
    <row r="66" spans="2:4" ht="12.75">
      <c r="B66" s="657" t="s">
        <v>1146</v>
      </c>
      <c r="C66" s="672">
        <v>0</v>
      </c>
      <c r="D66" s="672">
        <v>0</v>
      </c>
    </row>
    <row r="67" spans="2:4" ht="12.75">
      <c r="B67" s="657" t="s">
        <v>1147</v>
      </c>
      <c r="C67" s="672">
        <v>0</v>
      </c>
      <c r="D67" s="672">
        <v>0</v>
      </c>
    </row>
    <row r="68" spans="2:4" ht="12.75">
      <c r="B68" s="657" t="s">
        <v>1148</v>
      </c>
      <c r="C68" s="672">
        <v>993</v>
      </c>
      <c r="D68" s="672">
        <v>3270</v>
      </c>
    </row>
    <row r="69" spans="2:4" ht="12.75">
      <c r="B69" s="657" t="s">
        <v>1149</v>
      </c>
      <c r="C69" s="672">
        <v>394739.13</v>
      </c>
      <c r="D69" s="672">
        <v>113578</v>
      </c>
    </row>
    <row r="70" spans="2:4" ht="12.75">
      <c r="B70" s="657" t="s">
        <v>1150</v>
      </c>
      <c r="C70" s="672">
        <v>24535005.6</v>
      </c>
      <c r="D70" s="672">
        <v>1333650</v>
      </c>
    </row>
    <row r="71" spans="2:4" ht="12.75">
      <c r="B71" s="657" t="s">
        <v>1151</v>
      </c>
      <c r="C71" s="672">
        <v>906</v>
      </c>
      <c r="D71" s="672">
        <v>0</v>
      </c>
    </row>
    <row r="72" spans="2:4" ht="12.75">
      <c r="B72" s="657" t="s">
        <v>1152</v>
      </c>
      <c r="C72" s="672">
        <v>590107.93</v>
      </c>
      <c r="D72" s="672">
        <v>236794.91</v>
      </c>
    </row>
    <row r="73" spans="2:4" ht="12.75">
      <c r="B73" s="657" t="s">
        <v>1153</v>
      </c>
      <c r="C73" s="672">
        <v>187174.11</v>
      </c>
      <c r="D73" s="672">
        <v>1270167</v>
      </c>
    </row>
    <row r="74" spans="2:4" ht="13.5">
      <c r="B74" s="673" t="s">
        <v>1154</v>
      </c>
      <c r="C74" s="674">
        <v>336566.51</v>
      </c>
      <c r="D74" s="674">
        <v>1615924.84</v>
      </c>
    </row>
    <row r="75" spans="2:4" ht="12.75">
      <c r="B75" s="46"/>
      <c r="C75" s="664"/>
      <c r="D75" s="664"/>
    </row>
    <row r="76" spans="3:4" ht="12.75">
      <c r="C76" s="634"/>
      <c r="D76" s="634"/>
    </row>
    <row r="77" spans="2:4" ht="21" customHeight="1">
      <c r="B77" s="665" t="s">
        <v>1155</v>
      </c>
      <c r="C77" s="666">
        <f>SUM(C48:C76)</f>
        <v>506274035.84</v>
      </c>
      <c r="D77" s="666">
        <f>SUM(D48:D76)</f>
        <v>435965746.46</v>
      </c>
    </row>
  </sheetData>
  <sheetProtection selectLockedCells="1" selectUnlockedCells="1"/>
  <printOptions/>
  <pageMargins left="0.2701388888888889" right="0.24027777777777778" top="0.30972222222222223" bottom="0.1701388888888889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F43"/>
  <sheetViews>
    <sheetView workbookViewId="0" topLeftCell="A1">
      <selection activeCell="B25" sqref="B25"/>
    </sheetView>
  </sheetViews>
  <sheetFormatPr defaultColWidth="9.140625" defaultRowHeight="12.75"/>
  <cols>
    <col min="1" max="1" width="8.8515625" style="4" customWidth="1"/>
    <col min="2" max="2" width="60.57421875" style="4" customWidth="1"/>
    <col min="3" max="3" width="18.7109375" style="4" customWidth="1"/>
    <col min="4" max="4" width="5.421875" style="4" customWidth="1"/>
    <col min="5" max="5" width="18.00390625" style="285" customWidth="1"/>
    <col min="6" max="6" width="19.57421875" style="4" customWidth="1"/>
  </cols>
  <sheetData>
    <row r="1" ht="18">
      <c r="B1" s="22" t="s">
        <v>1156</v>
      </c>
    </row>
    <row r="3" spans="1:6" ht="12.75">
      <c r="A3" s="388" t="s">
        <v>1157</v>
      </c>
      <c r="C3" s="675" t="s">
        <v>1015</v>
      </c>
      <c r="E3" s="285" t="s">
        <v>1158</v>
      </c>
      <c r="F3" s="4" t="s">
        <v>1159</v>
      </c>
    </row>
    <row r="4" spans="3:6" ht="12.75">
      <c r="C4" s="235"/>
      <c r="F4" s="285"/>
    </row>
    <row r="5" spans="1:6" ht="12.75">
      <c r="A5" s="95">
        <v>2212</v>
      </c>
      <c r="B5" s="95" t="s">
        <v>1160</v>
      </c>
      <c r="C5" s="20">
        <v>48000</v>
      </c>
      <c r="F5" s="285"/>
    </row>
    <row r="6" spans="1:6" ht="12.75">
      <c r="A6" s="95">
        <v>2219</v>
      </c>
      <c r="B6" s="95" t="s">
        <v>1161</v>
      </c>
      <c r="C6" s="20">
        <v>779369.2</v>
      </c>
      <c r="F6" s="285"/>
    </row>
    <row r="7" spans="1:6" ht="12.75">
      <c r="A7" s="95"/>
      <c r="B7" s="95" t="s">
        <v>1162</v>
      </c>
      <c r="C7" s="20">
        <v>62366</v>
      </c>
      <c r="F7" s="285"/>
    </row>
    <row r="8" spans="1:6" ht="12.75">
      <c r="A8" s="95"/>
      <c r="B8" s="95" t="s">
        <v>1163</v>
      </c>
      <c r="C8" s="20">
        <v>13200</v>
      </c>
      <c r="F8" s="285"/>
    </row>
    <row r="9" spans="1:6" ht="12.75">
      <c r="A9" s="95"/>
      <c r="B9" s="95" t="s">
        <v>1164</v>
      </c>
      <c r="C9" s="20">
        <v>17115</v>
      </c>
      <c r="F9" s="285"/>
    </row>
    <row r="10" spans="1:6" ht="12.75">
      <c r="A10" s="95"/>
      <c r="B10" s="95" t="s">
        <v>1165</v>
      </c>
      <c r="C10" s="20">
        <v>31920</v>
      </c>
      <c r="F10" s="285"/>
    </row>
    <row r="11" spans="1:6" ht="12.75">
      <c r="A11" s="95"/>
      <c r="B11" s="95" t="s">
        <v>1166</v>
      </c>
      <c r="C11" s="20">
        <v>10920</v>
      </c>
      <c r="F11" s="285"/>
    </row>
    <row r="12" spans="1:6" ht="12.75">
      <c r="A12" s="95">
        <v>2341</v>
      </c>
      <c r="B12" s="95" t="s">
        <v>1167</v>
      </c>
      <c r="C12" s="20">
        <v>-80970</v>
      </c>
      <c r="F12" s="285"/>
    </row>
    <row r="13" spans="1:6" s="95" customFormat="1" ht="12.75">
      <c r="A13" s="95">
        <v>3113</v>
      </c>
      <c r="B13" s="95" t="s">
        <v>1168</v>
      </c>
      <c r="C13" s="20">
        <v>336000</v>
      </c>
      <c r="E13" s="285"/>
      <c r="F13" s="676"/>
    </row>
    <row r="14" spans="1:6" s="95" customFormat="1" ht="12.75">
      <c r="A14" s="95">
        <v>3319</v>
      </c>
      <c r="B14" s="95" t="s">
        <v>1169</v>
      </c>
      <c r="C14" s="20">
        <v>51895.5</v>
      </c>
      <c r="E14" s="285"/>
      <c r="F14" s="676"/>
    </row>
    <row r="15" spans="1:6" ht="12.75">
      <c r="A15" s="95">
        <v>3321</v>
      </c>
      <c r="B15" s="95" t="s">
        <v>1170</v>
      </c>
      <c r="C15" s="20">
        <v>154400</v>
      </c>
      <c r="F15" s="285"/>
    </row>
    <row r="16" spans="1:6" ht="12.75">
      <c r="A16" s="95"/>
      <c r="B16" s="95" t="s">
        <v>1171</v>
      </c>
      <c r="C16" s="20">
        <v>45090</v>
      </c>
      <c r="F16" s="285"/>
    </row>
    <row r="17" spans="1:6" ht="12.75">
      <c r="A17" s="95"/>
      <c r="B17" s="95" t="s">
        <v>1172</v>
      </c>
      <c r="C17" s="20">
        <v>45360</v>
      </c>
      <c r="F17" s="285"/>
    </row>
    <row r="18" spans="1:6" ht="12.75">
      <c r="A18" s="95">
        <v>3341</v>
      </c>
      <c r="B18" s="95" t="s">
        <v>1173</v>
      </c>
      <c r="C18" s="20">
        <v>145660</v>
      </c>
      <c r="F18" s="285"/>
    </row>
    <row r="19" spans="1:6" ht="12.75">
      <c r="A19" s="95"/>
      <c r="B19" s="95" t="s">
        <v>1174</v>
      </c>
      <c r="C19" s="20">
        <v>29180</v>
      </c>
      <c r="F19" s="285"/>
    </row>
    <row r="20" spans="1:6" ht="12.75">
      <c r="A20" s="95">
        <v>3612</v>
      </c>
      <c r="B20" s="95" t="s">
        <v>1175</v>
      </c>
      <c r="C20" s="20">
        <v>75043.2</v>
      </c>
      <c r="F20" s="285"/>
    </row>
    <row r="21" spans="1:6" ht="12.75">
      <c r="A21" s="95"/>
      <c r="B21" s="95" t="s">
        <v>1176</v>
      </c>
      <c r="C21" s="20">
        <v>159970</v>
      </c>
      <c r="F21" s="285"/>
    </row>
    <row r="22" spans="1:6" ht="12.75">
      <c r="A22" s="95">
        <v>3613</v>
      </c>
      <c r="B22" s="95" t="s">
        <v>1177</v>
      </c>
      <c r="C22" s="20">
        <v>120527</v>
      </c>
      <c r="F22" s="285"/>
    </row>
    <row r="23" spans="1:6" ht="12.75">
      <c r="A23" s="95">
        <v>3631</v>
      </c>
      <c r="B23" s="95" t="s">
        <v>572</v>
      </c>
      <c r="C23" s="20">
        <v>1807157.84</v>
      </c>
      <c r="F23" s="285"/>
    </row>
    <row r="24" spans="1:6" ht="12.75">
      <c r="A24" s="95"/>
      <c r="B24" s="95" t="s">
        <v>573</v>
      </c>
      <c r="C24" s="20">
        <v>113102</v>
      </c>
      <c r="F24" s="285"/>
    </row>
    <row r="25" spans="1:6" ht="12.75">
      <c r="A25" s="95">
        <v>3639</v>
      </c>
      <c r="B25" s="95" t="s">
        <v>1178</v>
      </c>
      <c r="C25" s="20">
        <v>5515228.8</v>
      </c>
      <c r="E25" s="285" t="s">
        <v>1179</v>
      </c>
      <c r="F25" s="285"/>
    </row>
    <row r="26" spans="1:6" ht="12.75">
      <c r="A26" s="95"/>
      <c r="B26" s="95" t="s">
        <v>1180</v>
      </c>
      <c r="C26" s="20">
        <v>15400</v>
      </c>
      <c r="F26" s="285"/>
    </row>
    <row r="27" spans="1:6" ht="12.75">
      <c r="A27" s="95">
        <v>3723</v>
      </c>
      <c r="B27" s="95" t="s">
        <v>1181</v>
      </c>
      <c r="C27" s="20">
        <v>19394973.6</v>
      </c>
      <c r="E27" s="285">
        <v>18024363.54</v>
      </c>
      <c r="F27" s="285"/>
    </row>
    <row r="28" spans="1:6" ht="12.75">
      <c r="A28" s="95"/>
      <c r="B28" s="95" t="s">
        <v>1182</v>
      </c>
      <c r="C28" s="20">
        <v>1134684</v>
      </c>
      <c r="F28" s="285"/>
    </row>
    <row r="29" spans="1:6" ht="12.75">
      <c r="A29" s="95"/>
      <c r="B29" s="95" t="s">
        <v>1183</v>
      </c>
      <c r="C29" s="20">
        <v>1067760</v>
      </c>
      <c r="F29" s="285"/>
    </row>
    <row r="30" spans="1:6" ht="12.75">
      <c r="A30" s="95">
        <v>3726</v>
      </c>
      <c r="B30" s="95" t="s">
        <v>1184</v>
      </c>
      <c r="C30" s="20">
        <v>184000</v>
      </c>
      <c r="F30" s="285"/>
    </row>
    <row r="31" spans="1:6" ht="12.75">
      <c r="A31" s="95">
        <v>5512</v>
      </c>
      <c r="B31" s="95" t="s">
        <v>1185</v>
      </c>
      <c r="C31" s="20">
        <v>924000</v>
      </c>
      <c r="E31" s="676">
        <v>335000</v>
      </c>
      <c r="F31" s="285"/>
    </row>
    <row r="32" spans="1:6" ht="12.75">
      <c r="A32" s="95"/>
      <c r="B32" s="95" t="s">
        <v>1186</v>
      </c>
      <c r="C32" s="20">
        <v>84246</v>
      </c>
      <c r="E32" s="676"/>
      <c r="F32" s="285"/>
    </row>
    <row r="33" spans="1:6" ht="12.75">
      <c r="A33" s="95">
        <v>6171</v>
      </c>
      <c r="B33" s="95" t="s">
        <v>1187</v>
      </c>
      <c r="C33" s="20">
        <v>330045.6</v>
      </c>
      <c r="F33" s="285"/>
    </row>
    <row r="34" spans="1:6" ht="12.75">
      <c r="A34" s="95"/>
      <c r="B34" s="95" t="s">
        <v>1188</v>
      </c>
      <c r="C34" s="20">
        <v>139000</v>
      </c>
      <c r="F34" s="285"/>
    </row>
    <row r="35" spans="1:6" ht="12.75">
      <c r="A35" s="95"/>
      <c r="B35" s="95" t="s">
        <v>1189</v>
      </c>
      <c r="C35" s="20">
        <v>84348</v>
      </c>
      <c r="F35" s="285"/>
    </row>
    <row r="36" spans="1:6" ht="12.75">
      <c r="A36" s="95">
        <v>6409</v>
      </c>
      <c r="B36" s="95" t="s">
        <v>1190</v>
      </c>
      <c r="C36" s="20">
        <v>43644</v>
      </c>
      <c r="F36" s="285"/>
    </row>
    <row r="37" spans="1:6" ht="12.75">
      <c r="A37" s="95"/>
      <c r="B37" s="677" t="s">
        <v>597</v>
      </c>
      <c r="C37" s="125">
        <f>SUM(C4:C36)</f>
        <v>32882635.740000002</v>
      </c>
      <c r="F37" s="285"/>
    </row>
    <row r="38" spans="1:6" ht="12.75">
      <c r="A38" s="95"/>
      <c r="B38" s="95"/>
      <c r="C38" s="20"/>
      <c r="F38" s="285"/>
    </row>
    <row r="39" spans="1:6" ht="12.75">
      <c r="A39" s="95"/>
      <c r="B39" s="677" t="s">
        <v>1191</v>
      </c>
      <c r="C39" s="20"/>
      <c r="F39" s="285"/>
    </row>
    <row r="40" spans="1:6" ht="12.75">
      <c r="A40" s="279">
        <v>2321</v>
      </c>
      <c r="B40" s="279" t="s">
        <v>1192</v>
      </c>
      <c r="C40" s="20">
        <v>232016</v>
      </c>
      <c r="F40" s="285"/>
    </row>
    <row r="41" spans="1:3" ht="12.75">
      <c r="A41" s="279"/>
      <c r="B41" s="279" t="s">
        <v>1193</v>
      </c>
      <c r="C41" s="20"/>
    </row>
    <row r="42" spans="1:3" ht="12.75">
      <c r="A42" s="279">
        <v>3639</v>
      </c>
      <c r="B42" s="279" t="s">
        <v>574</v>
      </c>
      <c r="C42" s="20">
        <v>23150</v>
      </c>
    </row>
    <row r="43" spans="1:6" ht="29.25" customHeight="1">
      <c r="A43" s="95"/>
      <c r="B43" s="678" t="s">
        <v>1194</v>
      </c>
      <c r="C43" s="679">
        <f>SUM(C37:C42)</f>
        <v>33137801.740000002</v>
      </c>
      <c r="E43" s="680">
        <f>SUM(E4:E41)</f>
        <v>18359363.54</v>
      </c>
      <c r="F43" s="680">
        <f>SUM(F4:F41)</f>
        <v>0</v>
      </c>
    </row>
  </sheetData>
  <sheetProtection selectLockedCells="1" selectUnlockedCells="1"/>
  <printOptions/>
  <pageMargins left="0.5" right="0.7479166666666667" top="0.24027777777777778" bottom="0.1701388888888889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B1:G30"/>
  <sheetViews>
    <sheetView workbookViewId="0" topLeftCell="B1">
      <selection activeCell="B30" sqref="B30"/>
    </sheetView>
  </sheetViews>
  <sheetFormatPr defaultColWidth="9.140625" defaultRowHeight="12.75"/>
  <cols>
    <col min="1" max="1" width="3.57421875" style="4" customWidth="1"/>
    <col min="2" max="2" width="26.28125" style="4" customWidth="1"/>
    <col min="3" max="3" width="56.28125" style="4" customWidth="1"/>
    <col min="4" max="4" width="15.57421875" style="4" customWidth="1"/>
    <col min="5" max="5" width="10.57421875" style="4" customWidth="1"/>
  </cols>
  <sheetData>
    <row r="1" spans="2:3" ht="15.75">
      <c r="B1" s="681" t="s">
        <v>1195</v>
      </c>
      <c r="C1" s="681"/>
    </row>
    <row r="3" spans="2:7" ht="25.5">
      <c r="B3" s="637" t="s">
        <v>1196</v>
      </c>
      <c r="C3" s="637" t="s">
        <v>1197</v>
      </c>
      <c r="D3" s="682" t="s">
        <v>1015</v>
      </c>
      <c r="E3" s="683" t="s">
        <v>1198</v>
      </c>
      <c r="F3" s="682" t="s">
        <v>1199</v>
      </c>
      <c r="G3" s="682" t="s">
        <v>1200</v>
      </c>
    </row>
    <row r="4" ht="12.75">
      <c r="D4" s="285"/>
    </row>
    <row r="5" spans="2:4" ht="12.75">
      <c r="B5" s="684" t="s">
        <v>1201</v>
      </c>
      <c r="D5" s="685"/>
    </row>
    <row r="6" spans="2:7" ht="12.75">
      <c r="B6" s="637" t="s">
        <v>1202</v>
      </c>
      <c r="C6" s="637" t="s">
        <v>148</v>
      </c>
      <c r="D6" s="686">
        <v>10020000</v>
      </c>
      <c r="E6" s="637">
        <v>4116</v>
      </c>
      <c r="F6" s="637">
        <v>133606</v>
      </c>
      <c r="G6" s="637"/>
    </row>
    <row r="7" spans="2:7" ht="12.75">
      <c r="B7" s="637"/>
      <c r="C7" s="637" t="s">
        <v>1203</v>
      </c>
      <c r="D7" s="686">
        <v>3786500</v>
      </c>
      <c r="E7" s="637">
        <v>4112</v>
      </c>
      <c r="F7" s="637"/>
      <c r="G7" s="637">
        <v>6171</v>
      </c>
    </row>
    <row r="8" spans="2:7" ht="12.75">
      <c r="B8" s="637"/>
      <c r="C8" s="637" t="s">
        <v>1204</v>
      </c>
      <c r="D8" s="686">
        <v>645689</v>
      </c>
      <c r="E8" s="637">
        <v>4112</v>
      </c>
      <c r="F8" s="637"/>
      <c r="G8" s="637">
        <v>3113</v>
      </c>
    </row>
    <row r="9" spans="2:7" ht="12.75">
      <c r="B9" s="637"/>
      <c r="C9" s="637" t="s">
        <v>1205</v>
      </c>
      <c r="D9" s="686">
        <v>19219</v>
      </c>
      <c r="E9" s="637">
        <v>4111</v>
      </c>
      <c r="F9" s="637">
        <v>98005</v>
      </c>
      <c r="G9" s="637"/>
    </row>
    <row r="10" spans="2:7" ht="12.75">
      <c r="B10" s="637"/>
      <c r="C10" s="637" t="s">
        <v>1206</v>
      </c>
      <c r="D10" s="686">
        <v>418109.7</v>
      </c>
      <c r="E10" s="637">
        <v>4116</v>
      </c>
      <c r="F10" s="637">
        <v>13233</v>
      </c>
      <c r="G10" s="637"/>
    </row>
    <row r="11" spans="2:7" ht="12.75">
      <c r="B11" s="637"/>
      <c r="C11" s="637" t="s">
        <v>1207</v>
      </c>
      <c r="D11" s="686">
        <v>732124.4</v>
      </c>
      <c r="E11" s="637">
        <v>4116</v>
      </c>
      <c r="F11" s="637">
        <v>33123</v>
      </c>
      <c r="G11" s="637"/>
    </row>
    <row r="12" ht="12.75">
      <c r="D12" s="20"/>
    </row>
    <row r="13" spans="2:7" ht="12.75">
      <c r="B13" s="637" t="s">
        <v>1208</v>
      </c>
      <c r="C13" s="637" t="s">
        <v>1209</v>
      </c>
      <c r="D13" s="686">
        <v>115200</v>
      </c>
      <c r="E13" s="637">
        <v>4122</v>
      </c>
      <c r="F13" s="637">
        <v>14004</v>
      </c>
      <c r="G13" s="637"/>
    </row>
    <row r="14" spans="2:7" ht="12.75">
      <c r="B14" s="637" t="s">
        <v>1208</v>
      </c>
      <c r="C14" s="637" t="s">
        <v>1210</v>
      </c>
      <c r="D14" s="686">
        <v>100000</v>
      </c>
      <c r="E14" s="637">
        <v>4122</v>
      </c>
      <c r="F14" s="637">
        <v>14004</v>
      </c>
      <c r="G14" s="637"/>
    </row>
    <row r="15" spans="2:7" ht="12.75">
      <c r="B15" s="637" t="s">
        <v>1208</v>
      </c>
      <c r="C15" s="637" t="s">
        <v>1210</v>
      </c>
      <c r="D15" s="686">
        <v>50000</v>
      </c>
      <c r="E15" s="637">
        <v>4122</v>
      </c>
      <c r="F15" s="637">
        <v>211</v>
      </c>
      <c r="G15" s="637"/>
    </row>
    <row r="16" spans="2:7" ht="12.75">
      <c r="B16" s="637" t="s">
        <v>1208</v>
      </c>
      <c r="C16" s="637" t="s">
        <v>1211</v>
      </c>
      <c r="D16" s="686">
        <v>72300</v>
      </c>
      <c r="E16" s="637">
        <v>4122</v>
      </c>
      <c r="F16" s="637">
        <v>334</v>
      </c>
      <c r="G16" s="637"/>
    </row>
    <row r="17" spans="2:7" ht="12.75">
      <c r="B17" s="637" t="s">
        <v>1208</v>
      </c>
      <c r="C17" s="637" t="s">
        <v>1212</v>
      </c>
      <c r="D17" s="686">
        <v>199170</v>
      </c>
      <c r="E17" s="637">
        <v>4122</v>
      </c>
      <c r="F17" s="637">
        <v>327</v>
      </c>
      <c r="G17" s="637"/>
    </row>
    <row r="18" spans="2:7" ht="12.75">
      <c r="B18" s="637" t="s">
        <v>1208</v>
      </c>
      <c r="C18" s="637" t="s">
        <v>1213</v>
      </c>
      <c r="D18" s="686">
        <v>348800</v>
      </c>
      <c r="E18" s="637">
        <v>4122</v>
      </c>
      <c r="F18" s="637">
        <v>343</v>
      </c>
      <c r="G18" s="637"/>
    </row>
    <row r="19" spans="2:6" s="46" customFormat="1" ht="12.75">
      <c r="B19" s="637" t="s">
        <v>1208</v>
      </c>
      <c r="C19" s="687" t="s">
        <v>1214</v>
      </c>
      <c r="D19" s="201">
        <v>335000</v>
      </c>
      <c r="E19" s="687">
        <v>4222</v>
      </c>
      <c r="F19" s="687">
        <v>201</v>
      </c>
    </row>
    <row r="20" spans="2:7" ht="12.75">
      <c r="B20" s="637" t="s">
        <v>1208</v>
      </c>
      <c r="C20" s="637" t="s">
        <v>1215</v>
      </c>
      <c r="D20" s="686">
        <v>257000</v>
      </c>
      <c r="E20" s="637">
        <v>4222</v>
      </c>
      <c r="F20" s="637">
        <v>318</v>
      </c>
      <c r="G20" s="637"/>
    </row>
    <row r="21" ht="12.75">
      <c r="D21" s="20"/>
    </row>
    <row r="22" spans="2:7" ht="12.75">
      <c r="B22" s="688" t="s">
        <v>1216</v>
      </c>
      <c r="C22" s="688" t="s">
        <v>1217</v>
      </c>
      <c r="D22" s="686">
        <v>290000</v>
      </c>
      <c r="E22" s="688">
        <v>4116</v>
      </c>
      <c r="F22" s="688">
        <v>34055</v>
      </c>
      <c r="G22" s="637"/>
    </row>
    <row r="23" spans="2:7" ht="12.75">
      <c r="B23" s="689"/>
      <c r="C23" s="689"/>
      <c r="D23" s="201"/>
      <c r="E23" s="689"/>
      <c r="F23" s="689"/>
      <c r="G23" s="46"/>
    </row>
    <row r="24" spans="2:7" ht="12.75">
      <c r="B24" s="688" t="s">
        <v>1218</v>
      </c>
      <c r="C24" s="688" t="s">
        <v>1219</v>
      </c>
      <c r="D24" s="686">
        <v>12189.6</v>
      </c>
      <c r="E24" s="688">
        <v>4113</v>
      </c>
      <c r="F24" s="688">
        <v>90001</v>
      </c>
      <c r="G24" s="637"/>
    </row>
    <row r="25" spans="2:7" ht="12.75">
      <c r="B25" s="688" t="s">
        <v>1218</v>
      </c>
      <c r="C25" s="688" t="s">
        <v>1220</v>
      </c>
      <c r="D25" s="686">
        <v>1001353.53</v>
      </c>
      <c r="E25" s="688">
        <v>4213</v>
      </c>
      <c r="F25" s="688">
        <v>90877</v>
      </c>
      <c r="G25" s="637"/>
    </row>
    <row r="26" spans="2:7" ht="12.75">
      <c r="B26" s="688" t="s">
        <v>1221</v>
      </c>
      <c r="C26" s="688" t="s">
        <v>1219</v>
      </c>
      <c r="D26" s="686">
        <v>207223.2</v>
      </c>
      <c r="E26" s="688">
        <v>4116</v>
      </c>
      <c r="F26" s="688">
        <v>15374</v>
      </c>
      <c r="G26" s="637"/>
    </row>
    <row r="27" spans="2:7" ht="12.75">
      <c r="B27" s="688" t="s">
        <v>1221</v>
      </c>
      <c r="C27" s="688" t="s">
        <v>1220</v>
      </c>
      <c r="D27" s="686">
        <v>17023010.01</v>
      </c>
      <c r="E27" s="688">
        <v>4216</v>
      </c>
      <c r="F27" s="688">
        <v>15839</v>
      </c>
      <c r="G27" s="637"/>
    </row>
    <row r="28" spans="2:4" ht="15.75">
      <c r="B28" s="689"/>
      <c r="C28" s="690" t="s">
        <v>597</v>
      </c>
      <c r="D28" s="691">
        <f>SUM(D6:D27)</f>
        <v>35632888.44</v>
      </c>
    </row>
    <row r="29" ht="12.75">
      <c r="D29" s="235"/>
    </row>
    <row r="30" spans="3:4" ht="15">
      <c r="C30" s="692" t="s">
        <v>1222</v>
      </c>
      <c r="D30" s="693"/>
    </row>
  </sheetData>
  <sheetProtection selectLockedCells="1" selectUnlockedCells="1"/>
  <printOptions/>
  <pageMargins left="0.7479166666666667" right="0.7479166666666667" top="0.1798611111111111" bottom="0.190277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B1:G64"/>
  <sheetViews>
    <sheetView workbookViewId="0" topLeftCell="A1">
      <selection activeCell="D52" sqref="D52"/>
    </sheetView>
  </sheetViews>
  <sheetFormatPr defaultColWidth="9.140625" defaultRowHeight="12.75"/>
  <cols>
    <col min="1" max="1" width="1.7109375" style="4" customWidth="1"/>
    <col min="3" max="3" width="12.7109375" style="4" customWidth="1"/>
    <col min="4" max="4" width="25.140625" style="4" customWidth="1"/>
    <col min="5" max="5" width="16.421875" style="279" customWidth="1"/>
    <col min="6" max="6" width="11.8515625" style="279" customWidth="1"/>
  </cols>
  <sheetData>
    <row r="1" spans="2:4" ht="15.75">
      <c r="B1" s="24" t="s">
        <v>1223</v>
      </c>
      <c r="C1" s="24"/>
      <c r="D1" s="24"/>
    </row>
    <row r="2" spans="2:6" ht="12.75">
      <c r="B2" s="694"/>
      <c r="F2" s="695"/>
    </row>
    <row r="3" spans="3:6" ht="15">
      <c r="C3" s="696" t="s">
        <v>1224</v>
      </c>
      <c r="D3" s="696"/>
      <c r="E3" s="697">
        <v>5222</v>
      </c>
      <c r="F3" s="698"/>
    </row>
    <row r="4" spans="3:6" ht="12.75">
      <c r="C4" s="699" t="s">
        <v>709</v>
      </c>
      <c r="D4" s="700"/>
      <c r="F4" s="698" t="s">
        <v>1225</v>
      </c>
    </row>
    <row r="5" spans="3:6" ht="12.75">
      <c r="C5" s="684"/>
      <c r="D5" s="699"/>
      <c r="E5" s="700"/>
      <c r="F5" s="698"/>
    </row>
    <row r="6" spans="3:6" ht="12.75">
      <c r="C6" s="694" t="s">
        <v>1226</v>
      </c>
      <c r="E6" s="20"/>
      <c r="F6" s="695"/>
    </row>
    <row r="7" spans="3:6" ht="12.75">
      <c r="C7" s="4" t="s">
        <v>1227</v>
      </c>
      <c r="E7" s="20">
        <v>5000</v>
      </c>
      <c r="F7" s="695">
        <v>3421</v>
      </c>
    </row>
    <row r="8" spans="3:6" ht="12.75">
      <c r="C8" s="4" t="s">
        <v>1228</v>
      </c>
      <c r="E8" s="20">
        <v>5000</v>
      </c>
      <c r="F8" s="695" t="s">
        <v>1229</v>
      </c>
    </row>
    <row r="9" spans="5:6" ht="12.75">
      <c r="E9" s="20"/>
      <c r="F9" s="695"/>
    </row>
    <row r="10" spans="3:6" ht="12.75">
      <c r="C10" s="694" t="s">
        <v>597</v>
      </c>
      <c r="D10" s="694"/>
      <c r="E10" s="701">
        <f>SUM(E7:E9)</f>
        <v>10000</v>
      </c>
      <c r="F10" s="695"/>
    </row>
    <row r="11" spans="5:6" ht="12.75">
      <c r="E11" s="20"/>
      <c r="F11" s="695"/>
    </row>
    <row r="12" spans="3:6" ht="12.75">
      <c r="C12" s="694" t="s">
        <v>1230</v>
      </c>
      <c r="E12" s="20"/>
      <c r="F12" s="695"/>
    </row>
    <row r="13" spans="3:6" ht="12.75">
      <c r="C13" s="4" t="s">
        <v>1231</v>
      </c>
      <c r="E13" s="20">
        <v>330000</v>
      </c>
      <c r="F13" s="695" t="s">
        <v>1232</v>
      </c>
    </row>
    <row r="14" spans="3:6" ht="12.75">
      <c r="C14" s="4" t="s">
        <v>1233</v>
      </c>
      <c r="E14" s="20">
        <v>30000</v>
      </c>
      <c r="F14" s="695" t="s">
        <v>1234</v>
      </c>
    </row>
    <row r="15" spans="3:6" ht="12.75">
      <c r="C15" s="4" t="s">
        <v>1235</v>
      </c>
      <c r="E15" s="20">
        <v>220000</v>
      </c>
      <c r="F15" s="695" t="s">
        <v>1236</v>
      </c>
    </row>
    <row r="16" spans="3:6" ht="12.75">
      <c r="C16" s="4" t="s">
        <v>1237</v>
      </c>
      <c r="E16" s="20">
        <v>25000</v>
      </c>
      <c r="F16" s="695" t="s">
        <v>1238</v>
      </c>
    </row>
    <row r="17" spans="3:6" ht="12.75">
      <c r="C17" s="4" t="s">
        <v>1239</v>
      </c>
      <c r="E17" s="20">
        <v>20000</v>
      </c>
      <c r="F17" s="695" t="s">
        <v>1240</v>
      </c>
    </row>
    <row r="18" spans="3:6" ht="12.75">
      <c r="C18" s="4" t="s">
        <v>1241</v>
      </c>
      <c r="E18" s="20">
        <v>5000</v>
      </c>
      <c r="F18" s="695" t="s">
        <v>1242</v>
      </c>
    </row>
    <row r="19" spans="3:6" ht="12.75">
      <c r="C19" s="4" t="s">
        <v>1243</v>
      </c>
      <c r="E19" s="20">
        <v>49907</v>
      </c>
      <c r="F19" s="695" t="s">
        <v>1244</v>
      </c>
    </row>
    <row r="20" spans="3:6" ht="12.75">
      <c r="C20" s="4" t="s">
        <v>1245</v>
      </c>
      <c r="E20" s="20">
        <v>20000</v>
      </c>
      <c r="F20" s="695" t="s">
        <v>1246</v>
      </c>
    </row>
    <row r="21" spans="3:6" ht="12.75">
      <c r="C21" s="694" t="s">
        <v>597</v>
      </c>
      <c r="D21" s="694"/>
      <c r="E21" s="701">
        <f>SUM(E13:E20)</f>
        <v>699907</v>
      </c>
      <c r="F21" s="695"/>
    </row>
    <row r="22" spans="5:6" ht="12.75">
      <c r="E22" s="20"/>
      <c r="F22" s="695"/>
    </row>
    <row r="23" spans="5:6" ht="12.75">
      <c r="E23" s="20"/>
      <c r="F23" s="695"/>
    </row>
    <row r="24" spans="3:6" ht="12.75">
      <c r="C24" s="694" t="s">
        <v>1247</v>
      </c>
      <c r="E24" s="20"/>
      <c r="F24" s="695"/>
    </row>
    <row r="25" spans="5:6" ht="12.75">
      <c r="E25" s="20"/>
      <c r="F25" s="695"/>
    </row>
    <row r="26" spans="3:6" ht="12.75">
      <c r="C26" s="4" t="s">
        <v>1248</v>
      </c>
      <c r="E26" s="20">
        <v>135000</v>
      </c>
      <c r="F26" s="695" t="s">
        <v>1232</v>
      </c>
    </row>
    <row r="27" spans="3:6" ht="12.75">
      <c r="C27" s="4" t="s">
        <v>1249</v>
      </c>
      <c r="E27" s="20">
        <v>40000</v>
      </c>
      <c r="F27" s="695" t="s">
        <v>1236</v>
      </c>
    </row>
    <row r="28" spans="3:6" ht="12.75">
      <c r="C28" s="4" t="s">
        <v>1250</v>
      </c>
      <c r="E28" s="20">
        <v>3500</v>
      </c>
      <c r="F28" s="695" t="s">
        <v>1251</v>
      </c>
    </row>
    <row r="29" spans="3:6" ht="12.75">
      <c r="C29" s="4" t="s">
        <v>1252</v>
      </c>
      <c r="E29" s="20">
        <v>4000</v>
      </c>
      <c r="F29" s="695" t="s">
        <v>1253</v>
      </c>
    </row>
    <row r="30" spans="5:6" ht="12.75">
      <c r="E30" s="20"/>
      <c r="F30" s="695"/>
    </row>
    <row r="31" spans="3:6" ht="12.75">
      <c r="C31" s="694" t="s">
        <v>1254</v>
      </c>
      <c r="D31" s="694"/>
      <c r="E31" s="701">
        <f>SUM(E10+E21+E26+E27+E28+E29)</f>
        <v>892407</v>
      </c>
      <c r="F31" s="695"/>
    </row>
    <row r="32" ht="12.75">
      <c r="F32" s="695"/>
    </row>
    <row r="33" spans="3:5" ht="12.75">
      <c r="C33" s="694"/>
      <c r="D33" s="694"/>
      <c r="E33" s="701"/>
    </row>
    <row r="34" ht="12.75">
      <c r="E34" s="20"/>
    </row>
    <row r="35" spans="3:5" ht="12.75">
      <c r="C35" s="694" t="s">
        <v>1224</v>
      </c>
      <c r="E35" s="702">
        <v>5221</v>
      </c>
    </row>
    <row r="36" spans="3:7" ht="12.75">
      <c r="C36" s="699" t="s">
        <v>1255</v>
      </c>
      <c r="D36" s="699"/>
      <c r="E36" s="703"/>
      <c r="F36" s="703"/>
      <c r="G36" s="699"/>
    </row>
    <row r="37" ht="12.75">
      <c r="E37" s="20"/>
    </row>
    <row r="38" spans="3:7" ht="12.75">
      <c r="C38" s="4" t="s">
        <v>1256</v>
      </c>
      <c r="E38" s="20">
        <v>100000</v>
      </c>
      <c r="F38" s="279">
        <v>4351</v>
      </c>
      <c r="G38" s="704"/>
    </row>
    <row r="39" spans="5:7" ht="12.75">
      <c r="E39" s="20"/>
      <c r="G39" s="704"/>
    </row>
    <row r="40" spans="3:7" ht="12.75">
      <c r="C40" s="694" t="s">
        <v>597</v>
      </c>
      <c r="D40" s="694"/>
      <c r="E40" s="701">
        <f>SUM(E38:E39)</f>
        <v>100000</v>
      </c>
      <c r="G40" s="704"/>
    </row>
    <row r="41" ht="12.75">
      <c r="E41" s="20"/>
    </row>
    <row r="42" ht="12.75">
      <c r="E42" s="20"/>
    </row>
    <row r="43" spans="3:5" ht="12.75">
      <c r="C43" s="694" t="s">
        <v>1224</v>
      </c>
      <c r="E43" s="702">
        <v>5223</v>
      </c>
    </row>
    <row r="44" spans="3:7" ht="12.75">
      <c r="C44" s="699" t="s">
        <v>1257</v>
      </c>
      <c r="D44" s="699"/>
      <c r="E44" s="703"/>
      <c r="F44" s="703"/>
      <c r="G44" s="699"/>
    </row>
    <row r="45" ht="12.75">
      <c r="E45" s="20"/>
    </row>
    <row r="46" spans="3:7" ht="12.75">
      <c r="C46" s="4" t="s">
        <v>1258</v>
      </c>
      <c r="E46" s="20">
        <v>50000</v>
      </c>
      <c r="F46" s="279">
        <v>3330</v>
      </c>
      <c r="G46" s="704"/>
    </row>
    <row r="47" spans="3:7" ht="12.75">
      <c r="C47" s="4" t="s">
        <v>1259</v>
      </c>
      <c r="E47" s="20">
        <v>90361.09</v>
      </c>
      <c r="F47" s="279">
        <v>330</v>
      </c>
      <c r="G47" s="704"/>
    </row>
    <row r="48" spans="3:7" ht="12.75">
      <c r="C48" s="4" t="s">
        <v>1260</v>
      </c>
      <c r="E48" s="20">
        <v>23333</v>
      </c>
      <c r="F48" s="279">
        <v>4351</v>
      </c>
      <c r="G48" s="704"/>
    </row>
    <row r="49" spans="3:7" ht="12.75">
      <c r="C49" s="4" t="s">
        <v>1261</v>
      </c>
      <c r="E49" s="20">
        <v>5000</v>
      </c>
      <c r="F49" s="279">
        <v>4371</v>
      </c>
      <c r="G49" s="704"/>
    </row>
    <row r="50" spans="3:7" ht="12.75">
      <c r="C50" s="4" t="s">
        <v>1261</v>
      </c>
      <c r="E50" s="20">
        <v>70000</v>
      </c>
      <c r="F50" s="279">
        <v>4379</v>
      </c>
      <c r="G50" s="704"/>
    </row>
    <row r="51" ht="12.75">
      <c r="E51" s="20"/>
    </row>
    <row r="52" spans="3:5" ht="12.75">
      <c r="C52" s="694" t="s">
        <v>597</v>
      </c>
      <c r="D52" s="694"/>
      <c r="E52" s="701">
        <f>SUM(E45:E51)</f>
        <v>238694.09</v>
      </c>
    </row>
    <row r="53" ht="12.75">
      <c r="E53" s="20"/>
    </row>
    <row r="54" spans="3:5" ht="12.75">
      <c r="C54" s="694" t="s">
        <v>1224</v>
      </c>
      <c r="E54" s="702">
        <v>5229</v>
      </c>
    </row>
    <row r="55" spans="3:7" ht="12.75">
      <c r="C55" s="699" t="s">
        <v>1262</v>
      </c>
      <c r="D55" s="699"/>
      <c r="E55" s="700"/>
      <c r="F55" s="703"/>
      <c r="G55" s="699"/>
    </row>
    <row r="56" ht="12.75">
      <c r="E56" s="20"/>
    </row>
    <row r="57" spans="3:7" ht="12.75">
      <c r="C57" s="4" t="s">
        <v>1263</v>
      </c>
      <c r="E57" s="20">
        <v>17850</v>
      </c>
      <c r="F57" s="279">
        <v>2212</v>
      </c>
      <c r="G57" s="704"/>
    </row>
    <row r="58" spans="3:7" ht="12.75">
      <c r="C58" s="4" t="s">
        <v>1264</v>
      </c>
      <c r="E58" s="20">
        <v>11442.2</v>
      </c>
      <c r="F58" s="279">
        <v>6171</v>
      </c>
      <c r="G58" s="704"/>
    </row>
    <row r="59" spans="5:7" ht="12.75">
      <c r="E59" s="20"/>
      <c r="G59" s="704"/>
    </row>
    <row r="60" spans="3:5" ht="12.75">
      <c r="C60" s="9"/>
      <c r="D60" s="9"/>
      <c r="E60" s="125"/>
    </row>
    <row r="61" spans="3:5" ht="12.75">
      <c r="C61" s="694" t="s">
        <v>597</v>
      </c>
      <c r="D61" s="694"/>
      <c r="E61" s="701">
        <f>SUM(E57:E60)</f>
        <v>29292.2</v>
      </c>
    </row>
    <row r="62" ht="12.75">
      <c r="E62" s="20"/>
    </row>
    <row r="64" spans="3:5" ht="12.75">
      <c r="C64" s="633" t="s">
        <v>597</v>
      </c>
      <c r="D64" s="633"/>
      <c r="E64" s="705">
        <f>SUM(E31+E40+E52+E61)</f>
        <v>1260393.29</v>
      </c>
    </row>
  </sheetData>
  <sheetProtection selectLockedCells="1" selectUnlockedCells="1"/>
  <printOptions/>
  <pageMargins left="0.7479166666666667" right="0.7479166666666667" top="0.4201388888888889" bottom="0.1701388888888889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B2:G79"/>
  <sheetViews>
    <sheetView workbookViewId="0" topLeftCell="A61">
      <selection activeCell="D78" sqref="D78"/>
    </sheetView>
  </sheetViews>
  <sheetFormatPr defaultColWidth="9.140625" defaultRowHeight="12.75"/>
  <cols>
    <col min="1" max="1" width="2.7109375" style="4" customWidth="1"/>
    <col min="2" max="2" width="34.00390625" style="4" customWidth="1"/>
    <col min="3" max="3" width="56.140625" style="4" customWidth="1"/>
    <col min="4" max="4" width="13.00390625" style="4" customWidth="1"/>
    <col min="6" max="6" width="12.57421875" style="4" customWidth="1"/>
  </cols>
  <sheetData>
    <row r="2" spans="2:3" ht="12.75">
      <c r="B2" s="95"/>
      <c r="C2" s="95"/>
    </row>
    <row r="3" spans="2:7" ht="15">
      <c r="B3" s="706" t="s">
        <v>1265</v>
      </c>
      <c r="C3" s="706"/>
      <c r="D3" s="707"/>
      <c r="E3" s="3"/>
      <c r="F3" s="3"/>
      <c r="G3" s="3"/>
    </row>
    <row r="5" spans="2:7" ht="15.75">
      <c r="B5" s="708" t="s">
        <v>1224</v>
      </c>
      <c r="C5" s="684"/>
      <c r="D5" s="684">
        <v>5329</v>
      </c>
      <c r="E5" s="684"/>
      <c r="F5" s="684"/>
      <c r="G5" s="684"/>
    </row>
    <row r="6" spans="2:7" ht="12.75">
      <c r="B6" s="684"/>
      <c r="C6" s="684"/>
      <c r="D6" s="685"/>
      <c r="E6" s="684"/>
      <c r="F6" s="684" t="s">
        <v>1266</v>
      </c>
      <c r="G6" s="684" t="s">
        <v>1267</v>
      </c>
    </row>
    <row r="7" ht="12.75">
      <c r="D7" s="235"/>
    </row>
    <row r="8" spans="2:7" ht="12.75">
      <c r="B8" s="4" t="s">
        <v>1268</v>
      </c>
      <c r="C8" s="4" t="s">
        <v>1269</v>
      </c>
      <c r="D8" s="235">
        <v>42948</v>
      </c>
      <c r="F8" s="704">
        <v>40575</v>
      </c>
      <c r="G8" s="4">
        <v>130004</v>
      </c>
    </row>
    <row r="9" spans="2:7" ht="12.75">
      <c r="B9" s="4" t="s">
        <v>1270</v>
      </c>
      <c r="C9" s="4" t="s">
        <v>1269</v>
      </c>
      <c r="D9" s="235">
        <v>17895</v>
      </c>
      <c r="F9" s="704">
        <v>40786</v>
      </c>
      <c r="G9" s="4">
        <v>100114</v>
      </c>
    </row>
    <row r="10" spans="2:7" ht="12.75">
      <c r="B10" s="4" t="s">
        <v>1270</v>
      </c>
      <c r="C10" s="4" t="s">
        <v>1271</v>
      </c>
      <c r="D10" s="235">
        <v>125265</v>
      </c>
      <c r="F10" s="704">
        <v>40777</v>
      </c>
      <c r="G10" s="4">
        <v>910018</v>
      </c>
    </row>
    <row r="11" spans="3:7" ht="12.75">
      <c r="C11" s="4" t="s">
        <v>1271</v>
      </c>
      <c r="D11" s="235">
        <v>-85896</v>
      </c>
      <c r="F11" s="704">
        <v>40893</v>
      </c>
      <c r="G11" s="4">
        <v>100118</v>
      </c>
    </row>
    <row r="12" ht="12.75">
      <c r="D12" s="709"/>
    </row>
    <row r="13" spans="2:4" ht="12.75">
      <c r="B13" s="694" t="s">
        <v>597</v>
      </c>
      <c r="C13" s="694"/>
      <c r="D13" s="710">
        <f>SUM(D8:D12)</f>
        <v>100212</v>
      </c>
    </row>
    <row r="14" ht="12.75">
      <c r="D14" s="235"/>
    </row>
    <row r="15" ht="12.75">
      <c r="D15" s="235"/>
    </row>
    <row r="16" spans="2:7" ht="15">
      <c r="B16" s="706" t="s">
        <v>1272</v>
      </c>
      <c r="C16" s="706"/>
      <c r="D16" s="707"/>
      <c r="E16" s="3"/>
      <c r="F16" s="3"/>
      <c r="G16" s="3"/>
    </row>
    <row r="17" ht="12.75">
      <c r="D17" s="235"/>
    </row>
    <row r="18" ht="12.75">
      <c r="D18" s="235"/>
    </row>
    <row r="19" spans="2:7" ht="15.75">
      <c r="B19" s="708" t="s">
        <v>1224</v>
      </c>
      <c r="C19" s="684"/>
      <c r="D19" s="684">
        <v>6349</v>
      </c>
      <c r="E19" s="684"/>
      <c r="F19" s="684"/>
      <c r="G19" s="684"/>
    </row>
    <row r="20" spans="2:7" ht="12.75">
      <c r="B20" s="684"/>
      <c r="C20" s="684"/>
      <c r="D20" s="685"/>
      <c r="E20" s="684"/>
      <c r="F20" s="684" t="s">
        <v>1266</v>
      </c>
      <c r="G20" s="684" t="s">
        <v>1267</v>
      </c>
    </row>
    <row r="21" ht="12.75">
      <c r="D21" s="235"/>
    </row>
    <row r="22" spans="2:7" ht="12.75">
      <c r="B22" s="4" t="s">
        <v>1273</v>
      </c>
      <c r="C22" s="4" t="s">
        <v>1274</v>
      </c>
      <c r="D22" s="235">
        <v>58004</v>
      </c>
      <c r="F22" s="704">
        <v>40597</v>
      </c>
      <c r="G22" s="4">
        <v>100022</v>
      </c>
    </row>
    <row r="23" spans="2:7" ht="12.75">
      <c r="B23" s="4" t="s">
        <v>1273</v>
      </c>
      <c r="C23" s="4" t="s">
        <v>1274</v>
      </c>
      <c r="D23" s="235">
        <v>58004</v>
      </c>
      <c r="F23" s="704">
        <v>40644</v>
      </c>
      <c r="G23" s="4">
        <v>100028</v>
      </c>
    </row>
    <row r="24" spans="2:7" ht="12.75">
      <c r="B24" s="4" t="s">
        <v>1273</v>
      </c>
      <c r="C24" s="4" t="s">
        <v>1274</v>
      </c>
      <c r="D24" s="235">
        <v>58004</v>
      </c>
      <c r="F24" s="704">
        <v>40763</v>
      </c>
      <c r="G24" s="4">
        <v>100028</v>
      </c>
    </row>
    <row r="25" spans="2:7" ht="12.75">
      <c r="B25" s="4" t="s">
        <v>1273</v>
      </c>
      <c r="C25" s="4" t="s">
        <v>1274</v>
      </c>
      <c r="D25" s="235">
        <v>58004</v>
      </c>
      <c r="F25" s="704">
        <v>40891</v>
      </c>
      <c r="G25" s="4">
        <v>100074</v>
      </c>
    </row>
    <row r="26" spans="2:7" ht="12.75">
      <c r="B26" s="4" t="s">
        <v>1270</v>
      </c>
      <c r="C26" s="4" t="s">
        <v>1275</v>
      </c>
      <c r="D26" s="235">
        <v>106400</v>
      </c>
      <c r="F26" s="704">
        <v>40618</v>
      </c>
      <c r="G26" s="4">
        <v>910004</v>
      </c>
    </row>
    <row r="27" spans="3:7" ht="12.75">
      <c r="C27" s="4" t="s">
        <v>1275</v>
      </c>
      <c r="D27" s="235">
        <v>-74480</v>
      </c>
      <c r="F27" s="704">
        <v>40812</v>
      </c>
      <c r="G27" s="4">
        <v>100121</v>
      </c>
    </row>
    <row r="28" spans="2:7" ht="12.75">
      <c r="B28" s="4" t="s">
        <v>1270</v>
      </c>
      <c r="C28" s="4" t="s">
        <v>1276</v>
      </c>
      <c r="D28" s="235">
        <v>164634</v>
      </c>
      <c r="F28" s="704">
        <v>40618</v>
      </c>
      <c r="G28" s="4">
        <v>910003</v>
      </c>
    </row>
    <row r="29" spans="3:7" ht="12.75">
      <c r="C29" s="4" t="s">
        <v>1276</v>
      </c>
      <c r="D29" s="235">
        <v>-112738.5</v>
      </c>
      <c r="F29" s="704">
        <v>40820</v>
      </c>
      <c r="G29" s="4">
        <v>100004</v>
      </c>
    </row>
    <row r="30" ht="12.75">
      <c r="D30" s="235"/>
    </row>
    <row r="31" spans="2:5" ht="12.75">
      <c r="B31" s="694" t="s">
        <v>597</v>
      </c>
      <c r="C31" s="694"/>
      <c r="D31" s="710">
        <f>SUM(D22:D30)</f>
        <v>315831.5</v>
      </c>
      <c r="E31" s="684"/>
    </row>
    <row r="32" ht="12.75">
      <c r="D32" s="235"/>
    </row>
    <row r="33" ht="12.75">
      <c r="D33" s="235"/>
    </row>
    <row r="35" spans="2:3" ht="12.75">
      <c r="B35" s="3"/>
      <c r="C35" s="3"/>
    </row>
    <row r="36" spans="2:3" ht="15">
      <c r="B36" s="706" t="s">
        <v>1277</v>
      </c>
      <c r="C36" s="706"/>
    </row>
    <row r="38" spans="2:7" ht="15.75">
      <c r="B38" s="708" t="s">
        <v>1224</v>
      </c>
      <c r="C38" s="684"/>
      <c r="D38" s="684">
        <v>5331</v>
      </c>
      <c r="E38" s="684"/>
      <c r="F38" s="684" t="s">
        <v>1278</v>
      </c>
      <c r="G38" s="684"/>
    </row>
    <row r="39" spans="2:7" ht="12.75">
      <c r="B39" s="684"/>
      <c r="C39" s="684"/>
      <c r="D39" s="685"/>
      <c r="E39" s="684"/>
      <c r="F39" s="684"/>
      <c r="G39" s="684"/>
    </row>
    <row r="40" spans="2:4" ht="12.75">
      <c r="B40" s="4" t="s">
        <v>1279</v>
      </c>
      <c r="C40" s="4" t="s">
        <v>367</v>
      </c>
      <c r="D40" s="235">
        <v>1775000</v>
      </c>
    </row>
    <row r="41" spans="3:4" ht="12.75">
      <c r="C41" s="4" t="s">
        <v>1280</v>
      </c>
      <c r="D41" s="235">
        <v>72300</v>
      </c>
    </row>
    <row r="42" spans="2:4" ht="12.75">
      <c r="B42" s="4" t="s">
        <v>248</v>
      </c>
      <c r="C42" s="4" t="s">
        <v>367</v>
      </c>
      <c r="D42" s="235">
        <v>4401000</v>
      </c>
    </row>
    <row r="43" ht="12.75">
      <c r="D43" s="235"/>
    </row>
    <row r="44" spans="2:4" ht="12.75">
      <c r="B44" s="684" t="s">
        <v>597</v>
      </c>
      <c r="C44" s="684"/>
      <c r="D44" s="685">
        <f>SUM(D40:D43)</f>
        <v>6248300</v>
      </c>
    </row>
    <row r="45" ht="12.75">
      <c r="D45" s="235"/>
    </row>
    <row r="46" ht="12.75">
      <c r="D46" s="235"/>
    </row>
    <row r="47" spans="2:4" ht="15.75">
      <c r="B47" s="708" t="s">
        <v>1224</v>
      </c>
      <c r="C47" s="684"/>
      <c r="D47" s="684">
        <v>5336</v>
      </c>
    </row>
    <row r="48" ht="12.75">
      <c r="D48" s="235"/>
    </row>
    <row r="49" spans="2:4" ht="12.75">
      <c r="B49" s="4" t="s">
        <v>248</v>
      </c>
      <c r="C49" s="4" t="s">
        <v>1281</v>
      </c>
      <c r="D49" s="235">
        <v>732124.4</v>
      </c>
    </row>
    <row r="50" ht="12.75">
      <c r="D50" s="235"/>
    </row>
    <row r="51" spans="2:4" ht="12.75">
      <c r="B51" s="684" t="s">
        <v>597</v>
      </c>
      <c r="C51" s="684"/>
      <c r="D51" s="685">
        <f>SUM(D48:D50)</f>
        <v>732124.4</v>
      </c>
    </row>
    <row r="52" ht="12.75">
      <c r="D52" s="235"/>
    </row>
    <row r="53" spans="2:7" ht="15.75">
      <c r="B53" s="708" t="s">
        <v>1224</v>
      </c>
      <c r="C53" s="684"/>
      <c r="D53" s="684">
        <v>5339</v>
      </c>
      <c r="E53" s="684"/>
      <c r="F53" s="684" t="s">
        <v>1282</v>
      </c>
      <c r="G53" s="684"/>
    </row>
    <row r="54" ht="12.75">
      <c r="D54" s="235"/>
    </row>
    <row r="55" spans="2:4" ht="12.75">
      <c r="B55" s="4" t="s">
        <v>1283</v>
      </c>
      <c r="C55" s="4" t="s">
        <v>1284</v>
      </c>
      <c r="D55" s="235">
        <v>3000</v>
      </c>
    </row>
    <row r="56" spans="2:4" ht="12.75">
      <c r="B56" s="4" t="s">
        <v>1285</v>
      </c>
      <c r="C56" s="4" t="s">
        <v>1284</v>
      </c>
      <c r="D56" s="235">
        <v>70000</v>
      </c>
    </row>
    <row r="57" ht="12.75">
      <c r="D57" s="235"/>
    </row>
    <row r="58" spans="2:4" ht="12.75">
      <c r="B58" s="684" t="s">
        <v>597</v>
      </c>
      <c r="C58" s="684"/>
      <c r="D58" s="685">
        <f>SUM(D55:D57)</f>
        <v>73000</v>
      </c>
    </row>
    <row r="59" ht="12.75">
      <c r="D59" s="235"/>
    </row>
    <row r="63" spans="2:3" ht="15.75">
      <c r="B63" s="711" t="s">
        <v>1286</v>
      </c>
      <c r="C63" s="711"/>
    </row>
    <row r="65" spans="2:4" ht="15.75">
      <c r="B65" s="708" t="s">
        <v>1224</v>
      </c>
      <c r="C65" s="684"/>
      <c r="D65" s="684">
        <v>5319</v>
      </c>
    </row>
    <row r="66" ht="12.75">
      <c r="D66" s="235"/>
    </row>
    <row r="67" spans="2:4" ht="12.75">
      <c r="B67" s="4" t="s">
        <v>1287</v>
      </c>
      <c r="C67" s="4" t="s">
        <v>1288</v>
      </c>
      <c r="D67" s="235">
        <v>20000</v>
      </c>
    </row>
    <row r="68" ht="12.75">
      <c r="D68" s="235"/>
    </row>
    <row r="69" spans="2:4" ht="12.75">
      <c r="B69" s="684" t="s">
        <v>597</v>
      </c>
      <c r="C69" s="684"/>
      <c r="D69" s="685">
        <f>SUM(D66:D68)</f>
        <v>20000</v>
      </c>
    </row>
    <row r="72" ht="15.75">
      <c r="B72" s="711" t="s">
        <v>716</v>
      </c>
    </row>
    <row r="75" spans="2:4" ht="15.75">
      <c r="B75" s="708" t="s">
        <v>1224</v>
      </c>
      <c r="C75" s="684"/>
      <c r="D75" s="684">
        <v>5321</v>
      </c>
    </row>
    <row r="76" ht="12.75">
      <c r="D76" s="235"/>
    </row>
    <row r="77" spans="2:4" ht="12.75">
      <c r="B77" s="4" t="s">
        <v>1289</v>
      </c>
      <c r="C77" s="4" t="s">
        <v>1290</v>
      </c>
      <c r="D77" s="235">
        <v>29415.24</v>
      </c>
    </row>
    <row r="78" ht="12.75">
      <c r="D78" s="235"/>
    </row>
    <row r="79" spans="2:4" ht="12.75">
      <c r="B79" s="684" t="s">
        <v>597</v>
      </c>
      <c r="C79" s="684"/>
      <c r="D79" s="685">
        <f>SUM(D76:D78)</f>
        <v>29415.24</v>
      </c>
    </row>
  </sheetData>
  <sheetProtection selectLockedCells="1" selectUnlockedCells="1"/>
  <printOptions/>
  <pageMargins left="0.20972222222222223" right="0.1798611111111111" top="0.1701388888888889" bottom="0.1701388888888889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I16"/>
  <sheetViews>
    <sheetView workbookViewId="0" topLeftCell="A1">
      <selection activeCell="B18" sqref="B18"/>
    </sheetView>
  </sheetViews>
  <sheetFormatPr defaultColWidth="9.140625" defaultRowHeight="12.75"/>
  <cols>
    <col min="2" max="2" width="44.421875" style="4" customWidth="1"/>
    <col min="3" max="3" width="5.8515625" style="4" customWidth="1"/>
    <col min="4" max="4" width="22.8515625" style="4" customWidth="1"/>
    <col min="6" max="6" width="12.7109375" style="4" customWidth="1"/>
    <col min="7" max="7" width="10.7109375" style="4" customWidth="1"/>
    <col min="8" max="8" width="30.57421875" style="4" customWidth="1"/>
  </cols>
  <sheetData>
    <row r="1" spans="1:9" ht="12.75">
      <c r="A1" s="597"/>
      <c r="B1" s="712"/>
      <c r="C1" s="597"/>
      <c r="D1" s="713"/>
      <c r="E1" s="713"/>
      <c r="F1" s="713"/>
      <c r="G1" s="713"/>
      <c r="H1" s="192"/>
      <c r="I1" s="66"/>
    </row>
    <row r="2" spans="1:8" ht="12.75">
      <c r="A2" s="635"/>
      <c r="B2" s="12"/>
      <c r="D2" s="634"/>
      <c r="E2" s="634"/>
      <c r="F2" s="285"/>
      <c r="G2" s="285"/>
      <c r="H2" s="21"/>
    </row>
    <row r="3" spans="1:8" ht="12.75">
      <c r="A3" s="635"/>
      <c r="B3" s="12"/>
      <c r="D3" s="634"/>
      <c r="E3" s="634"/>
      <c r="F3" s="285"/>
      <c r="G3" s="285"/>
      <c r="H3" s="21"/>
    </row>
    <row r="4" spans="1:8" ht="12.75">
      <c r="A4" s="635"/>
      <c r="E4" s="634"/>
      <c r="F4" s="285"/>
      <c r="G4" s="285"/>
      <c r="H4" s="21"/>
    </row>
    <row r="5" spans="1:8" ht="12.75">
      <c r="A5" s="635"/>
      <c r="E5" s="634"/>
      <c r="F5" s="285"/>
      <c r="G5" s="285"/>
      <c r="H5" s="21"/>
    </row>
    <row r="6" spans="1:8" ht="15">
      <c r="A6" s="635"/>
      <c r="B6" s="714" t="s">
        <v>1291</v>
      </c>
      <c r="D6" s="634"/>
      <c r="E6" s="634"/>
      <c r="F6" s="285"/>
      <c r="G6" s="285"/>
      <c r="H6" s="21"/>
    </row>
    <row r="7" spans="1:8" ht="12.75">
      <c r="A7" s="635"/>
      <c r="B7" s="12"/>
      <c r="D7" s="634"/>
      <c r="E7" s="634"/>
      <c r="F7" s="285"/>
      <c r="G7" s="285"/>
      <c r="H7" s="21"/>
    </row>
    <row r="8" spans="1:8" ht="12.75">
      <c r="A8" s="635"/>
      <c r="B8" s="274" t="s">
        <v>1292</v>
      </c>
      <c r="D8" s="245">
        <v>1345704.93</v>
      </c>
      <c r="E8" s="634"/>
      <c r="F8" s="285"/>
      <c r="G8" s="285"/>
      <c r="H8" s="21"/>
    </row>
    <row r="9" spans="1:8" ht="12.75">
      <c r="A9" s="635"/>
      <c r="B9" s="274" t="s">
        <v>1293</v>
      </c>
      <c r="D9" s="245">
        <v>1625091.5</v>
      </c>
      <c r="E9" s="634"/>
      <c r="F9" s="285"/>
      <c r="G9" s="285"/>
      <c r="H9" s="21"/>
    </row>
    <row r="10" spans="1:8" ht="12.75">
      <c r="A10" s="635"/>
      <c r="B10" s="274" t="s">
        <v>1294</v>
      </c>
      <c r="D10" s="245">
        <v>978296.86</v>
      </c>
      <c r="E10" s="634"/>
      <c r="F10" s="285"/>
      <c r="G10" s="285"/>
      <c r="H10" s="21"/>
    </row>
    <row r="11" spans="1:8" ht="12.75">
      <c r="A11" s="635"/>
      <c r="B11" s="274" t="s">
        <v>1295</v>
      </c>
      <c r="D11" s="245">
        <v>142</v>
      </c>
      <c r="E11" s="634"/>
      <c r="F11" s="285"/>
      <c r="G11" s="285"/>
      <c r="H11" s="21"/>
    </row>
    <row r="12" spans="1:8" ht="12.75">
      <c r="A12" s="635"/>
      <c r="B12" s="274" t="s">
        <v>1296</v>
      </c>
      <c r="D12" s="245">
        <v>4635</v>
      </c>
      <c r="E12" s="634"/>
      <c r="F12" s="285"/>
      <c r="G12" s="285"/>
      <c r="H12" s="21"/>
    </row>
    <row r="13" spans="2:4" ht="12.75">
      <c r="B13" s="274" t="s">
        <v>1297</v>
      </c>
      <c r="D13" s="715">
        <v>227218.16</v>
      </c>
    </row>
    <row r="16" spans="2:4" ht="12.75">
      <c r="B16" s="9" t="s">
        <v>597</v>
      </c>
      <c r="C16" s="9"/>
      <c r="D16" s="435">
        <f>SUM(D8:D15)</f>
        <v>4181088.45</v>
      </c>
    </row>
  </sheetData>
  <sheetProtection selectLockedCells="1" selectUnlockedCells="1"/>
  <printOptions/>
  <pageMargins left="0.75" right="0.75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3:J332"/>
  <sheetViews>
    <sheetView workbookViewId="0" topLeftCell="A133">
      <selection activeCell="D97" sqref="D97"/>
    </sheetView>
  </sheetViews>
  <sheetFormatPr defaultColWidth="9.140625" defaultRowHeight="12.75"/>
  <cols>
    <col min="1" max="1" width="44.140625" style="4" customWidth="1"/>
    <col min="2" max="2" width="10.7109375" style="4" customWidth="1"/>
    <col min="3" max="3" width="9.7109375" style="4" customWidth="1"/>
    <col min="4" max="4" width="15.57421875" style="285" customWidth="1"/>
    <col min="5" max="5" width="18.8515625" style="285" customWidth="1"/>
    <col min="6" max="6" width="12.421875" style="285" customWidth="1"/>
    <col min="7" max="7" width="15.140625" style="95" customWidth="1"/>
    <col min="8" max="8" width="18.7109375" style="4" customWidth="1"/>
    <col min="9" max="9" width="0" style="4" hidden="1" customWidth="1"/>
  </cols>
  <sheetData>
    <row r="3" spans="1:10" ht="12" customHeight="1">
      <c r="A3" s="716"/>
      <c r="B3" s="716"/>
      <c r="C3" s="717"/>
      <c r="D3" s="190"/>
      <c r="E3" s="588"/>
      <c r="F3" s="588"/>
      <c r="G3" s="717"/>
      <c r="H3" s="192"/>
      <c r="I3" s="46"/>
      <c r="J3" s="46"/>
    </row>
    <row r="4" spans="1:10" ht="15.75">
      <c r="A4" s="718" t="s">
        <v>1298</v>
      </c>
      <c r="B4" s="719"/>
      <c r="C4" s="67"/>
      <c r="D4" s="67"/>
      <c r="E4" s="4"/>
      <c r="F4" s="463"/>
      <c r="G4" s="689"/>
      <c r="H4" s="46"/>
      <c r="I4" s="46"/>
      <c r="J4" s="46"/>
    </row>
    <row r="5" spans="1:10" ht="12.75">
      <c r="A5" s="358"/>
      <c r="B5" s="358"/>
      <c r="C5" s="358"/>
      <c r="D5" s="358"/>
      <c r="E5" s="358"/>
      <c r="F5" s="463"/>
      <c r="G5" s="720"/>
      <c r="H5" s="203"/>
      <c r="I5" s="46"/>
      <c r="J5" s="46"/>
    </row>
    <row r="6" spans="1:10" ht="12.75">
      <c r="A6" s="721" t="s">
        <v>1299</v>
      </c>
      <c r="B6" s="721" t="s">
        <v>1300</v>
      </c>
      <c r="C6" s="722"/>
      <c r="D6" s="723" t="s">
        <v>1301</v>
      </c>
      <c r="E6" s="724" t="s">
        <v>1302</v>
      </c>
      <c r="F6" s="463"/>
      <c r="G6" s="720"/>
      <c r="H6" s="203"/>
      <c r="I6" s="46"/>
      <c r="J6" s="46"/>
    </row>
    <row r="7" spans="1:10" ht="12.75">
      <c r="A7" s="725"/>
      <c r="B7" s="725"/>
      <c r="C7" s="726"/>
      <c r="D7" s="727"/>
      <c r="E7" s="728"/>
      <c r="F7" s="463"/>
      <c r="G7" s="720"/>
      <c r="H7" s="203"/>
      <c r="I7" s="46"/>
      <c r="J7" s="46"/>
    </row>
    <row r="8" spans="1:10" ht="12.75">
      <c r="A8" s="729" t="s">
        <v>1303</v>
      </c>
      <c r="B8" s="730" t="s">
        <v>1304</v>
      </c>
      <c r="C8" s="731" t="s">
        <v>334</v>
      </c>
      <c r="D8" s="732">
        <v>1823</v>
      </c>
      <c r="E8" s="733" t="s">
        <v>1305</v>
      </c>
      <c r="F8" s="463"/>
      <c r="G8" s="720"/>
      <c r="H8" s="203"/>
      <c r="I8" s="46"/>
      <c r="J8" s="46"/>
    </row>
    <row r="9" spans="1:10" ht="12.75">
      <c r="A9" s="730" t="s">
        <v>1306</v>
      </c>
      <c r="B9" s="730" t="s">
        <v>1307</v>
      </c>
      <c r="C9" s="731" t="s">
        <v>1308</v>
      </c>
      <c r="D9" s="732">
        <v>22308</v>
      </c>
      <c r="E9" s="733" t="s">
        <v>1305</v>
      </c>
      <c r="F9" s="463"/>
      <c r="G9" s="720"/>
      <c r="H9" s="203"/>
      <c r="I9" s="46"/>
      <c r="J9" s="46"/>
    </row>
    <row r="10" spans="1:10" ht="12.75">
      <c r="A10" s="730" t="s">
        <v>1309</v>
      </c>
      <c r="B10" s="730" t="s">
        <v>1307</v>
      </c>
      <c r="C10" s="731" t="s">
        <v>1310</v>
      </c>
      <c r="D10" s="732">
        <v>36335</v>
      </c>
      <c r="E10" s="733" t="s">
        <v>1305</v>
      </c>
      <c r="F10" s="463"/>
      <c r="G10" s="720"/>
      <c r="H10" s="203"/>
      <c r="I10" s="46"/>
      <c r="J10" s="46"/>
    </row>
    <row r="11" spans="1:10" ht="12.75">
      <c r="A11" s="730" t="s">
        <v>1311</v>
      </c>
      <c r="B11" s="730" t="s">
        <v>1307</v>
      </c>
      <c r="C11" s="731" t="s">
        <v>1312</v>
      </c>
      <c r="D11" s="732">
        <v>57895</v>
      </c>
      <c r="E11" s="733" t="s">
        <v>1305</v>
      </c>
      <c r="F11" s="463"/>
      <c r="G11" s="720"/>
      <c r="H11" s="203"/>
      <c r="I11" s="46"/>
      <c r="J11" s="46"/>
    </row>
    <row r="12" spans="1:10" ht="12.75">
      <c r="A12" s="730" t="s">
        <v>1313</v>
      </c>
      <c r="B12" s="730" t="s">
        <v>1307</v>
      </c>
      <c r="C12" s="731" t="s">
        <v>1314</v>
      </c>
      <c r="D12" s="732">
        <v>72628</v>
      </c>
      <c r="E12" s="733" t="s">
        <v>1305</v>
      </c>
      <c r="F12" s="463"/>
      <c r="G12" s="720"/>
      <c r="H12" s="203"/>
      <c r="I12" s="46"/>
      <c r="J12" s="46"/>
    </row>
    <row r="13" spans="1:10" ht="12.75">
      <c r="A13" s="730" t="s">
        <v>1315</v>
      </c>
      <c r="B13" s="730" t="s">
        <v>1307</v>
      </c>
      <c r="C13" s="731" t="s">
        <v>1316</v>
      </c>
      <c r="D13" s="732">
        <v>7377</v>
      </c>
      <c r="E13" s="733" t="s">
        <v>1305</v>
      </c>
      <c r="F13" s="463"/>
      <c r="G13" s="720"/>
      <c r="H13" s="203"/>
      <c r="I13" s="46"/>
      <c r="J13" s="46"/>
    </row>
    <row r="14" spans="1:10" ht="12.75">
      <c r="A14" s="730" t="s">
        <v>1317</v>
      </c>
      <c r="B14" s="730" t="s">
        <v>1318</v>
      </c>
      <c r="C14" s="731" t="s">
        <v>334</v>
      </c>
      <c r="D14" s="732">
        <v>2808</v>
      </c>
      <c r="E14" s="733" t="s">
        <v>1305</v>
      </c>
      <c r="F14" s="463"/>
      <c r="G14" s="720"/>
      <c r="H14" s="203"/>
      <c r="I14" s="46"/>
      <c r="J14" s="46"/>
    </row>
    <row r="15" spans="1:10" ht="12.75">
      <c r="A15" s="730" t="s">
        <v>1319</v>
      </c>
      <c r="B15" s="730" t="s">
        <v>1320</v>
      </c>
      <c r="C15" s="731" t="s">
        <v>334</v>
      </c>
      <c r="D15" s="732">
        <v>16332</v>
      </c>
      <c r="E15" s="733" t="s">
        <v>1305</v>
      </c>
      <c r="F15" s="463"/>
      <c r="G15" s="720"/>
      <c r="H15" s="203"/>
      <c r="I15" s="46"/>
      <c r="J15" s="46"/>
    </row>
    <row r="16" spans="1:10" ht="12.75">
      <c r="A16" s="730" t="s">
        <v>1321</v>
      </c>
      <c r="B16" s="730" t="s">
        <v>1322</v>
      </c>
      <c r="C16" s="731" t="s">
        <v>334</v>
      </c>
      <c r="D16" s="732">
        <v>794</v>
      </c>
      <c r="E16" s="733" t="s">
        <v>1305</v>
      </c>
      <c r="F16" s="463"/>
      <c r="G16" s="720"/>
      <c r="H16" s="203"/>
      <c r="I16" s="46"/>
      <c r="J16" s="46"/>
    </row>
    <row r="17" spans="1:10" ht="12.75">
      <c r="A17" s="730" t="s">
        <v>1323</v>
      </c>
      <c r="B17" s="730" t="s">
        <v>1324</v>
      </c>
      <c r="C17" s="731" t="s">
        <v>334</v>
      </c>
      <c r="D17" s="732">
        <v>765</v>
      </c>
      <c r="E17" s="733" t="s">
        <v>1305</v>
      </c>
      <c r="F17" s="463"/>
      <c r="G17" s="720"/>
      <c r="H17" s="203"/>
      <c r="I17" s="46"/>
      <c r="J17" s="46"/>
    </row>
    <row r="18" spans="1:10" ht="12.75">
      <c r="A18" s="730" t="s">
        <v>1325</v>
      </c>
      <c r="B18" s="730" t="s">
        <v>1326</v>
      </c>
      <c r="C18" s="731" t="s">
        <v>334</v>
      </c>
      <c r="D18" s="732">
        <v>1350</v>
      </c>
      <c r="E18" s="733" t="s">
        <v>1305</v>
      </c>
      <c r="F18" s="463"/>
      <c r="G18" s="720"/>
      <c r="H18" s="203"/>
      <c r="I18" s="46"/>
      <c r="J18" s="46"/>
    </row>
    <row r="19" spans="1:10" ht="12.75">
      <c r="A19" s="730" t="s">
        <v>1327</v>
      </c>
      <c r="B19" s="730" t="s">
        <v>1328</v>
      </c>
      <c r="C19" s="731" t="s">
        <v>1329</v>
      </c>
      <c r="D19" s="732">
        <v>1190</v>
      </c>
      <c r="E19" s="733" t="s">
        <v>1305</v>
      </c>
      <c r="F19" s="463"/>
      <c r="G19" s="720"/>
      <c r="H19" s="203"/>
      <c r="I19" s="46"/>
      <c r="J19" s="46"/>
    </row>
    <row r="20" spans="1:10" ht="12.75">
      <c r="A20" s="730" t="s">
        <v>1330</v>
      </c>
      <c r="B20" s="730" t="s">
        <v>1328</v>
      </c>
      <c r="C20" s="731" t="s">
        <v>1310</v>
      </c>
      <c r="D20" s="732">
        <v>1320</v>
      </c>
      <c r="E20" s="733" t="s">
        <v>1305</v>
      </c>
      <c r="F20" s="463"/>
      <c r="G20" s="720"/>
      <c r="H20" s="203"/>
      <c r="I20" s="46"/>
      <c r="J20" s="46"/>
    </row>
    <row r="21" spans="1:10" ht="12.75">
      <c r="A21" s="730" t="s">
        <v>1331</v>
      </c>
      <c r="B21" s="730" t="s">
        <v>1332</v>
      </c>
      <c r="C21" s="731" t="s">
        <v>334</v>
      </c>
      <c r="D21" s="732">
        <v>14836</v>
      </c>
      <c r="E21" s="733" t="s">
        <v>1305</v>
      </c>
      <c r="F21" s="463"/>
      <c r="G21" s="720"/>
      <c r="H21" s="203"/>
      <c r="I21" s="46"/>
      <c r="J21" s="46"/>
    </row>
    <row r="22" spans="1:10" ht="12.75">
      <c r="A22" s="730" t="s">
        <v>1333</v>
      </c>
      <c r="B22" s="730" t="s">
        <v>1332</v>
      </c>
      <c r="C22" s="731" t="s">
        <v>1334</v>
      </c>
      <c r="D22" s="732">
        <v>714</v>
      </c>
      <c r="E22" s="733" t="s">
        <v>1305</v>
      </c>
      <c r="F22" s="463"/>
      <c r="G22" s="720"/>
      <c r="H22" s="203"/>
      <c r="I22" s="46"/>
      <c r="J22" s="46"/>
    </row>
    <row r="23" spans="1:10" ht="12.75">
      <c r="A23" s="730" t="s">
        <v>1335</v>
      </c>
      <c r="B23" s="730" t="s">
        <v>1332</v>
      </c>
      <c r="C23" s="731" t="s">
        <v>1336</v>
      </c>
      <c r="D23" s="732">
        <v>396</v>
      </c>
      <c r="E23" s="733" t="s">
        <v>1305</v>
      </c>
      <c r="F23" s="463"/>
      <c r="G23" s="720"/>
      <c r="H23" s="203"/>
      <c r="I23" s="46"/>
      <c r="J23" s="46"/>
    </row>
    <row r="24" spans="1:10" ht="12.75">
      <c r="A24" s="730" t="s">
        <v>1337</v>
      </c>
      <c r="B24" s="730" t="s">
        <v>1332</v>
      </c>
      <c r="C24" s="731" t="s">
        <v>1329</v>
      </c>
      <c r="D24" s="732">
        <v>1190</v>
      </c>
      <c r="E24" s="733" t="s">
        <v>1305</v>
      </c>
      <c r="F24" s="463"/>
      <c r="G24" s="720"/>
      <c r="H24" s="203"/>
      <c r="I24" s="46"/>
      <c r="J24" s="46"/>
    </row>
    <row r="25" spans="1:10" ht="12.75">
      <c r="A25" s="730" t="s">
        <v>1338</v>
      </c>
      <c r="B25" s="730" t="s">
        <v>1339</v>
      </c>
      <c r="C25" s="731" t="s">
        <v>1310</v>
      </c>
      <c r="D25" s="732">
        <v>3450</v>
      </c>
      <c r="E25" s="733" t="s">
        <v>1305</v>
      </c>
      <c r="F25" s="463"/>
      <c r="G25" s="720"/>
      <c r="H25" s="203"/>
      <c r="I25" s="46"/>
      <c r="J25" s="46"/>
    </row>
    <row r="26" spans="1:10" ht="12.75">
      <c r="A26" s="730" t="s">
        <v>1340</v>
      </c>
      <c r="B26" s="730" t="s">
        <v>1341</v>
      </c>
      <c r="C26" s="731" t="s">
        <v>334</v>
      </c>
      <c r="D26" s="732">
        <v>6667</v>
      </c>
      <c r="E26" s="733" t="s">
        <v>1305</v>
      </c>
      <c r="F26" s="463"/>
      <c r="G26" s="720"/>
      <c r="H26" s="203"/>
      <c r="I26" s="46"/>
      <c r="J26" s="46"/>
    </row>
    <row r="27" spans="1:10" ht="12.75">
      <c r="A27" s="730" t="s">
        <v>1342</v>
      </c>
      <c r="B27" s="730" t="s">
        <v>1341</v>
      </c>
      <c r="C27" s="731" t="s">
        <v>1329</v>
      </c>
      <c r="D27" s="732">
        <v>960</v>
      </c>
      <c r="E27" s="733" t="s">
        <v>1305</v>
      </c>
      <c r="F27" s="463"/>
      <c r="G27" s="720"/>
      <c r="H27" s="203"/>
      <c r="I27" s="46"/>
      <c r="J27" s="46"/>
    </row>
    <row r="28" spans="1:10" ht="12.75">
      <c r="A28" s="730" t="s">
        <v>1343</v>
      </c>
      <c r="B28" s="730" t="s">
        <v>1344</v>
      </c>
      <c r="C28" s="731" t="s">
        <v>334</v>
      </c>
      <c r="D28" s="732">
        <v>52967</v>
      </c>
      <c r="E28" s="733" t="s">
        <v>1305</v>
      </c>
      <c r="F28" s="463"/>
      <c r="G28" s="720"/>
      <c r="H28" s="203"/>
      <c r="I28" s="46"/>
      <c r="J28" s="46"/>
    </row>
    <row r="29" spans="1:10" ht="12.75">
      <c r="A29" s="730" t="s">
        <v>1343</v>
      </c>
      <c r="B29" s="730" t="s">
        <v>1344</v>
      </c>
      <c r="C29" s="731" t="s">
        <v>1345</v>
      </c>
      <c r="D29" s="732">
        <v>5642.7</v>
      </c>
      <c r="E29" s="733" t="s">
        <v>1305</v>
      </c>
      <c r="F29" s="463"/>
      <c r="G29" s="720"/>
      <c r="H29" s="203"/>
      <c r="I29" s="46"/>
      <c r="J29" s="46"/>
    </row>
    <row r="30" spans="1:10" ht="12.75">
      <c r="A30" s="730" t="s">
        <v>1346</v>
      </c>
      <c r="B30" s="730" t="s">
        <v>1347</v>
      </c>
      <c r="C30" s="731" t="s">
        <v>334</v>
      </c>
      <c r="D30" s="732">
        <v>30893</v>
      </c>
      <c r="E30" s="733" t="s">
        <v>1305</v>
      </c>
      <c r="F30" s="463"/>
      <c r="G30" s="720"/>
      <c r="H30" s="203"/>
      <c r="I30" s="46"/>
      <c r="J30" s="46"/>
    </row>
    <row r="31" spans="1:10" ht="12.75">
      <c r="A31" s="730" t="s">
        <v>1348</v>
      </c>
      <c r="B31" s="730" t="s">
        <v>1349</v>
      </c>
      <c r="C31" s="731" t="s">
        <v>1350</v>
      </c>
      <c r="D31" s="732">
        <v>120810</v>
      </c>
      <c r="E31" s="733" t="s">
        <v>1305</v>
      </c>
      <c r="F31" s="463"/>
      <c r="G31" s="720"/>
      <c r="H31" s="203"/>
      <c r="I31" s="46"/>
      <c r="J31" s="46"/>
    </row>
    <row r="32" spans="1:10" ht="12.75">
      <c r="A32" s="730" t="s">
        <v>1351</v>
      </c>
      <c r="B32" s="730" t="s">
        <v>1352</v>
      </c>
      <c r="C32" s="731" t="s">
        <v>1350</v>
      </c>
      <c r="D32" s="732">
        <v>15246</v>
      </c>
      <c r="E32" s="733" t="s">
        <v>1305</v>
      </c>
      <c r="F32" s="463"/>
      <c r="G32" s="720"/>
      <c r="H32" s="203"/>
      <c r="I32" s="46"/>
      <c r="J32" s="46"/>
    </row>
    <row r="33" spans="1:10" ht="12.75">
      <c r="A33" s="730" t="s">
        <v>1353</v>
      </c>
      <c r="B33" s="730" t="s">
        <v>1354</v>
      </c>
      <c r="C33" s="731" t="s">
        <v>1355</v>
      </c>
      <c r="D33" s="732">
        <v>8249</v>
      </c>
      <c r="E33" s="733" t="s">
        <v>1305</v>
      </c>
      <c r="F33" s="463"/>
      <c r="G33" s="720"/>
      <c r="H33" s="203"/>
      <c r="I33" s="46"/>
      <c r="J33" s="46"/>
    </row>
    <row r="34" spans="1:10" ht="12.75">
      <c r="A34" s="730" t="s">
        <v>1356</v>
      </c>
      <c r="B34" s="730" t="s">
        <v>1357</v>
      </c>
      <c r="C34" s="731" t="s">
        <v>1355</v>
      </c>
      <c r="D34" s="732">
        <v>145327</v>
      </c>
      <c r="E34" s="733" t="s">
        <v>1305</v>
      </c>
      <c r="F34" s="463"/>
      <c r="G34" s="720"/>
      <c r="H34" s="203"/>
      <c r="I34" s="46"/>
      <c r="J34" s="46"/>
    </row>
    <row r="35" spans="1:10" ht="12.75">
      <c r="A35" s="730" t="s">
        <v>1358</v>
      </c>
      <c r="B35" s="730" t="s">
        <v>1359</v>
      </c>
      <c r="C35" s="731" t="s">
        <v>334</v>
      </c>
      <c r="D35" s="732">
        <v>157289</v>
      </c>
      <c r="E35" s="733" t="s">
        <v>1305</v>
      </c>
      <c r="F35" s="463"/>
      <c r="G35" s="720"/>
      <c r="H35" s="203"/>
      <c r="I35" s="46"/>
      <c r="J35" s="46"/>
    </row>
    <row r="36" spans="1:10" ht="12.75">
      <c r="A36" s="730" t="s">
        <v>1360</v>
      </c>
      <c r="B36" s="730" t="s">
        <v>1361</v>
      </c>
      <c r="C36" s="731" t="s">
        <v>334</v>
      </c>
      <c r="D36" s="732">
        <v>4468.19</v>
      </c>
      <c r="E36" s="733" t="s">
        <v>1305</v>
      </c>
      <c r="F36" s="463"/>
      <c r="G36" s="720"/>
      <c r="H36" s="203"/>
      <c r="I36" s="46"/>
      <c r="J36" s="46"/>
    </row>
    <row r="37" spans="1:10" ht="12.75">
      <c r="A37" s="730" t="s">
        <v>1362</v>
      </c>
      <c r="B37" s="730" t="s">
        <v>1363</v>
      </c>
      <c r="C37" s="731" t="s">
        <v>334</v>
      </c>
      <c r="D37" s="732">
        <v>32304.29</v>
      </c>
      <c r="E37" s="733" t="s">
        <v>1305</v>
      </c>
      <c r="F37" s="463"/>
      <c r="G37" s="720"/>
      <c r="H37" s="203"/>
      <c r="I37" s="46"/>
      <c r="J37" s="46"/>
    </row>
    <row r="38" spans="1:10" ht="12.75">
      <c r="A38" s="730" t="s">
        <v>1364</v>
      </c>
      <c r="B38" s="730" t="s">
        <v>1365</v>
      </c>
      <c r="C38" s="731" t="s">
        <v>334</v>
      </c>
      <c r="D38" s="732">
        <v>833</v>
      </c>
      <c r="E38" s="733" t="s">
        <v>1305</v>
      </c>
      <c r="F38" s="463"/>
      <c r="G38" s="720"/>
      <c r="H38" s="203"/>
      <c r="I38" s="46"/>
      <c r="J38" s="46"/>
    </row>
    <row r="39" spans="1:10" ht="12.75">
      <c r="A39" s="730" t="s">
        <v>1366</v>
      </c>
      <c r="B39" s="730" t="s">
        <v>1367</v>
      </c>
      <c r="C39" s="731" t="s">
        <v>334</v>
      </c>
      <c r="D39" s="732">
        <v>5091.75</v>
      </c>
      <c r="E39" s="733" t="s">
        <v>1305</v>
      </c>
      <c r="F39" s="734"/>
      <c r="G39" s="720"/>
      <c r="H39" s="247"/>
      <c r="I39" s="46"/>
      <c r="J39" s="358"/>
    </row>
    <row r="40" spans="1:10" ht="12.75">
      <c r="A40" s="730" t="s">
        <v>1368</v>
      </c>
      <c r="B40" s="730" t="s">
        <v>1369</v>
      </c>
      <c r="C40" s="731" t="s">
        <v>334</v>
      </c>
      <c r="D40" s="732">
        <v>517</v>
      </c>
      <c r="E40" s="733" t="s">
        <v>1305</v>
      </c>
      <c r="F40" s="463"/>
      <c r="G40" s="689"/>
      <c r="H40" s="203"/>
      <c r="I40" s="46"/>
      <c r="J40" s="46"/>
    </row>
    <row r="41" spans="1:10" ht="12.75">
      <c r="A41" s="730" t="s">
        <v>1370</v>
      </c>
      <c r="B41" s="730" t="s">
        <v>1371</v>
      </c>
      <c r="C41" s="731" t="s">
        <v>334</v>
      </c>
      <c r="D41" s="732">
        <v>8250</v>
      </c>
      <c r="E41" s="733" t="s">
        <v>1305</v>
      </c>
      <c r="F41" s="463"/>
      <c r="G41" s="689"/>
      <c r="H41" s="46"/>
      <c r="I41" s="46"/>
      <c r="J41" s="46"/>
    </row>
    <row r="42" spans="1:10" ht="12.75">
      <c r="A42" s="730" t="s">
        <v>1372</v>
      </c>
      <c r="B42" s="730" t="s">
        <v>1373</v>
      </c>
      <c r="C42" s="731"/>
      <c r="D42" s="732">
        <v>3937</v>
      </c>
      <c r="E42" s="733" t="s">
        <v>1305</v>
      </c>
      <c r="F42" s="588"/>
      <c r="G42" s="717"/>
      <c r="H42" s="192"/>
      <c r="I42" s="46"/>
      <c r="J42" s="46"/>
    </row>
    <row r="43" spans="1:10" ht="12.75">
      <c r="A43" s="730" t="s">
        <v>1374</v>
      </c>
      <c r="B43" s="731" t="s">
        <v>1375</v>
      </c>
      <c r="C43" s="731" t="s">
        <v>1310</v>
      </c>
      <c r="D43" s="732">
        <v>22783</v>
      </c>
      <c r="E43" s="733" t="s">
        <v>1305</v>
      </c>
      <c r="F43" s="463"/>
      <c r="G43" s="720"/>
      <c r="H43" s="203"/>
      <c r="I43" s="46"/>
      <c r="J43" s="46"/>
    </row>
    <row r="44" spans="1:10" ht="12.75">
      <c r="A44" s="730" t="s">
        <v>1376</v>
      </c>
      <c r="B44" s="730" t="s">
        <v>1377</v>
      </c>
      <c r="C44" s="731" t="s">
        <v>334</v>
      </c>
      <c r="D44" s="732">
        <v>479959</v>
      </c>
      <c r="E44" s="733" t="s">
        <v>1305</v>
      </c>
      <c r="F44" s="463"/>
      <c r="G44" s="720"/>
      <c r="H44" s="203"/>
      <c r="I44" s="46"/>
      <c r="J44" s="46"/>
    </row>
    <row r="45" spans="1:10" ht="12.75">
      <c r="A45" s="730"/>
      <c r="B45" s="735"/>
      <c r="C45" s="735"/>
      <c r="D45" s="732"/>
      <c r="E45" s="735"/>
      <c r="F45" s="463"/>
      <c r="G45" s="720"/>
      <c r="H45" s="203"/>
      <c r="I45" s="46"/>
      <c r="J45" s="46"/>
    </row>
    <row r="46" spans="1:10" ht="12.75">
      <c r="A46" s="730"/>
      <c r="B46" s="735"/>
      <c r="C46" s="735"/>
      <c r="D46" s="732">
        <f>SUM(D8:D45)</f>
        <v>1345704.93</v>
      </c>
      <c r="E46" s="735"/>
      <c r="F46" s="463"/>
      <c r="G46" s="720"/>
      <c r="H46" s="203"/>
      <c r="I46" s="46"/>
      <c r="J46" s="46"/>
    </row>
    <row r="47" spans="1:10" ht="12.75">
      <c r="A47" s="736"/>
      <c r="B47" s="736"/>
      <c r="C47" s="737"/>
      <c r="D47" s="738"/>
      <c r="E47" s="290"/>
      <c r="F47" s="463"/>
      <c r="G47" s="720"/>
      <c r="H47" s="203"/>
      <c r="I47" s="46"/>
      <c r="J47" s="46"/>
    </row>
    <row r="48" spans="1:10" ht="12.75">
      <c r="A48" s="736"/>
      <c r="B48" s="736"/>
      <c r="C48" s="737"/>
      <c r="D48" s="738"/>
      <c r="E48" s="290"/>
      <c r="F48" s="463"/>
      <c r="G48" s="720"/>
      <c r="H48" s="203"/>
      <c r="I48" s="46"/>
      <c r="J48" s="46"/>
    </row>
    <row r="49" spans="1:10" ht="12.75">
      <c r="A49" s="736"/>
      <c r="B49" s="736"/>
      <c r="C49" s="737"/>
      <c r="D49" s="738"/>
      <c r="E49" s="290"/>
      <c r="F49" s="463"/>
      <c r="G49" s="720"/>
      <c r="H49" s="203"/>
      <c r="I49" s="46"/>
      <c r="J49" s="46"/>
    </row>
    <row r="50" spans="1:10" ht="12.75">
      <c r="A50" s="736"/>
      <c r="B50" s="736"/>
      <c r="C50" s="737"/>
      <c r="D50" s="738"/>
      <c r="E50" s="290"/>
      <c r="F50" s="463"/>
      <c r="G50" s="720"/>
      <c r="H50" s="203"/>
      <c r="I50" s="46"/>
      <c r="J50" s="46"/>
    </row>
    <row r="51" spans="1:10" ht="12.75">
      <c r="A51" s="736"/>
      <c r="B51" s="737"/>
      <c r="C51" s="737"/>
      <c r="D51" s="738"/>
      <c r="E51" s="290"/>
      <c r="F51" s="463"/>
      <c r="G51" s="720"/>
      <c r="H51" s="203"/>
      <c r="I51" s="46"/>
      <c r="J51" s="46"/>
    </row>
    <row r="52" spans="1:10" ht="12.75">
      <c r="A52" s="736"/>
      <c r="B52" s="736"/>
      <c r="C52" s="737"/>
      <c r="D52" s="738"/>
      <c r="E52" s="290"/>
      <c r="F52" s="463"/>
      <c r="G52" s="720"/>
      <c r="H52" s="203"/>
      <c r="I52" s="46"/>
      <c r="J52" s="46"/>
    </row>
    <row r="53" spans="1:10" ht="12.75">
      <c r="A53" s="736"/>
      <c r="B53" s="736"/>
      <c r="C53" s="737"/>
      <c r="D53" s="738"/>
      <c r="E53" s="290"/>
      <c r="F53" s="463"/>
      <c r="G53" s="720"/>
      <c r="H53" s="203"/>
      <c r="I53" s="46"/>
      <c r="J53" s="46"/>
    </row>
    <row r="54" spans="1:10" ht="12.75">
      <c r="A54" s="736"/>
      <c r="B54" s="46"/>
      <c r="C54" s="46"/>
      <c r="D54" s="738"/>
      <c r="E54" s="46"/>
      <c r="F54" s="463"/>
      <c r="G54" s="720"/>
      <c r="H54" s="203"/>
      <c r="I54" s="46"/>
      <c r="J54" s="46"/>
    </row>
    <row r="55" spans="1:10" ht="12.75">
      <c r="A55" s="739"/>
      <c r="B55" s="717"/>
      <c r="C55" s="717"/>
      <c r="D55" s="740"/>
      <c r="E55" s="46"/>
      <c r="F55" s="463"/>
      <c r="G55" s="720"/>
      <c r="H55" s="203"/>
      <c r="I55" s="46"/>
      <c r="J55" s="46"/>
    </row>
    <row r="56" spans="1:10" ht="12.75">
      <c r="A56" s="46"/>
      <c r="B56" s="46"/>
      <c r="C56" s="46"/>
      <c r="D56" s="463"/>
      <c r="E56" s="463"/>
      <c r="F56" s="463"/>
      <c r="G56" s="720"/>
      <c r="H56" s="203"/>
      <c r="I56" s="46"/>
      <c r="J56" s="46"/>
    </row>
    <row r="57" spans="1:10" ht="12.75">
      <c r="A57" s="46"/>
      <c r="B57" s="46"/>
      <c r="C57" s="46"/>
      <c r="D57" s="463"/>
      <c r="E57" s="463"/>
      <c r="F57" s="463"/>
      <c r="G57" s="720"/>
      <c r="H57" s="203"/>
      <c r="I57" s="46"/>
      <c r="J57" s="46"/>
    </row>
    <row r="58" spans="1:10" ht="12.75">
      <c r="A58" s="46"/>
      <c r="B58" s="46"/>
      <c r="C58" s="46"/>
      <c r="D58" s="463"/>
      <c r="E58" s="463"/>
      <c r="F58" s="463"/>
      <c r="G58" s="720"/>
      <c r="H58" s="203"/>
      <c r="I58" s="46"/>
      <c r="J58" s="46"/>
    </row>
    <row r="59" spans="1:10" ht="12.75">
      <c r="A59" s="46"/>
      <c r="B59" s="46"/>
      <c r="C59" s="46"/>
      <c r="D59" s="463"/>
      <c r="E59" s="463"/>
      <c r="F59" s="463"/>
      <c r="G59" s="720"/>
      <c r="H59" s="203"/>
      <c r="I59" s="46"/>
      <c r="J59" s="46"/>
    </row>
    <row r="60" spans="1:10" ht="12.75">
      <c r="A60" s="46"/>
      <c r="B60" s="46"/>
      <c r="C60" s="46"/>
      <c r="D60" s="463"/>
      <c r="E60" s="463"/>
      <c r="F60" s="463"/>
      <c r="G60" s="720"/>
      <c r="H60" s="203"/>
      <c r="I60" s="46"/>
      <c r="J60" s="46"/>
    </row>
    <row r="61" spans="1:10" ht="15.75">
      <c r="A61" s="718" t="s">
        <v>1378</v>
      </c>
      <c r="B61" s="718"/>
      <c r="C61" s="718"/>
      <c r="D61" s="719"/>
      <c r="E61" s="4"/>
      <c r="F61" s="463"/>
      <c r="G61" s="720"/>
      <c r="H61" s="203"/>
      <c r="I61" s="46"/>
      <c r="J61" s="46"/>
    </row>
    <row r="62" spans="1:10" ht="12.75">
      <c r="A62" s="358"/>
      <c r="B62" s="358"/>
      <c r="C62" s="358"/>
      <c r="D62" s="358"/>
      <c r="E62" s="358"/>
      <c r="F62" s="463"/>
      <c r="G62" s="720"/>
      <c r="H62" s="358"/>
      <c r="I62" s="46"/>
      <c r="J62" s="46"/>
    </row>
    <row r="63" spans="1:10" ht="12.75">
      <c r="A63" s="741" t="s">
        <v>1299</v>
      </c>
      <c r="B63" s="741" t="s">
        <v>1300</v>
      </c>
      <c r="C63" s="742"/>
      <c r="D63" s="743" t="s">
        <v>1301</v>
      </c>
      <c r="E63" s="744" t="s">
        <v>1302</v>
      </c>
      <c r="F63" s="463"/>
      <c r="G63" s="745"/>
      <c r="H63" s="358"/>
      <c r="I63" s="46"/>
      <c r="J63" s="46"/>
    </row>
    <row r="64" spans="1:10" ht="12.75">
      <c r="A64" s="746"/>
      <c r="B64" s="746"/>
      <c r="C64" s="747"/>
      <c r="D64" s="748"/>
      <c r="E64" s="749"/>
      <c r="F64" s="463"/>
      <c r="G64" s="689"/>
      <c r="H64" s="46"/>
      <c r="I64" s="46"/>
      <c r="J64" s="46"/>
    </row>
    <row r="65" spans="1:10" ht="12.75">
      <c r="A65" s="729" t="s">
        <v>1379</v>
      </c>
      <c r="B65" s="735" t="s">
        <v>1380</v>
      </c>
      <c r="C65" s="750" t="s">
        <v>334</v>
      </c>
      <c r="D65" s="751">
        <v>6000</v>
      </c>
      <c r="E65" s="733" t="s">
        <v>1305</v>
      </c>
      <c r="F65" s="463"/>
      <c r="G65" s="689"/>
      <c r="H65" s="46"/>
      <c r="I65" s="46"/>
      <c r="J65" s="46"/>
    </row>
    <row r="66" spans="1:10" ht="12.75">
      <c r="A66" s="735" t="s">
        <v>1381</v>
      </c>
      <c r="B66" s="750" t="s">
        <v>1382</v>
      </c>
      <c r="C66" s="750"/>
      <c r="D66" s="751">
        <v>942870</v>
      </c>
      <c r="E66" s="733" t="s">
        <v>1305</v>
      </c>
      <c r="F66" s="463"/>
      <c r="G66" s="689"/>
      <c r="H66" s="46"/>
      <c r="I66" s="46"/>
      <c r="J66" s="46"/>
    </row>
    <row r="67" spans="1:10" ht="12.75">
      <c r="A67" s="735" t="s">
        <v>1381</v>
      </c>
      <c r="B67" s="750" t="s">
        <v>1383</v>
      </c>
      <c r="C67" s="750"/>
      <c r="D67" s="751">
        <v>72880</v>
      </c>
      <c r="E67" s="733" t="s">
        <v>1305</v>
      </c>
      <c r="F67" s="463"/>
      <c r="G67" s="689"/>
      <c r="H67" s="46"/>
      <c r="I67" s="46"/>
      <c r="J67" s="46"/>
    </row>
    <row r="68" spans="1:10" ht="12.75">
      <c r="A68" s="735" t="s">
        <v>1384</v>
      </c>
      <c r="B68" s="750" t="s">
        <v>1383</v>
      </c>
      <c r="C68" s="750"/>
      <c r="D68" s="751">
        <v>576840</v>
      </c>
      <c r="E68" s="733" t="s">
        <v>1305</v>
      </c>
      <c r="F68" s="463"/>
      <c r="G68" s="689"/>
      <c r="H68" s="46"/>
      <c r="I68" s="46"/>
      <c r="J68" s="46"/>
    </row>
    <row r="69" spans="1:10" ht="12.75">
      <c r="A69" s="730" t="s">
        <v>1385</v>
      </c>
      <c r="B69" s="750" t="s">
        <v>1386</v>
      </c>
      <c r="C69" s="750"/>
      <c r="D69" s="751">
        <v>3300</v>
      </c>
      <c r="E69" s="733" t="s">
        <v>1305</v>
      </c>
      <c r="F69" s="463"/>
      <c r="G69" s="689"/>
      <c r="H69" s="46"/>
      <c r="I69" s="46"/>
      <c r="J69" s="46"/>
    </row>
    <row r="70" spans="1:10" ht="12.75">
      <c r="A70" s="730" t="s">
        <v>1387</v>
      </c>
      <c r="B70" s="750" t="s">
        <v>1388</v>
      </c>
      <c r="C70" s="750"/>
      <c r="D70" s="751">
        <v>23201.5</v>
      </c>
      <c r="E70" s="733" t="s">
        <v>1305</v>
      </c>
      <c r="F70" s="463"/>
      <c r="G70" s="689"/>
      <c r="H70" s="46"/>
      <c r="I70" s="46"/>
      <c r="J70" s="46"/>
    </row>
    <row r="71" spans="1:10" ht="12.75">
      <c r="A71" s="730"/>
      <c r="B71" s="735"/>
      <c r="C71" s="735"/>
      <c r="D71" s="732"/>
      <c r="E71" s="735"/>
      <c r="F71" s="463"/>
      <c r="G71" s="689"/>
      <c r="H71" s="46"/>
      <c r="I71" s="46"/>
      <c r="J71" s="46"/>
    </row>
    <row r="72" spans="1:10" ht="12.75">
      <c r="A72" s="730"/>
      <c r="B72" s="735"/>
      <c r="C72" s="735"/>
      <c r="D72" s="752">
        <f>SUM(D65:D71)</f>
        <v>1625091.5</v>
      </c>
      <c r="E72" s="735"/>
      <c r="F72" s="463"/>
      <c r="G72" s="689"/>
      <c r="H72" s="46"/>
      <c r="I72" s="46"/>
      <c r="J72" s="46"/>
    </row>
    <row r="73" spans="1:10" ht="12.75">
      <c r="A73" s="739"/>
      <c r="B73" s="717"/>
      <c r="C73" s="717"/>
      <c r="D73" s="740"/>
      <c r="E73" s="46"/>
      <c r="F73" s="463"/>
      <c r="G73" s="689"/>
      <c r="H73" s="46"/>
      <c r="I73" s="46"/>
      <c r="J73" s="46"/>
    </row>
    <row r="74" spans="1:10" ht="12.75">
      <c r="A74" s="739"/>
      <c r="B74" s="717"/>
      <c r="C74" s="717"/>
      <c r="D74" s="740"/>
      <c r="E74" s="46"/>
      <c r="F74" s="463"/>
      <c r="G74" s="689"/>
      <c r="H74" s="46"/>
      <c r="I74" s="46"/>
      <c r="J74" s="46"/>
    </row>
    <row r="75" spans="1:10" ht="12.75">
      <c r="A75" s="739"/>
      <c r="B75" s="717"/>
      <c r="C75" s="717"/>
      <c r="D75" s="740"/>
      <c r="E75" s="46"/>
      <c r="F75" s="463"/>
      <c r="G75" s="689"/>
      <c r="H75" s="46"/>
      <c r="I75" s="46"/>
      <c r="J75" s="46"/>
    </row>
    <row r="76" spans="1:10" ht="12.75">
      <c r="A76" s="739"/>
      <c r="B76" s="717"/>
      <c r="C76" s="717"/>
      <c r="D76" s="740"/>
      <c r="E76" s="46"/>
      <c r="F76" s="463"/>
      <c r="G76" s="689"/>
      <c r="H76" s="46"/>
      <c r="I76" s="46"/>
      <c r="J76" s="46"/>
    </row>
    <row r="77" spans="1:10" ht="12.75">
      <c r="A77" s="739"/>
      <c r="B77" s="717"/>
      <c r="C77" s="717"/>
      <c r="D77" s="740"/>
      <c r="E77" s="46"/>
      <c r="F77" s="463"/>
      <c r="G77" s="689"/>
      <c r="H77" s="46"/>
      <c r="I77" s="46"/>
      <c r="J77" s="46"/>
    </row>
    <row r="78" spans="1:10" ht="12.75">
      <c r="A78" s="753"/>
      <c r="B78" s="689"/>
      <c r="C78" s="689"/>
      <c r="D78" s="754"/>
      <c r="E78" s="46"/>
      <c r="F78" s="463"/>
      <c r="G78" s="689"/>
      <c r="H78" s="46"/>
      <c r="I78" s="46"/>
      <c r="J78" s="46"/>
    </row>
    <row r="79" spans="1:10" ht="12.75">
      <c r="A79" s="753"/>
      <c r="B79" s="689"/>
      <c r="C79" s="689"/>
      <c r="D79" s="754"/>
      <c r="E79" s="46"/>
      <c r="F79" s="463"/>
      <c r="G79" s="689"/>
      <c r="H79" s="46"/>
      <c r="I79" s="46"/>
      <c r="J79" s="46"/>
    </row>
    <row r="80" spans="1:10" ht="15.75">
      <c r="A80" s="718" t="s">
        <v>1389</v>
      </c>
      <c r="B80" s="718"/>
      <c r="C80" s="718"/>
      <c r="D80" s="719"/>
      <c r="E80" s="4"/>
      <c r="F80" s="463"/>
      <c r="G80" s="689"/>
      <c r="H80" s="46"/>
      <c r="I80" s="46"/>
      <c r="J80" s="46"/>
    </row>
    <row r="81" spans="1:10" ht="14.25">
      <c r="A81" s="755"/>
      <c r="B81" s="755"/>
      <c r="C81" s="755"/>
      <c r="D81" s="358"/>
      <c r="E81" s="358"/>
      <c r="F81" s="463"/>
      <c r="G81" s="689"/>
      <c r="H81" s="46"/>
      <c r="I81" s="46"/>
      <c r="J81" s="46"/>
    </row>
    <row r="82" spans="1:10" ht="12.75">
      <c r="A82" s="741" t="s">
        <v>1299</v>
      </c>
      <c r="B82" s="741" t="s">
        <v>1300</v>
      </c>
      <c r="C82" s="742"/>
      <c r="D82" s="743" t="s">
        <v>1301</v>
      </c>
      <c r="E82" s="744" t="s">
        <v>1302</v>
      </c>
      <c r="F82" s="463"/>
      <c r="G82" s="689"/>
      <c r="H82" s="46"/>
      <c r="I82" s="46"/>
      <c r="J82" s="46"/>
    </row>
    <row r="83" spans="1:10" ht="12.75">
      <c r="A83" s="746"/>
      <c r="B83" s="746"/>
      <c r="C83" s="747"/>
      <c r="D83" s="748"/>
      <c r="E83" s="749"/>
      <c r="F83" s="463"/>
      <c r="G83" s="689"/>
      <c r="H83" s="46"/>
      <c r="I83" s="46"/>
      <c r="J83" s="46"/>
    </row>
    <row r="84" spans="1:10" ht="12.75">
      <c r="A84" s="729" t="s">
        <v>1390</v>
      </c>
      <c r="B84" s="735" t="s">
        <v>1391</v>
      </c>
      <c r="C84" s="750" t="s">
        <v>334</v>
      </c>
      <c r="D84" s="751">
        <v>142</v>
      </c>
      <c r="E84" s="733" t="s">
        <v>1305</v>
      </c>
      <c r="F84" s="463"/>
      <c r="G84" s="689"/>
      <c r="H84" s="46"/>
      <c r="I84" s="46"/>
      <c r="J84" s="46"/>
    </row>
    <row r="85" spans="1:10" ht="12.75">
      <c r="A85" s="735"/>
      <c r="B85" s="750"/>
      <c r="C85" s="750"/>
      <c r="D85" s="751"/>
      <c r="E85" s="733"/>
      <c r="F85" s="463"/>
      <c r="G85" s="689"/>
      <c r="H85" s="46"/>
      <c r="I85" s="46"/>
      <c r="J85" s="46"/>
    </row>
    <row r="86" spans="1:10" ht="12.75">
      <c r="A86" s="730"/>
      <c r="B86" s="735"/>
      <c r="C86" s="735"/>
      <c r="D86" s="752">
        <f>SUM(D84:D85)</f>
        <v>142</v>
      </c>
      <c r="E86" s="735"/>
      <c r="F86" s="463"/>
      <c r="G86" s="689"/>
      <c r="H86" s="46"/>
      <c r="I86" s="46"/>
      <c r="J86" s="46"/>
    </row>
    <row r="87" spans="1:10" ht="12.75">
      <c r="A87" s="753"/>
      <c r="B87" s="689"/>
      <c r="C87" s="689"/>
      <c r="D87" s="754"/>
      <c r="E87" s="46"/>
      <c r="F87" s="463"/>
      <c r="G87" s="689"/>
      <c r="H87" s="46"/>
      <c r="I87" s="46"/>
      <c r="J87" s="46"/>
    </row>
    <row r="88" spans="1:10" ht="12.75">
      <c r="A88" s="753"/>
      <c r="B88" s="689"/>
      <c r="C88" s="689"/>
      <c r="D88" s="754"/>
      <c r="E88" s="46"/>
      <c r="F88" s="463"/>
      <c r="G88" s="689"/>
      <c r="H88" s="46"/>
      <c r="I88" s="46"/>
      <c r="J88" s="46"/>
    </row>
    <row r="89" spans="1:10" ht="12.75">
      <c r="A89" s="753"/>
      <c r="B89" s="689"/>
      <c r="C89" s="689"/>
      <c r="D89" s="754"/>
      <c r="E89" s="46"/>
      <c r="F89" s="463"/>
      <c r="G89" s="689"/>
      <c r="H89" s="46"/>
      <c r="I89" s="46"/>
      <c r="J89" s="46"/>
    </row>
    <row r="90" spans="1:10" ht="12.75">
      <c r="A90" s="753"/>
      <c r="B90" s="689"/>
      <c r="C90" s="689"/>
      <c r="D90" s="754"/>
      <c r="E90" s="46"/>
      <c r="F90" s="463"/>
      <c r="G90" s="689"/>
      <c r="H90" s="46"/>
      <c r="I90" s="46"/>
      <c r="J90" s="46"/>
    </row>
    <row r="91" spans="1:10" ht="15.75">
      <c r="A91" s="718" t="s">
        <v>1392</v>
      </c>
      <c r="B91" s="718"/>
      <c r="C91" s="719"/>
      <c r="D91" s="67"/>
      <c r="E91" s="4"/>
      <c r="F91" s="463"/>
      <c r="G91" s="689"/>
      <c r="H91" s="46"/>
      <c r="I91" s="46"/>
      <c r="J91" s="46"/>
    </row>
    <row r="92" spans="1:10" ht="12.75">
      <c r="A92" s="358"/>
      <c r="B92" s="358"/>
      <c r="C92" s="358"/>
      <c r="D92" s="358"/>
      <c r="E92" s="358"/>
      <c r="F92" s="463"/>
      <c r="G92" s="689"/>
      <c r="H92" s="46"/>
      <c r="I92" s="46"/>
      <c r="J92" s="46"/>
    </row>
    <row r="93" spans="1:10" ht="12.75">
      <c r="A93" s="741" t="s">
        <v>1299</v>
      </c>
      <c r="B93" s="741" t="s">
        <v>1300</v>
      </c>
      <c r="C93" s="742"/>
      <c r="D93" s="743" t="s">
        <v>1301</v>
      </c>
      <c r="E93" s="744" t="s">
        <v>1302</v>
      </c>
      <c r="F93" s="463"/>
      <c r="G93" s="689"/>
      <c r="H93" s="46"/>
      <c r="I93" s="46"/>
      <c r="J93" s="46"/>
    </row>
    <row r="94" spans="1:10" ht="12.75">
      <c r="A94" s="746"/>
      <c r="B94" s="746"/>
      <c r="C94" s="747"/>
      <c r="D94" s="748"/>
      <c r="E94" s="749"/>
      <c r="F94" s="463"/>
      <c r="G94" s="689"/>
      <c r="H94" s="46"/>
      <c r="I94" s="46"/>
      <c r="J94" s="46"/>
    </row>
    <row r="95" spans="1:10" ht="12.75">
      <c r="A95" s="729" t="s">
        <v>1393</v>
      </c>
      <c r="B95" s="735" t="s">
        <v>1394</v>
      </c>
      <c r="C95" s="756"/>
      <c r="D95" s="732">
        <v>4635</v>
      </c>
      <c r="E95" s="733" t="s">
        <v>1305</v>
      </c>
      <c r="F95" s="463"/>
      <c r="G95" s="689"/>
      <c r="H95" s="46"/>
      <c r="I95" s="46"/>
      <c r="J95" s="46"/>
    </row>
    <row r="96" spans="1:10" ht="12.75">
      <c r="A96" s="730"/>
      <c r="B96" s="735"/>
      <c r="C96" s="735"/>
      <c r="D96" s="732"/>
      <c r="E96" s="735"/>
      <c r="F96" s="463"/>
      <c r="G96" s="689"/>
      <c r="H96" s="46"/>
      <c r="I96" s="46"/>
      <c r="J96" s="46"/>
    </row>
    <row r="97" spans="1:10" ht="12.75">
      <c r="A97" s="730"/>
      <c r="B97" s="735"/>
      <c r="C97" s="735"/>
      <c r="D97" s="752">
        <f>SUM(D95:D96)</f>
        <v>4635</v>
      </c>
      <c r="E97" s="735"/>
      <c r="F97" s="463"/>
      <c r="G97" s="689"/>
      <c r="H97" s="46"/>
      <c r="I97" s="46"/>
      <c r="J97" s="46"/>
    </row>
    <row r="98" spans="1:10" ht="12.75">
      <c r="A98" s="757"/>
      <c r="B98" s="758"/>
      <c r="C98" s="758"/>
      <c r="D98" s="759"/>
      <c r="E98" s="760"/>
      <c r="F98" s="463"/>
      <c r="G98" s="689"/>
      <c r="H98" s="46"/>
      <c r="I98" s="46"/>
      <c r="J98" s="46"/>
    </row>
    <row r="99" spans="1:10" ht="12.75">
      <c r="A99" s="108"/>
      <c r="B99" s="761"/>
      <c r="C99" s="762"/>
      <c r="D99" s="9"/>
      <c r="E99" s="12"/>
      <c r="F99" s="463"/>
      <c r="G99" s="689"/>
      <c r="H99" s="46"/>
      <c r="I99" s="46"/>
      <c r="J99" s="46"/>
    </row>
    <row r="100" spans="1:10" ht="12.75">
      <c r="A100" s="12"/>
      <c r="B100" s="763"/>
      <c r="C100" s="764"/>
      <c r="D100" s="4"/>
      <c r="E100" s="12"/>
      <c r="F100" s="463"/>
      <c r="G100" s="689"/>
      <c r="H100" s="46"/>
      <c r="I100" s="46"/>
      <c r="J100" s="46"/>
    </row>
    <row r="101" spans="1:10" ht="12.75">
      <c r="A101" s="753"/>
      <c r="B101" s="689"/>
      <c r="C101" s="689"/>
      <c r="D101" s="754"/>
      <c r="E101" s="46"/>
      <c r="F101" s="463"/>
      <c r="G101" s="689"/>
      <c r="H101" s="46"/>
      <c r="I101" s="46"/>
      <c r="J101" s="46"/>
    </row>
    <row r="102" spans="1:10" ht="15.75">
      <c r="A102" s="718" t="s">
        <v>1395</v>
      </c>
      <c r="B102" s="718"/>
      <c r="C102" s="718"/>
      <c r="D102" s="719"/>
      <c r="E102" s="4"/>
      <c r="F102" s="463"/>
      <c r="G102" s="689"/>
      <c r="H102" s="46"/>
      <c r="I102" s="46"/>
      <c r="J102" s="46"/>
    </row>
    <row r="103" spans="1:10" ht="12.75">
      <c r="A103" s="358"/>
      <c r="B103" s="358"/>
      <c r="C103" s="358"/>
      <c r="D103" s="358"/>
      <c r="E103" s="358"/>
      <c r="F103" s="463"/>
      <c r="G103" s="689"/>
      <c r="H103" s="46"/>
      <c r="I103" s="46"/>
      <c r="J103" s="46"/>
    </row>
    <row r="104" spans="1:10" ht="12.75">
      <c r="A104" s="741" t="s">
        <v>1299</v>
      </c>
      <c r="B104" s="741" t="s">
        <v>1300</v>
      </c>
      <c r="C104" s="742"/>
      <c r="D104" s="743" t="s">
        <v>1301</v>
      </c>
      <c r="E104" s="744" t="s">
        <v>1302</v>
      </c>
      <c r="F104" s="463"/>
      <c r="G104" s="689"/>
      <c r="H104" s="46"/>
      <c r="I104" s="46"/>
      <c r="J104" s="46"/>
    </row>
    <row r="105" spans="1:10" ht="12.75">
      <c r="A105" s="746"/>
      <c r="B105" s="746"/>
      <c r="C105" s="747"/>
      <c r="D105" s="748"/>
      <c r="E105" s="749"/>
      <c r="F105" s="463"/>
      <c r="G105" s="689"/>
      <c r="H105" s="46"/>
      <c r="I105" s="46"/>
      <c r="J105" s="46"/>
    </row>
    <row r="106" spans="1:10" ht="12.75">
      <c r="A106" s="729" t="s">
        <v>1396</v>
      </c>
      <c r="B106" s="730" t="s">
        <v>1397</v>
      </c>
      <c r="C106" s="756"/>
      <c r="D106" s="732">
        <v>60324</v>
      </c>
      <c r="E106" s="733" t="s">
        <v>1305</v>
      </c>
      <c r="F106" s="463"/>
      <c r="G106" s="689"/>
      <c r="H106" s="46"/>
      <c r="I106" s="46"/>
      <c r="J106" s="46"/>
    </row>
    <row r="107" spans="1:10" ht="12.75">
      <c r="A107" s="735" t="s">
        <v>1398</v>
      </c>
      <c r="B107" s="730" t="s">
        <v>1399</v>
      </c>
      <c r="C107" s="756"/>
      <c r="D107" s="732">
        <v>166896.07</v>
      </c>
      <c r="E107" s="733" t="s">
        <v>1305</v>
      </c>
      <c r="F107" s="463"/>
      <c r="G107" s="689"/>
      <c r="H107" s="46"/>
      <c r="I107" s="46"/>
      <c r="J107" s="46"/>
    </row>
    <row r="108" spans="1:10" ht="12.75">
      <c r="A108" s="730" t="s">
        <v>1400</v>
      </c>
      <c r="B108" s="730" t="s">
        <v>1401</v>
      </c>
      <c r="C108" s="756"/>
      <c r="D108" s="732">
        <v>-1.91</v>
      </c>
      <c r="E108" s="733" t="s">
        <v>1305</v>
      </c>
      <c r="F108" s="463"/>
      <c r="G108" s="689"/>
      <c r="H108" s="46"/>
      <c r="I108" s="46"/>
      <c r="J108" s="46"/>
    </row>
    <row r="109" spans="1:10" ht="12.75">
      <c r="A109" s="730"/>
      <c r="B109" s="735"/>
      <c r="C109" s="735"/>
      <c r="D109" s="732"/>
      <c r="E109" s="735"/>
      <c r="F109" s="463"/>
      <c r="G109" s="689"/>
      <c r="H109" s="46"/>
      <c r="I109" s="46"/>
      <c r="J109" s="46"/>
    </row>
    <row r="110" spans="1:10" ht="12.75">
      <c r="A110" s="730"/>
      <c r="B110" s="735"/>
      <c r="C110" s="735"/>
      <c r="D110" s="752">
        <f>SUM(D106:D109)</f>
        <v>227218.16</v>
      </c>
      <c r="E110" s="735"/>
      <c r="F110" s="463"/>
      <c r="G110" s="689"/>
      <c r="H110" s="46"/>
      <c r="I110" s="46"/>
      <c r="J110" s="46"/>
    </row>
    <row r="111" spans="1:10" ht="12.75">
      <c r="A111" s="730"/>
      <c r="B111" s="730"/>
      <c r="C111" s="756"/>
      <c r="D111" s="732"/>
      <c r="E111" s="733"/>
      <c r="F111" s="463"/>
      <c r="G111" s="689"/>
      <c r="H111" s="46"/>
      <c r="I111" s="46"/>
      <c r="J111" s="46"/>
    </row>
    <row r="112" spans="1:10" ht="12.75">
      <c r="A112" s="753"/>
      <c r="B112" s="689"/>
      <c r="C112" s="689"/>
      <c r="D112" s="754"/>
      <c r="E112" s="46"/>
      <c r="F112" s="463"/>
      <c r="G112" s="689"/>
      <c r="H112" s="46"/>
      <c r="I112" s="46"/>
      <c r="J112" s="46"/>
    </row>
    <row r="113" spans="1:10" ht="12.75">
      <c r="A113" s="753"/>
      <c r="B113" s="689"/>
      <c r="C113" s="689"/>
      <c r="D113" s="754"/>
      <c r="E113" s="46"/>
      <c r="F113" s="463"/>
      <c r="G113" s="689"/>
      <c r="H113" s="46"/>
      <c r="I113" s="46"/>
      <c r="J113" s="46"/>
    </row>
    <row r="114" spans="1:10" ht="12.75">
      <c r="A114" s="753"/>
      <c r="B114" s="689"/>
      <c r="C114" s="689"/>
      <c r="D114" s="754"/>
      <c r="E114" s="46"/>
      <c r="F114" s="463"/>
      <c r="G114" s="689"/>
      <c r="H114" s="46"/>
      <c r="I114" s="46"/>
      <c r="J114" s="46"/>
    </row>
    <row r="115" spans="1:10" ht="12.75">
      <c r="A115" s="753"/>
      <c r="B115" s="689"/>
      <c r="C115" s="689"/>
      <c r="D115" s="754"/>
      <c r="E115" s="46"/>
      <c r="F115" s="463"/>
      <c r="G115" s="689"/>
      <c r="H115" s="46"/>
      <c r="I115" s="46"/>
      <c r="J115" s="46"/>
    </row>
    <row r="116" spans="1:10" ht="12.75">
      <c r="A116" s="753"/>
      <c r="B116" s="689"/>
      <c r="C116" s="689"/>
      <c r="D116" s="754"/>
      <c r="E116" s="46"/>
      <c r="F116" s="463"/>
      <c r="G116" s="689"/>
      <c r="H116" s="46"/>
      <c r="I116" s="46"/>
      <c r="J116" s="46"/>
    </row>
    <row r="117" spans="1:10" ht="12.75">
      <c r="A117" s="753"/>
      <c r="B117" s="689"/>
      <c r="C117" s="689"/>
      <c r="D117" s="754"/>
      <c r="E117" s="46"/>
      <c r="F117" s="463"/>
      <c r="G117" s="689"/>
      <c r="H117" s="46"/>
      <c r="I117" s="46"/>
      <c r="J117" s="46"/>
    </row>
    <row r="118" spans="1:10" ht="12.75">
      <c r="A118" s="753"/>
      <c r="B118" s="689"/>
      <c r="C118" s="689"/>
      <c r="D118" s="754"/>
      <c r="E118" s="46"/>
      <c r="F118" s="463"/>
      <c r="G118" s="689"/>
      <c r="H118" s="46"/>
      <c r="I118" s="46"/>
      <c r="J118" s="46"/>
    </row>
    <row r="119" spans="1:10" ht="12.75">
      <c r="A119" s="46"/>
      <c r="B119" s="46"/>
      <c r="C119" s="46"/>
      <c r="D119" s="463"/>
      <c r="E119" s="463"/>
      <c r="F119" s="463"/>
      <c r="G119" s="689"/>
      <c r="H119" s="46"/>
      <c r="I119" s="46"/>
      <c r="J119" s="46"/>
    </row>
    <row r="120" spans="1:10" ht="15">
      <c r="A120" s="718" t="s">
        <v>1402</v>
      </c>
      <c r="B120" s="718"/>
      <c r="C120" s="718"/>
      <c r="D120" s="718"/>
      <c r="E120" s="4"/>
      <c r="F120" s="463"/>
      <c r="G120" s="689"/>
      <c r="H120" s="46"/>
      <c r="I120" s="46"/>
      <c r="J120" s="46"/>
    </row>
    <row r="121" spans="1:10" ht="12.75">
      <c r="A121" s="358"/>
      <c r="B121" s="358"/>
      <c r="C121" s="358"/>
      <c r="D121" s="358"/>
      <c r="E121" s="358"/>
      <c r="F121" s="463"/>
      <c r="G121" s="689"/>
      <c r="H121" s="46"/>
      <c r="I121" s="46"/>
      <c r="J121" s="46"/>
    </row>
    <row r="122" spans="1:10" ht="12.75">
      <c r="A122" s="741" t="s">
        <v>1299</v>
      </c>
      <c r="B122" s="741" t="s">
        <v>1300</v>
      </c>
      <c r="C122" s="742"/>
      <c r="D122" s="743" t="s">
        <v>1301</v>
      </c>
      <c r="E122" s="744" t="s">
        <v>1302</v>
      </c>
      <c r="F122" s="463"/>
      <c r="G122" s="689"/>
      <c r="H122" s="46"/>
      <c r="I122" s="46"/>
      <c r="J122" s="46"/>
    </row>
    <row r="123" spans="1:10" ht="12.75">
      <c r="A123" s="746"/>
      <c r="B123" s="746"/>
      <c r="C123" s="747"/>
      <c r="D123" s="748"/>
      <c r="E123" s="749"/>
      <c r="F123" s="463"/>
      <c r="G123" s="689"/>
      <c r="H123" s="46"/>
      <c r="I123" s="46"/>
      <c r="J123" s="46"/>
    </row>
    <row r="124" spans="1:10" ht="12.75">
      <c r="A124" s="765" t="s">
        <v>1317</v>
      </c>
      <c r="B124" s="765" t="s">
        <v>1403</v>
      </c>
      <c r="C124" s="766"/>
      <c r="D124" s="767">
        <v>35652</v>
      </c>
      <c r="E124" s="733" t="s">
        <v>1305</v>
      </c>
      <c r="F124" s="463"/>
      <c r="G124" s="689"/>
      <c r="H124" s="46"/>
      <c r="I124" s="46"/>
      <c r="J124" s="46"/>
    </row>
    <row r="125" spans="1:10" ht="12.75">
      <c r="A125" s="768" t="s">
        <v>1404</v>
      </c>
      <c r="B125" s="769" t="s">
        <v>1405</v>
      </c>
      <c r="C125" s="770" t="s">
        <v>334</v>
      </c>
      <c r="D125" s="771">
        <v>500</v>
      </c>
      <c r="E125" s="733" t="s">
        <v>1305</v>
      </c>
      <c r="F125" s="463"/>
      <c r="G125" s="689"/>
      <c r="H125" s="46"/>
      <c r="I125" s="46"/>
      <c r="J125" s="46"/>
    </row>
    <row r="126" spans="1:10" ht="12.75">
      <c r="A126" s="768" t="s">
        <v>1406</v>
      </c>
      <c r="B126" s="769" t="s">
        <v>1407</v>
      </c>
      <c r="C126" s="772" t="s">
        <v>334</v>
      </c>
      <c r="D126" s="771">
        <v>10360</v>
      </c>
      <c r="E126" s="733" t="s">
        <v>1305</v>
      </c>
      <c r="F126" s="463"/>
      <c r="G126" s="689"/>
      <c r="H126" s="46"/>
      <c r="I126" s="46"/>
      <c r="J126" s="46"/>
    </row>
    <row r="127" spans="1:10" ht="19.5" customHeight="1">
      <c r="A127" s="768" t="s">
        <v>1408</v>
      </c>
      <c r="B127" s="769" t="s">
        <v>1407</v>
      </c>
      <c r="C127" s="772" t="s">
        <v>1409</v>
      </c>
      <c r="D127" s="771">
        <v>270</v>
      </c>
      <c r="E127" s="733" t="s">
        <v>1305</v>
      </c>
      <c r="F127" s="588"/>
      <c r="G127" s="717"/>
      <c r="H127" s="192"/>
      <c r="I127" s="46"/>
      <c r="J127" s="46"/>
    </row>
    <row r="128" spans="1:10" ht="12.75">
      <c r="A128" s="768" t="s">
        <v>1410</v>
      </c>
      <c r="B128" s="769" t="s">
        <v>1411</v>
      </c>
      <c r="C128" s="772" t="s">
        <v>1412</v>
      </c>
      <c r="D128" s="771">
        <v>450</v>
      </c>
      <c r="E128" s="733" t="s">
        <v>1305</v>
      </c>
      <c r="F128" s="463"/>
      <c r="G128" s="689"/>
      <c r="H128" s="46"/>
      <c r="I128" s="46"/>
      <c r="J128" s="46"/>
    </row>
    <row r="129" spans="1:10" ht="12.75">
      <c r="A129" s="768" t="s">
        <v>1413</v>
      </c>
      <c r="B129" s="769" t="s">
        <v>1407</v>
      </c>
      <c r="C129" s="772" t="s">
        <v>1414</v>
      </c>
      <c r="D129" s="771">
        <v>968</v>
      </c>
      <c r="E129" s="733" t="s">
        <v>1305</v>
      </c>
      <c r="F129" s="463"/>
      <c r="G129" s="720"/>
      <c r="H129" s="46"/>
      <c r="I129" s="46"/>
      <c r="J129" s="46"/>
    </row>
    <row r="130" spans="1:10" ht="12.75">
      <c r="A130" s="768" t="s">
        <v>1415</v>
      </c>
      <c r="B130" s="769" t="s">
        <v>1407</v>
      </c>
      <c r="C130" s="772" t="s">
        <v>1416</v>
      </c>
      <c r="D130" s="771">
        <v>1740</v>
      </c>
      <c r="E130" s="733" t="s">
        <v>1305</v>
      </c>
      <c r="F130" s="463"/>
      <c r="G130" s="720"/>
      <c r="H130" s="46"/>
      <c r="I130" s="46"/>
      <c r="J130" s="46"/>
    </row>
    <row r="131" spans="1:10" ht="12.75">
      <c r="A131" s="768" t="s">
        <v>1417</v>
      </c>
      <c r="B131" s="769" t="s">
        <v>1407</v>
      </c>
      <c r="C131" s="772" t="s">
        <v>1418</v>
      </c>
      <c r="D131" s="771">
        <v>360</v>
      </c>
      <c r="E131" s="733" t="s">
        <v>1305</v>
      </c>
      <c r="F131" s="463"/>
      <c r="G131" s="720"/>
      <c r="H131" s="46"/>
      <c r="I131" s="46"/>
      <c r="J131" s="46"/>
    </row>
    <row r="132" spans="1:10" ht="12.75">
      <c r="A132" s="768" t="s">
        <v>1419</v>
      </c>
      <c r="B132" s="769" t="s">
        <v>1407</v>
      </c>
      <c r="C132" s="772" t="s">
        <v>1420</v>
      </c>
      <c r="D132" s="771">
        <v>228</v>
      </c>
      <c r="E132" s="733" t="s">
        <v>1305</v>
      </c>
      <c r="F132" s="463"/>
      <c r="G132" s="720"/>
      <c r="H132" s="46"/>
      <c r="I132" s="46"/>
      <c r="J132" s="46"/>
    </row>
    <row r="133" spans="1:10" ht="12.75">
      <c r="A133" s="768" t="s">
        <v>1421</v>
      </c>
      <c r="B133" s="769" t="s">
        <v>1407</v>
      </c>
      <c r="C133" s="772" t="s">
        <v>1422</v>
      </c>
      <c r="D133" s="771">
        <v>660</v>
      </c>
      <c r="E133" s="733" t="s">
        <v>1305</v>
      </c>
      <c r="F133" s="463"/>
      <c r="G133" s="720"/>
      <c r="H133" s="46"/>
      <c r="I133" s="46"/>
      <c r="J133" s="46"/>
    </row>
    <row r="134" spans="1:10" ht="12.75">
      <c r="A134" s="768" t="s">
        <v>1423</v>
      </c>
      <c r="B134" s="769" t="s">
        <v>1407</v>
      </c>
      <c r="C134" s="772" t="s">
        <v>1424</v>
      </c>
      <c r="D134" s="771">
        <v>766</v>
      </c>
      <c r="E134" s="733" t="s">
        <v>1305</v>
      </c>
      <c r="F134" s="463"/>
      <c r="G134" s="720"/>
      <c r="H134" s="46"/>
      <c r="I134" s="46"/>
      <c r="J134" s="46"/>
    </row>
    <row r="135" spans="1:10" ht="12.75">
      <c r="A135" s="768" t="s">
        <v>1425</v>
      </c>
      <c r="B135" s="769" t="s">
        <v>1407</v>
      </c>
      <c r="C135" s="772" t="s">
        <v>1308</v>
      </c>
      <c r="D135" s="771">
        <v>1208</v>
      </c>
      <c r="E135" s="733" t="s">
        <v>1305</v>
      </c>
      <c r="F135" s="463"/>
      <c r="G135" s="720"/>
      <c r="H135" s="203"/>
      <c r="I135" s="46"/>
      <c r="J135" s="46"/>
    </row>
    <row r="136" spans="1:10" ht="12.75">
      <c r="A136" s="768" t="s">
        <v>1426</v>
      </c>
      <c r="B136" s="769" t="s">
        <v>1407</v>
      </c>
      <c r="C136" s="772" t="s">
        <v>1310</v>
      </c>
      <c r="D136" s="771">
        <v>1790</v>
      </c>
      <c r="E136" s="733" t="s">
        <v>1305</v>
      </c>
      <c r="F136" s="463"/>
      <c r="G136" s="720"/>
      <c r="H136" s="203"/>
      <c r="I136" s="46"/>
      <c r="J136" s="46"/>
    </row>
    <row r="137" spans="1:10" ht="12.75">
      <c r="A137" s="768" t="s">
        <v>1427</v>
      </c>
      <c r="B137" s="769" t="s">
        <v>1428</v>
      </c>
      <c r="C137" s="772" t="s">
        <v>334</v>
      </c>
      <c r="D137" s="771">
        <v>9545</v>
      </c>
      <c r="E137" s="733" t="s">
        <v>1305</v>
      </c>
      <c r="F137" s="773"/>
      <c r="G137" s="745"/>
      <c r="H137" s="203"/>
      <c r="I137" s="46"/>
      <c r="J137" s="46"/>
    </row>
    <row r="138" spans="1:10" ht="12.75">
      <c r="A138" s="768" t="s">
        <v>1429</v>
      </c>
      <c r="B138" s="769" t="s">
        <v>1430</v>
      </c>
      <c r="C138" s="772" t="s">
        <v>334</v>
      </c>
      <c r="D138" s="771">
        <v>368495</v>
      </c>
      <c r="E138" s="733" t="s">
        <v>1305</v>
      </c>
      <c r="F138" s="592"/>
      <c r="G138" s="720"/>
      <c r="H138" s="203"/>
      <c r="I138" s="46"/>
      <c r="J138" s="46"/>
    </row>
    <row r="139" spans="1:10" ht="12.75">
      <c r="A139" s="768" t="s">
        <v>1431</v>
      </c>
      <c r="B139" s="769" t="s">
        <v>1430</v>
      </c>
      <c r="C139" s="772" t="s">
        <v>1432</v>
      </c>
      <c r="D139" s="771">
        <v>10126</v>
      </c>
      <c r="E139" s="733" t="s">
        <v>1305</v>
      </c>
      <c r="F139" s="463"/>
      <c r="G139" s="720"/>
      <c r="H139" s="203"/>
      <c r="I139" s="46"/>
      <c r="J139" s="46"/>
    </row>
    <row r="140" spans="1:10" ht="12.75">
      <c r="A140" s="768" t="s">
        <v>1433</v>
      </c>
      <c r="B140" s="769" t="s">
        <v>1430</v>
      </c>
      <c r="C140" s="772" t="s">
        <v>1434</v>
      </c>
      <c r="D140" s="771">
        <v>16621.86</v>
      </c>
      <c r="E140" s="733" t="s">
        <v>1305</v>
      </c>
      <c r="F140" s="463"/>
      <c r="G140" s="720"/>
      <c r="H140" s="203"/>
      <c r="I140" s="46"/>
      <c r="J140" s="46"/>
    </row>
    <row r="141" spans="1:10" ht="12.75">
      <c r="A141" s="768" t="s">
        <v>1435</v>
      </c>
      <c r="B141" s="769" t="s">
        <v>1430</v>
      </c>
      <c r="C141" s="772" t="s">
        <v>1409</v>
      </c>
      <c r="D141" s="771">
        <v>19535</v>
      </c>
      <c r="E141" s="733" t="s">
        <v>1305</v>
      </c>
      <c r="F141" s="463"/>
      <c r="G141" s="720"/>
      <c r="H141" s="203"/>
      <c r="I141" s="46"/>
      <c r="J141" s="46"/>
    </row>
    <row r="142" spans="1:10" ht="12.75">
      <c r="A142" s="768" t="s">
        <v>1436</v>
      </c>
      <c r="B142" s="769" t="s">
        <v>1430</v>
      </c>
      <c r="C142" s="772" t="s">
        <v>1412</v>
      </c>
      <c r="D142" s="771">
        <v>30213</v>
      </c>
      <c r="E142" s="733" t="s">
        <v>1305</v>
      </c>
      <c r="F142" s="463"/>
      <c r="G142" s="720"/>
      <c r="H142" s="203"/>
      <c r="I142" s="46"/>
      <c r="J142" s="46"/>
    </row>
    <row r="143" spans="1:10" ht="12.75">
      <c r="A143" s="768" t="s">
        <v>1437</v>
      </c>
      <c r="B143" s="769" t="s">
        <v>1430</v>
      </c>
      <c r="C143" s="772" t="s">
        <v>1414</v>
      </c>
      <c r="D143" s="771">
        <v>39753</v>
      </c>
      <c r="E143" s="733" t="s">
        <v>1305</v>
      </c>
      <c r="F143" s="463"/>
      <c r="G143" s="720"/>
      <c r="H143" s="203"/>
      <c r="I143" s="46"/>
      <c r="J143" s="46"/>
    </row>
    <row r="144" spans="1:10" ht="12.75">
      <c r="A144" s="768" t="s">
        <v>1438</v>
      </c>
      <c r="B144" s="769" t="s">
        <v>1430</v>
      </c>
      <c r="C144" s="772" t="s">
        <v>1416</v>
      </c>
      <c r="D144" s="771">
        <v>58832</v>
      </c>
      <c r="E144" s="733" t="s">
        <v>1305</v>
      </c>
      <c r="F144" s="463"/>
      <c r="G144" s="720"/>
      <c r="H144" s="358"/>
      <c r="I144" s="46"/>
      <c r="J144" s="46"/>
    </row>
    <row r="145" spans="1:10" ht="12.75">
      <c r="A145" s="768" t="s">
        <v>1439</v>
      </c>
      <c r="B145" s="769" t="s">
        <v>1430</v>
      </c>
      <c r="C145" s="772" t="s">
        <v>1418</v>
      </c>
      <c r="D145" s="771">
        <v>9397</v>
      </c>
      <c r="E145" s="733" t="s">
        <v>1305</v>
      </c>
      <c r="F145" s="463"/>
      <c r="G145" s="689"/>
      <c r="H145" s="358"/>
      <c r="I145" s="46"/>
      <c r="J145" s="46"/>
    </row>
    <row r="146" spans="1:10" ht="12.75">
      <c r="A146" s="768" t="s">
        <v>1440</v>
      </c>
      <c r="B146" s="769" t="s">
        <v>1430</v>
      </c>
      <c r="C146" s="772" t="s">
        <v>1420</v>
      </c>
      <c r="D146" s="771">
        <v>16406</v>
      </c>
      <c r="E146" s="733" t="s">
        <v>1305</v>
      </c>
      <c r="F146" s="463"/>
      <c r="G146" s="720"/>
      <c r="H146" s="358"/>
      <c r="I146" s="46"/>
      <c r="J146" s="46"/>
    </row>
    <row r="147" spans="1:10" ht="12.75">
      <c r="A147" s="768" t="s">
        <v>1441</v>
      </c>
      <c r="B147" s="769" t="s">
        <v>1430</v>
      </c>
      <c r="C147" s="772" t="s">
        <v>1422</v>
      </c>
      <c r="D147" s="771">
        <v>23831</v>
      </c>
      <c r="E147" s="733" t="s">
        <v>1305</v>
      </c>
      <c r="F147" s="463"/>
      <c r="G147" s="720"/>
      <c r="H147" s="358"/>
      <c r="I147" s="46"/>
      <c r="J147" s="46"/>
    </row>
    <row r="148" spans="1:10" ht="12.75">
      <c r="A148" s="768" t="s">
        <v>1442</v>
      </c>
      <c r="B148" s="769" t="s">
        <v>1430</v>
      </c>
      <c r="C148" s="772" t="s">
        <v>1424</v>
      </c>
      <c r="D148" s="771">
        <v>38238</v>
      </c>
      <c r="E148" s="733" t="s">
        <v>1305</v>
      </c>
      <c r="F148" s="463"/>
      <c r="G148" s="720"/>
      <c r="H148" s="203"/>
      <c r="I148" s="46"/>
      <c r="J148" s="46"/>
    </row>
    <row r="149" spans="1:10" ht="12.75">
      <c r="A149" s="768" t="s">
        <v>1443</v>
      </c>
      <c r="B149" s="769" t="s">
        <v>1430</v>
      </c>
      <c r="C149" s="772" t="s">
        <v>1308</v>
      </c>
      <c r="D149" s="771">
        <v>55576</v>
      </c>
      <c r="E149" s="733" t="s">
        <v>1305</v>
      </c>
      <c r="F149" s="463"/>
      <c r="G149" s="720"/>
      <c r="H149" s="203"/>
      <c r="I149" s="46"/>
      <c r="J149" s="46"/>
    </row>
    <row r="150" spans="1:10" ht="12.75">
      <c r="A150" s="768" t="s">
        <v>1444</v>
      </c>
      <c r="B150" s="769" t="s">
        <v>1430</v>
      </c>
      <c r="C150" s="772" t="s">
        <v>1310</v>
      </c>
      <c r="D150" s="771">
        <v>85932</v>
      </c>
      <c r="E150" s="733" t="s">
        <v>1305</v>
      </c>
      <c r="F150" s="463"/>
      <c r="G150" s="720"/>
      <c r="H150" s="203"/>
      <c r="I150" s="46"/>
      <c r="J150" s="46"/>
    </row>
    <row r="151" spans="1:10" ht="12.75">
      <c r="A151" s="768" t="s">
        <v>1445</v>
      </c>
      <c r="B151" s="769" t="s">
        <v>1446</v>
      </c>
      <c r="C151" s="772" t="s">
        <v>334</v>
      </c>
      <c r="D151" s="771">
        <v>4375</v>
      </c>
      <c r="E151" s="733" t="s">
        <v>1305</v>
      </c>
      <c r="F151" s="592"/>
      <c r="G151" s="720"/>
      <c r="H151" s="203"/>
      <c r="I151" s="46"/>
      <c r="J151" s="46"/>
    </row>
    <row r="152" spans="1:10" ht="12.75">
      <c r="A152" s="768" t="s">
        <v>1447</v>
      </c>
      <c r="B152" s="769" t="s">
        <v>1448</v>
      </c>
      <c r="C152" s="772" t="s">
        <v>334</v>
      </c>
      <c r="D152" s="751">
        <v>10241</v>
      </c>
      <c r="E152" s="733" t="s">
        <v>1305</v>
      </c>
      <c r="F152" s="463"/>
      <c r="G152" s="720"/>
      <c r="H152" s="358"/>
      <c r="I152" s="46"/>
      <c r="J152" s="46"/>
    </row>
    <row r="153" spans="1:10" ht="12.75">
      <c r="A153" s="768" t="s">
        <v>1449</v>
      </c>
      <c r="B153" s="769" t="s">
        <v>1448</v>
      </c>
      <c r="C153" s="772" t="s">
        <v>1424</v>
      </c>
      <c r="D153" s="751">
        <v>200</v>
      </c>
      <c r="E153" s="733" t="s">
        <v>1305</v>
      </c>
      <c r="F153" s="463"/>
      <c r="G153" s="745"/>
      <c r="H153" s="358"/>
      <c r="I153" s="46"/>
      <c r="J153" s="46"/>
    </row>
    <row r="154" spans="1:10" ht="12.75">
      <c r="A154" s="768" t="s">
        <v>1450</v>
      </c>
      <c r="B154" s="769" t="s">
        <v>1451</v>
      </c>
      <c r="C154" s="772" t="s">
        <v>334</v>
      </c>
      <c r="D154" s="751">
        <v>4300</v>
      </c>
      <c r="E154" s="733" t="s">
        <v>1305</v>
      </c>
      <c r="F154" s="463"/>
      <c r="G154" s="720"/>
      <c r="H154" s="358"/>
      <c r="I154" s="46"/>
      <c r="J154" s="46"/>
    </row>
    <row r="155" spans="1:10" ht="12.75">
      <c r="A155" s="768" t="s">
        <v>1452</v>
      </c>
      <c r="B155" s="769" t="s">
        <v>1453</v>
      </c>
      <c r="C155" s="772" t="s">
        <v>334</v>
      </c>
      <c r="D155" s="751">
        <v>35530</v>
      </c>
      <c r="E155" s="733" t="s">
        <v>1305</v>
      </c>
      <c r="F155" s="463"/>
      <c r="G155" s="720"/>
      <c r="H155" s="358"/>
      <c r="I155" s="46"/>
      <c r="J155" s="46"/>
    </row>
    <row r="156" spans="1:10" ht="12.75">
      <c r="A156" s="768" t="s">
        <v>1454</v>
      </c>
      <c r="B156" s="769" t="s">
        <v>1455</v>
      </c>
      <c r="C156" s="772" t="s">
        <v>1456</v>
      </c>
      <c r="D156" s="751">
        <v>86198</v>
      </c>
      <c r="E156" s="733" t="s">
        <v>1305</v>
      </c>
      <c r="F156" s="463"/>
      <c r="G156" s="720"/>
      <c r="H156" s="358"/>
      <c r="I156" s="46"/>
      <c r="J156" s="46"/>
    </row>
    <row r="157" spans="1:10" ht="12.75">
      <c r="A157" s="730"/>
      <c r="B157" s="735"/>
      <c r="C157" s="735"/>
      <c r="D157" s="732"/>
      <c r="E157" s="735"/>
      <c r="F157" s="463"/>
      <c r="G157" s="720"/>
      <c r="H157" s="358"/>
      <c r="I157" s="46"/>
      <c r="J157" s="46"/>
    </row>
    <row r="158" spans="1:10" ht="12.75">
      <c r="A158" s="730"/>
      <c r="B158" s="735"/>
      <c r="C158" s="735"/>
      <c r="D158" s="752">
        <f>SUM(D124:D157)</f>
        <v>978296.86</v>
      </c>
      <c r="E158" s="735"/>
      <c r="F158" s="463"/>
      <c r="G158" s="720"/>
      <c r="H158" s="358"/>
      <c r="I158" s="46"/>
      <c r="J158" s="46"/>
    </row>
    <row r="159" spans="1:10" ht="12.75">
      <c r="A159" s="774"/>
      <c r="B159" s="775"/>
      <c r="C159" s="776"/>
      <c r="D159" s="463"/>
      <c r="E159" s="290"/>
      <c r="F159" s="463"/>
      <c r="G159" s="720"/>
      <c r="H159" s="358"/>
      <c r="I159" s="46"/>
      <c r="J159" s="46"/>
    </row>
    <row r="160" spans="1:10" ht="12.75">
      <c r="A160" s="774"/>
      <c r="B160" s="775"/>
      <c r="C160" s="776"/>
      <c r="D160" s="463"/>
      <c r="E160" s="290"/>
      <c r="F160" s="463"/>
      <c r="G160" s="720"/>
      <c r="H160" s="358"/>
      <c r="I160" s="46"/>
      <c r="J160" s="46"/>
    </row>
    <row r="161" spans="1:10" ht="12.75">
      <c r="A161" s="774"/>
      <c r="B161" s="775"/>
      <c r="C161" s="776"/>
      <c r="D161" s="463"/>
      <c r="E161" s="290"/>
      <c r="F161" s="463"/>
      <c r="G161" s="720"/>
      <c r="H161" s="358"/>
      <c r="I161" s="46"/>
      <c r="J161" s="46"/>
    </row>
    <row r="162" spans="1:10" ht="12.75">
      <c r="A162" s="774"/>
      <c r="B162" s="775"/>
      <c r="C162" s="776"/>
      <c r="D162" s="463"/>
      <c r="E162" s="290"/>
      <c r="F162" s="463"/>
      <c r="G162" s="720"/>
      <c r="H162" s="358"/>
      <c r="I162" s="46"/>
      <c r="J162" s="46"/>
    </row>
    <row r="163" spans="1:10" ht="12.75">
      <c r="A163" s="774"/>
      <c r="B163" s="775"/>
      <c r="C163" s="776"/>
      <c r="D163" s="463"/>
      <c r="E163" s="290"/>
      <c r="F163" s="463"/>
      <c r="G163" s="689"/>
      <c r="H163" s="46"/>
      <c r="I163" s="46"/>
      <c r="J163" s="46"/>
    </row>
    <row r="164" spans="1:10" ht="12.75">
      <c r="A164" s="774"/>
      <c r="B164" s="775"/>
      <c r="C164" s="776"/>
      <c r="D164" s="463"/>
      <c r="E164" s="290"/>
      <c r="F164" s="463"/>
      <c r="G164" s="689"/>
      <c r="H164" s="46"/>
      <c r="I164" s="46"/>
      <c r="J164" s="46"/>
    </row>
    <row r="165" spans="1:10" ht="25.5" customHeight="1">
      <c r="A165" s="774"/>
      <c r="B165" s="775"/>
      <c r="C165" s="776"/>
      <c r="D165" s="463"/>
      <c r="E165" s="290"/>
      <c r="F165" s="588"/>
      <c r="G165" s="717"/>
      <c r="H165" s="192"/>
      <c r="I165" s="46"/>
      <c r="J165" s="46"/>
    </row>
    <row r="166" spans="1:10" ht="12.75">
      <c r="A166" s="736"/>
      <c r="B166" s="46"/>
      <c r="C166" s="46"/>
      <c r="D166" s="738"/>
      <c r="E166" s="46"/>
      <c r="F166" s="463"/>
      <c r="G166" s="689"/>
      <c r="H166" s="46"/>
      <c r="I166" s="46"/>
      <c r="J166" s="46"/>
    </row>
    <row r="167" spans="1:10" ht="12.75">
      <c r="A167" s="753"/>
      <c r="B167" s="689"/>
      <c r="C167" s="689"/>
      <c r="D167" s="754"/>
      <c r="E167" s="46"/>
      <c r="F167" s="463"/>
      <c r="G167" s="720"/>
      <c r="H167" s="46"/>
      <c r="I167" s="46"/>
      <c r="J167" s="46"/>
    </row>
    <row r="168" spans="1:10" ht="12.75">
      <c r="A168" s="46"/>
      <c r="B168" s="46"/>
      <c r="C168" s="46"/>
      <c r="D168" s="463"/>
      <c r="E168" s="463"/>
      <c r="F168" s="463"/>
      <c r="G168" s="720"/>
      <c r="H168" s="203"/>
      <c r="I168" s="46"/>
      <c r="J168" s="46"/>
    </row>
    <row r="169" spans="1:10" ht="12.75">
      <c r="A169" s="46"/>
      <c r="B169" s="46"/>
      <c r="C169" s="46"/>
      <c r="D169" s="463"/>
      <c r="E169" s="463"/>
      <c r="F169" s="463"/>
      <c r="G169" s="720"/>
      <c r="H169" s="203"/>
      <c r="I169" s="46"/>
      <c r="J169" s="46"/>
    </row>
    <row r="170" spans="1:10" ht="12.75">
      <c r="A170" s="46"/>
      <c r="B170" s="46"/>
      <c r="C170" s="46"/>
      <c r="D170" s="463"/>
      <c r="E170" s="463"/>
      <c r="F170" s="463"/>
      <c r="G170" s="720"/>
      <c r="H170" s="203"/>
      <c r="I170" s="46"/>
      <c r="J170" s="46"/>
    </row>
    <row r="171" spans="1:10" ht="12.75">
      <c r="A171" s="46"/>
      <c r="B171" s="358"/>
      <c r="C171" s="46"/>
      <c r="D171" s="463"/>
      <c r="E171" s="463"/>
      <c r="F171" s="463"/>
      <c r="G171" s="720"/>
      <c r="H171" s="203"/>
      <c r="I171" s="46"/>
      <c r="J171" s="46"/>
    </row>
    <row r="172" spans="1:10" ht="12.75">
      <c r="A172" s="358"/>
      <c r="B172" s="358"/>
      <c r="C172" s="46"/>
      <c r="D172" s="463"/>
      <c r="E172" s="463"/>
      <c r="F172" s="463"/>
      <c r="G172" s="720"/>
      <c r="H172" s="203"/>
      <c r="I172" s="46"/>
      <c r="J172" s="46"/>
    </row>
    <row r="173" spans="1:10" ht="12.75">
      <c r="A173" s="243"/>
      <c r="B173" s="358"/>
      <c r="C173" s="46"/>
      <c r="D173" s="463"/>
      <c r="E173" s="463"/>
      <c r="F173" s="463"/>
      <c r="G173" s="745"/>
      <c r="H173" s="203"/>
      <c r="I173" s="46"/>
      <c r="J173" s="46"/>
    </row>
    <row r="174" spans="1:10" ht="12.75">
      <c r="A174" s="358"/>
      <c r="B174" s="358"/>
      <c r="C174" s="46"/>
      <c r="D174" s="463"/>
      <c r="E174" s="463"/>
      <c r="F174" s="463"/>
      <c r="G174" s="720"/>
      <c r="H174" s="358"/>
      <c r="I174" s="46"/>
      <c r="J174" s="46"/>
    </row>
    <row r="175" spans="1:10" ht="12.75">
      <c r="A175" s="46"/>
      <c r="B175" s="46"/>
      <c r="C175" s="46"/>
      <c r="D175" s="463"/>
      <c r="E175" s="463"/>
      <c r="F175" s="463"/>
      <c r="G175" s="689"/>
      <c r="H175" s="358"/>
      <c r="I175" s="46"/>
      <c r="J175" s="46"/>
    </row>
    <row r="176" spans="1:10" ht="12.75">
      <c r="A176" s="358"/>
      <c r="B176" s="358"/>
      <c r="C176" s="46"/>
      <c r="D176" s="463"/>
      <c r="E176" s="463"/>
      <c r="F176" s="463"/>
      <c r="G176" s="720"/>
      <c r="H176" s="358"/>
      <c r="I176" s="46"/>
      <c r="J176" s="46"/>
    </row>
    <row r="177" spans="1:10" ht="12.75">
      <c r="A177" s="358"/>
      <c r="B177" s="358"/>
      <c r="C177" s="46"/>
      <c r="D177" s="463"/>
      <c r="E177" s="463"/>
      <c r="F177" s="463"/>
      <c r="G177" s="720"/>
      <c r="H177" s="358"/>
      <c r="I177" s="46"/>
      <c r="J177" s="46"/>
    </row>
    <row r="178" spans="1:10" ht="12.75">
      <c r="A178" s="46"/>
      <c r="B178" s="46"/>
      <c r="C178" s="46"/>
      <c r="D178" s="463"/>
      <c r="E178" s="463"/>
      <c r="F178" s="463"/>
      <c r="G178" s="689"/>
      <c r="H178" s="46"/>
      <c r="I178" s="46"/>
      <c r="J178" s="46"/>
    </row>
    <row r="179" spans="1:10" ht="12.75">
      <c r="A179" s="46"/>
      <c r="B179" s="46"/>
      <c r="C179" s="46"/>
      <c r="D179" s="463"/>
      <c r="E179" s="463"/>
      <c r="F179" s="463"/>
      <c r="G179" s="689"/>
      <c r="H179" s="46"/>
      <c r="I179" s="46"/>
      <c r="J179" s="46"/>
    </row>
    <row r="180" spans="1:10" ht="12.75">
      <c r="A180" s="46"/>
      <c r="B180" s="46"/>
      <c r="C180" s="46"/>
      <c r="D180" s="463"/>
      <c r="E180" s="463"/>
      <c r="F180" s="463"/>
      <c r="G180" s="689"/>
      <c r="H180" s="46"/>
      <c r="I180" s="46"/>
      <c r="J180" s="46"/>
    </row>
    <row r="181" spans="1:10" ht="15.75">
      <c r="A181" s="47"/>
      <c r="B181" s="47"/>
      <c r="C181" s="46"/>
      <c r="D181" s="463"/>
      <c r="E181" s="463"/>
      <c r="F181" s="463"/>
      <c r="G181" s="689"/>
      <c r="H181" s="46"/>
      <c r="I181" s="46"/>
      <c r="J181" s="46"/>
    </row>
    <row r="182" spans="1:10" ht="12.75">
      <c r="A182" s="46"/>
      <c r="B182" s="46"/>
      <c r="C182" s="46"/>
      <c r="D182" s="463"/>
      <c r="E182" s="463"/>
      <c r="F182" s="463"/>
      <c r="G182" s="689"/>
      <c r="H182" s="46"/>
      <c r="I182" s="46"/>
      <c r="J182" s="46"/>
    </row>
    <row r="183" spans="1:10" ht="12.75">
      <c r="A183" s="243"/>
      <c r="B183" s="243"/>
      <c r="C183" s="243"/>
      <c r="D183" s="588"/>
      <c r="E183" s="588"/>
      <c r="F183" s="588"/>
      <c r="G183" s="717"/>
      <c r="H183" s="243"/>
      <c r="I183" s="46"/>
      <c r="J183" s="46"/>
    </row>
    <row r="184" spans="1:10" ht="12.75">
      <c r="A184" s="46"/>
      <c r="B184" s="46"/>
      <c r="C184" s="46"/>
      <c r="D184" s="463"/>
      <c r="E184" s="463"/>
      <c r="F184" s="463"/>
      <c r="G184" s="689"/>
      <c r="H184" s="46"/>
      <c r="I184" s="46"/>
      <c r="J184" s="46"/>
    </row>
    <row r="185" spans="1:10" ht="12.75">
      <c r="A185" s="46"/>
      <c r="B185" s="46"/>
      <c r="C185" s="46"/>
      <c r="D185" s="463"/>
      <c r="E185" s="463"/>
      <c r="F185" s="463"/>
      <c r="G185" s="689"/>
      <c r="H185" s="46"/>
      <c r="I185" s="46"/>
      <c r="J185" s="46"/>
    </row>
    <row r="186" spans="1:10" ht="12.75">
      <c r="A186" s="358"/>
      <c r="B186" s="358"/>
      <c r="C186" s="46"/>
      <c r="D186" s="463"/>
      <c r="E186" s="463"/>
      <c r="F186" s="463"/>
      <c r="G186" s="720"/>
      <c r="H186" s="203"/>
      <c r="I186" s="46"/>
      <c r="J186" s="46"/>
    </row>
    <row r="187" spans="1:10" ht="12.75">
      <c r="A187" s="358"/>
      <c r="B187" s="358"/>
      <c r="C187" s="46"/>
      <c r="D187" s="463"/>
      <c r="E187" s="463"/>
      <c r="F187" s="463"/>
      <c r="G187" s="720"/>
      <c r="H187" s="203"/>
      <c r="I187" s="46"/>
      <c r="J187" s="46"/>
    </row>
    <row r="188" spans="1:10" ht="12.75">
      <c r="A188" s="358"/>
      <c r="B188" s="358"/>
      <c r="C188" s="46"/>
      <c r="D188" s="463"/>
      <c r="E188" s="463"/>
      <c r="F188" s="463"/>
      <c r="G188" s="720"/>
      <c r="H188" s="203"/>
      <c r="I188" s="46"/>
      <c r="J188" s="46"/>
    </row>
    <row r="189" spans="1:10" ht="12.75">
      <c r="A189" s="358"/>
      <c r="B189" s="358"/>
      <c r="C189" s="46"/>
      <c r="D189" s="463"/>
      <c r="E189" s="463"/>
      <c r="F189" s="463"/>
      <c r="G189" s="720"/>
      <c r="H189" s="203"/>
      <c r="I189" s="46"/>
      <c r="J189" s="46"/>
    </row>
    <row r="190" spans="1:10" ht="12.75">
      <c r="A190" s="358"/>
      <c r="B190" s="358"/>
      <c r="C190" s="46"/>
      <c r="D190" s="463"/>
      <c r="E190" s="463"/>
      <c r="F190" s="463"/>
      <c r="G190" s="720"/>
      <c r="H190" s="203"/>
      <c r="I190" s="46"/>
      <c r="J190" s="46"/>
    </row>
    <row r="191" spans="1:10" ht="12.75">
      <c r="A191" s="358"/>
      <c r="B191" s="358"/>
      <c r="C191" s="46"/>
      <c r="D191" s="463"/>
      <c r="E191" s="463"/>
      <c r="F191" s="463"/>
      <c r="G191" s="720"/>
      <c r="H191" s="203"/>
      <c r="I191" s="46"/>
      <c r="J191" s="46"/>
    </row>
    <row r="192" spans="1:10" ht="12.75">
      <c r="A192" s="358"/>
      <c r="B192" s="358"/>
      <c r="C192" s="46"/>
      <c r="D192" s="463"/>
      <c r="E192" s="463"/>
      <c r="F192" s="463"/>
      <c r="G192" s="720"/>
      <c r="H192" s="203"/>
      <c r="I192" s="46"/>
      <c r="J192" s="46"/>
    </row>
    <row r="193" spans="1:10" ht="12.75">
      <c r="A193" s="358"/>
      <c r="B193" s="358"/>
      <c r="C193" s="358"/>
      <c r="D193" s="592"/>
      <c r="E193" s="592"/>
      <c r="F193" s="592"/>
      <c r="G193" s="720"/>
      <c r="H193" s="203"/>
      <c r="I193" s="46"/>
      <c r="J193" s="46"/>
    </row>
    <row r="194" spans="1:10" ht="12.75">
      <c r="A194" s="358"/>
      <c r="B194" s="358"/>
      <c r="C194" s="46"/>
      <c r="D194" s="463"/>
      <c r="E194" s="463"/>
      <c r="F194" s="463"/>
      <c r="G194" s="720"/>
      <c r="H194" s="203"/>
      <c r="I194" s="46"/>
      <c r="J194" s="46"/>
    </row>
    <row r="195" spans="1:10" ht="12.75">
      <c r="A195" s="358"/>
      <c r="B195" s="358"/>
      <c r="C195" s="46"/>
      <c r="D195" s="463"/>
      <c r="E195" s="463"/>
      <c r="F195" s="463"/>
      <c r="G195" s="720"/>
      <c r="H195" s="203"/>
      <c r="I195" s="46"/>
      <c r="J195" s="46"/>
    </row>
    <row r="196" spans="1:10" ht="12.75">
      <c r="A196" s="358"/>
      <c r="B196" s="358"/>
      <c r="C196" s="46"/>
      <c r="D196" s="463"/>
      <c r="E196" s="463"/>
      <c r="F196" s="463"/>
      <c r="G196" s="720"/>
      <c r="H196" s="203"/>
      <c r="I196" s="46"/>
      <c r="J196" s="46"/>
    </row>
    <row r="197" spans="1:10" ht="12.75">
      <c r="A197" s="358"/>
      <c r="B197" s="358"/>
      <c r="C197" s="46"/>
      <c r="D197" s="463"/>
      <c r="E197" s="463"/>
      <c r="F197" s="463"/>
      <c r="G197" s="720"/>
      <c r="H197" s="358"/>
      <c r="I197" s="46"/>
      <c r="J197" s="46"/>
    </row>
    <row r="198" spans="1:10" ht="15.75">
      <c r="A198" s="47"/>
      <c r="B198" s="47"/>
      <c r="C198" s="46"/>
      <c r="D198" s="463"/>
      <c r="E198" s="463"/>
      <c r="F198" s="463"/>
      <c r="G198" s="689"/>
      <c r="H198" s="46"/>
      <c r="I198" s="46"/>
      <c r="J198" s="46"/>
    </row>
    <row r="199" spans="1:10" ht="12.75">
      <c r="A199" s="46"/>
      <c r="B199" s="46"/>
      <c r="C199" s="46"/>
      <c r="D199" s="463"/>
      <c r="E199" s="463"/>
      <c r="F199" s="463"/>
      <c r="G199" s="689"/>
      <c r="H199" s="46"/>
      <c r="I199" s="46"/>
      <c r="J199" s="46"/>
    </row>
    <row r="200" spans="1:10" ht="20.25" customHeight="1">
      <c r="A200" s="243"/>
      <c r="B200" s="243"/>
      <c r="C200" s="243"/>
      <c r="D200" s="588"/>
      <c r="E200" s="588"/>
      <c r="F200" s="588"/>
      <c r="G200" s="717"/>
      <c r="H200" s="192"/>
      <c r="I200" s="46"/>
      <c r="J200" s="46"/>
    </row>
    <row r="201" spans="1:10" ht="12.75">
      <c r="A201" s="46"/>
      <c r="B201" s="46"/>
      <c r="C201" s="46"/>
      <c r="D201" s="463"/>
      <c r="E201" s="463"/>
      <c r="F201" s="463"/>
      <c r="G201" s="689"/>
      <c r="H201" s="46"/>
      <c r="I201" s="46"/>
      <c r="J201" s="46"/>
    </row>
    <row r="202" spans="1:10" ht="12.75">
      <c r="A202" s="358"/>
      <c r="B202" s="358"/>
      <c r="C202" s="46"/>
      <c r="D202" s="463"/>
      <c r="E202" s="463"/>
      <c r="F202" s="463"/>
      <c r="G202" s="720"/>
      <c r="H202" s="203"/>
      <c r="I202" s="46"/>
      <c r="J202" s="46"/>
    </row>
    <row r="203" spans="1:10" ht="12.75">
      <c r="A203" s="46"/>
      <c r="B203" s="358"/>
      <c r="C203" s="46"/>
      <c r="D203" s="463"/>
      <c r="E203" s="463"/>
      <c r="F203" s="463"/>
      <c r="G203" s="720"/>
      <c r="H203" s="203"/>
      <c r="I203" s="46"/>
      <c r="J203" s="46"/>
    </row>
    <row r="204" spans="1:10" ht="12.75">
      <c r="A204" s="46"/>
      <c r="B204" s="46"/>
      <c r="C204" s="46"/>
      <c r="D204" s="463"/>
      <c r="E204" s="463"/>
      <c r="F204" s="463"/>
      <c r="G204" s="720"/>
      <c r="H204" s="203"/>
      <c r="I204" s="46"/>
      <c r="J204" s="46"/>
    </row>
    <row r="205" spans="1:10" ht="12.75">
      <c r="A205" s="46"/>
      <c r="B205" s="777"/>
      <c r="C205" s="46"/>
      <c r="D205" s="463"/>
      <c r="E205" s="463"/>
      <c r="F205" s="463"/>
      <c r="G205" s="720"/>
      <c r="H205" s="203"/>
      <c r="I205" s="46"/>
      <c r="J205" s="46"/>
    </row>
    <row r="206" spans="1:10" ht="12.75">
      <c r="A206" s="46"/>
      <c r="B206" s="46"/>
      <c r="C206" s="46"/>
      <c r="D206" s="463"/>
      <c r="E206" s="463"/>
      <c r="F206" s="463"/>
      <c r="G206" s="720"/>
      <c r="H206" s="203"/>
      <c r="I206" s="46"/>
      <c r="J206" s="46"/>
    </row>
    <row r="207" spans="1:10" ht="12.75">
      <c r="A207" s="358"/>
      <c r="B207" s="358"/>
      <c r="C207" s="358"/>
      <c r="D207" s="592"/>
      <c r="E207" s="592"/>
      <c r="F207" s="592"/>
      <c r="G207" s="720"/>
      <c r="H207" s="203"/>
      <c r="I207" s="46"/>
      <c r="J207" s="46"/>
    </row>
    <row r="208" spans="1:10" ht="12.75">
      <c r="A208" s="358"/>
      <c r="B208" s="358"/>
      <c r="C208" s="46"/>
      <c r="D208" s="463"/>
      <c r="E208" s="463"/>
      <c r="F208" s="463"/>
      <c r="G208" s="720"/>
      <c r="H208" s="203"/>
      <c r="I208" s="46"/>
      <c r="J208" s="46"/>
    </row>
    <row r="209" spans="1:10" ht="12.75">
      <c r="A209" s="358"/>
      <c r="B209" s="358"/>
      <c r="C209" s="46"/>
      <c r="D209" s="463"/>
      <c r="E209" s="463"/>
      <c r="F209" s="463"/>
      <c r="G209" s="720"/>
      <c r="H209" s="203"/>
      <c r="I209" s="46"/>
      <c r="J209" s="46"/>
    </row>
    <row r="210" spans="1:10" ht="12.75">
      <c r="A210" s="243"/>
      <c r="B210" s="358"/>
      <c r="C210" s="46"/>
      <c r="D210" s="463"/>
      <c r="E210" s="463"/>
      <c r="F210" s="463"/>
      <c r="G210" s="745"/>
      <c r="H210" s="203"/>
      <c r="I210" s="46"/>
      <c r="J210" s="46"/>
    </row>
    <row r="211" spans="1:10" ht="12.75">
      <c r="A211" s="358"/>
      <c r="B211" s="358"/>
      <c r="C211" s="46"/>
      <c r="D211" s="463"/>
      <c r="E211" s="463"/>
      <c r="F211" s="463"/>
      <c r="G211" s="720"/>
      <c r="H211" s="203"/>
      <c r="I211" s="46"/>
      <c r="J211" s="46"/>
    </row>
    <row r="212" spans="1:10" ht="12.75">
      <c r="A212" s="358"/>
      <c r="B212" s="358"/>
      <c r="C212" s="46"/>
      <c r="D212" s="463"/>
      <c r="E212" s="463"/>
      <c r="F212" s="463"/>
      <c r="G212" s="720"/>
      <c r="H212" s="203"/>
      <c r="I212" s="46"/>
      <c r="J212" s="46"/>
    </row>
    <row r="213" spans="1:10" ht="12.75">
      <c r="A213" s="358"/>
      <c r="B213" s="358"/>
      <c r="C213" s="46"/>
      <c r="D213" s="463"/>
      <c r="E213" s="463"/>
      <c r="F213" s="463"/>
      <c r="G213" s="720"/>
      <c r="H213" s="203"/>
      <c r="I213" s="46"/>
      <c r="J213" s="46"/>
    </row>
    <row r="214" spans="1:10" ht="12.75">
      <c r="A214" s="358"/>
      <c r="B214" s="358"/>
      <c r="C214" s="46"/>
      <c r="D214" s="463"/>
      <c r="E214" s="463"/>
      <c r="F214" s="463"/>
      <c r="G214" s="720"/>
      <c r="H214" s="358"/>
      <c r="I214" s="46"/>
      <c r="J214" s="46"/>
    </row>
    <row r="215" spans="1:10" ht="12.75">
      <c r="A215" s="46"/>
      <c r="B215" s="46"/>
      <c r="C215" s="46"/>
      <c r="D215" s="463"/>
      <c r="E215" s="463"/>
      <c r="F215" s="463"/>
      <c r="G215" s="689"/>
      <c r="H215" s="358"/>
      <c r="I215" s="46"/>
      <c r="J215" s="46"/>
    </row>
    <row r="216" spans="1:10" ht="12.75">
      <c r="A216" s="358"/>
      <c r="B216" s="358"/>
      <c r="C216" s="46"/>
      <c r="D216" s="463"/>
      <c r="E216" s="463"/>
      <c r="F216" s="463"/>
      <c r="G216" s="720"/>
      <c r="H216" s="358"/>
      <c r="I216" s="46"/>
      <c r="J216" s="46"/>
    </row>
    <row r="217" spans="1:10" ht="12.75">
      <c r="A217" s="358"/>
      <c r="B217" s="358"/>
      <c r="C217" s="46"/>
      <c r="D217" s="463"/>
      <c r="E217" s="463"/>
      <c r="F217" s="463"/>
      <c r="G217" s="720"/>
      <c r="H217" s="358"/>
      <c r="I217" s="46"/>
      <c r="J217" s="46"/>
    </row>
    <row r="218" spans="1:10" ht="12.75">
      <c r="A218" s="358"/>
      <c r="B218" s="358"/>
      <c r="C218" s="358"/>
      <c r="D218" s="592"/>
      <c r="E218" s="592"/>
      <c r="F218" s="592"/>
      <c r="G218" s="720"/>
      <c r="H218" s="358"/>
      <c r="I218" s="358"/>
      <c r="J218" s="46"/>
    </row>
    <row r="219" spans="1:10" ht="12.75">
      <c r="A219" s="358"/>
      <c r="B219" s="358"/>
      <c r="C219" s="358"/>
      <c r="D219" s="592"/>
      <c r="E219" s="592"/>
      <c r="F219" s="592"/>
      <c r="G219" s="720"/>
      <c r="H219" s="358"/>
      <c r="I219" s="358"/>
      <c r="J219" s="46"/>
    </row>
    <row r="220" spans="1:10" ht="12.75">
      <c r="A220" s="358"/>
      <c r="B220" s="358"/>
      <c r="C220" s="46"/>
      <c r="D220" s="463"/>
      <c r="E220" s="463"/>
      <c r="F220" s="463"/>
      <c r="G220" s="720"/>
      <c r="H220" s="203"/>
      <c r="I220" s="46"/>
      <c r="J220" s="46"/>
    </row>
    <row r="221" spans="1:10" ht="12.75">
      <c r="A221" s="358"/>
      <c r="B221" s="358"/>
      <c r="C221" s="46"/>
      <c r="D221" s="463"/>
      <c r="E221" s="463"/>
      <c r="F221" s="463"/>
      <c r="G221" s="720"/>
      <c r="H221" s="203"/>
      <c r="I221" s="46"/>
      <c r="J221" s="46"/>
    </row>
    <row r="222" spans="1:10" ht="12.75">
      <c r="A222" s="358"/>
      <c r="B222" s="358"/>
      <c r="C222" s="46"/>
      <c r="D222" s="463"/>
      <c r="E222" s="463"/>
      <c r="F222" s="463"/>
      <c r="G222" s="720"/>
      <c r="H222" s="203"/>
      <c r="I222" s="46"/>
      <c r="J222" s="46"/>
    </row>
    <row r="223" spans="1:10" ht="12.75">
      <c r="A223" s="358"/>
      <c r="B223" s="358"/>
      <c r="C223" s="46"/>
      <c r="D223" s="463"/>
      <c r="E223" s="463"/>
      <c r="F223" s="463"/>
      <c r="G223" s="720"/>
      <c r="H223" s="358"/>
      <c r="I223" s="46"/>
      <c r="J223" s="46"/>
    </row>
    <row r="224" spans="1:10" ht="12.75">
      <c r="A224" s="243"/>
      <c r="B224" s="358"/>
      <c r="C224" s="46"/>
      <c r="D224" s="463"/>
      <c r="E224" s="463"/>
      <c r="F224" s="463"/>
      <c r="G224" s="745"/>
      <c r="H224" s="358"/>
      <c r="I224" s="46"/>
      <c r="J224" s="46"/>
    </row>
    <row r="225" spans="1:10" ht="12.75">
      <c r="A225" s="358"/>
      <c r="B225" s="358"/>
      <c r="C225" s="46"/>
      <c r="D225" s="463"/>
      <c r="E225" s="463"/>
      <c r="F225" s="463"/>
      <c r="G225" s="720"/>
      <c r="H225" s="358"/>
      <c r="I225" s="46"/>
      <c r="J225" s="46"/>
    </row>
    <row r="226" spans="1:10" ht="12.75">
      <c r="A226" s="358"/>
      <c r="B226" s="358"/>
      <c r="C226" s="46"/>
      <c r="D226" s="463"/>
      <c r="E226" s="463"/>
      <c r="F226" s="463"/>
      <c r="G226" s="720"/>
      <c r="H226" s="358"/>
      <c r="I226" s="46"/>
      <c r="J226" s="46"/>
    </row>
    <row r="227" spans="1:10" ht="12.75">
      <c r="A227" s="46"/>
      <c r="B227" s="46"/>
      <c r="C227" s="46"/>
      <c r="D227" s="463"/>
      <c r="E227" s="463"/>
      <c r="F227" s="463"/>
      <c r="G227" s="689"/>
      <c r="H227" s="46"/>
      <c r="I227" s="46"/>
      <c r="J227" s="46"/>
    </row>
    <row r="228" spans="1:10" ht="12.75">
      <c r="A228" s="46"/>
      <c r="B228" s="46"/>
      <c r="C228" s="46"/>
      <c r="D228" s="463"/>
      <c r="E228" s="463"/>
      <c r="F228" s="463"/>
      <c r="G228" s="689"/>
      <c r="H228" s="46"/>
      <c r="I228" s="46"/>
      <c r="J228" s="46"/>
    </row>
    <row r="229" spans="1:10" ht="12.75">
      <c r="A229" s="46"/>
      <c r="B229" s="46"/>
      <c r="C229" s="46"/>
      <c r="D229" s="463"/>
      <c r="E229" s="463"/>
      <c r="F229" s="463"/>
      <c r="G229" s="689"/>
      <c r="H229" s="46"/>
      <c r="I229" s="46"/>
      <c r="J229" s="46"/>
    </row>
    <row r="230" spans="1:10" ht="12.75">
      <c r="A230" s="46"/>
      <c r="B230" s="46"/>
      <c r="C230" s="46"/>
      <c r="D230" s="463"/>
      <c r="E230" s="463"/>
      <c r="F230" s="463"/>
      <c r="G230" s="689"/>
      <c r="H230" s="46"/>
      <c r="I230" s="46"/>
      <c r="J230" s="46"/>
    </row>
    <row r="231" spans="1:10" ht="12.75">
      <c r="A231" s="46"/>
      <c r="B231" s="46"/>
      <c r="C231" s="46"/>
      <c r="D231" s="463"/>
      <c r="E231" s="463"/>
      <c r="F231" s="463"/>
      <c r="G231" s="689"/>
      <c r="H231" s="46"/>
      <c r="I231" s="46"/>
      <c r="J231" s="46"/>
    </row>
    <row r="232" spans="1:10" ht="12.75">
      <c r="A232" s="46"/>
      <c r="B232" s="46"/>
      <c r="C232" s="46"/>
      <c r="D232" s="463"/>
      <c r="E232" s="463"/>
      <c r="F232" s="463"/>
      <c r="G232" s="689"/>
      <c r="H232" s="46"/>
      <c r="I232" s="46"/>
      <c r="J232" s="46"/>
    </row>
    <row r="233" spans="1:10" ht="12.75">
      <c r="A233" s="46"/>
      <c r="B233" s="46"/>
      <c r="C233" s="46"/>
      <c r="D233" s="463"/>
      <c r="E233" s="463"/>
      <c r="F233" s="463"/>
      <c r="G233" s="689"/>
      <c r="H233" s="46"/>
      <c r="I233" s="46"/>
      <c r="J233" s="46"/>
    </row>
    <row r="234" spans="1:10" ht="12.75">
      <c r="A234" s="46"/>
      <c r="B234" s="46"/>
      <c r="C234" s="46"/>
      <c r="D234" s="463"/>
      <c r="E234" s="463"/>
      <c r="F234" s="463"/>
      <c r="G234" s="689"/>
      <c r="H234" s="46"/>
      <c r="I234" s="46"/>
      <c r="J234" s="46"/>
    </row>
    <row r="235" spans="1:10" ht="12.75">
      <c r="A235" s="46"/>
      <c r="B235" s="46"/>
      <c r="C235" s="46"/>
      <c r="D235" s="463"/>
      <c r="E235" s="463"/>
      <c r="F235" s="463"/>
      <c r="G235" s="689"/>
      <c r="H235" s="46"/>
      <c r="I235" s="46"/>
      <c r="J235" s="46"/>
    </row>
    <row r="236" spans="1:10" ht="12.75">
      <c r="A236" s="46"/>
      <c r="B236" s="46"/>
      <c r="C236" s="46"/>
      <c r="D236" s="463"/>
      <c r="E236" s="463"/>
      <c r="F236" s="463"/>
      <c r="G236" s="689"/>
      <c r="H236" s="46"/>
      <c r="I236" s="46"/>
      <c r="J236" s="46"/>
    </row>
    <row r="237" spans="1:10" ht="12.75">
      <c r="A237" s="46"/>
      <c r="B237" s="46"/>
      <c r="C237" s="46"/>
      <c r="D237" s="463"/>
      <c r="E237" s="463"/>
      <c r="F237" s="463"/>
      <c r="G237" s="689"/>
      <c r="H237" s="46"/>
      <c r="I237" s="46"/>
      <c r="J237" s="46"/>
    </row>
    <row r="238" spans="1:10" ht="12.75">
      <c r="A238" s="46"/>
      <c r="B238" s="46"/>
      <c r="C238" s="46"/>
      <c r="D238" s="463"/>
      <c r="E238" s="463"/>
      <c r="F238" s="463"/>
      <c r="G238" s="689"/>
      <c r="H238" s="46"/>
      <c r="I238" s="46"/>
      <c r="J238" s="46"/>
    </row>
    <row r="239" spans="1:10" ht="15.75">
      <c r="A239" s="47"/>
      <c r="B239" s="47"/>
      <c r="C239" s="46"/>
      <c r="D239" s="463"/>
      <c r="E239" s="463"/>
      <c r="F239" s="463"/>
      <c r="G239" s="689"/>
      <c r="H239" s="46"/>
      <c r="I239" s="46"/>
      <c r="J239" s="46"/>
    </row>
    <row r="240" spans="1:10" ht="12.75">
      <c r="A240" s="46"/>
      <c r="B240" s="46"/>
      <c r="C240" s="46"/>
      <c r="D240" s="463"/>
      <c r="E240" s="463"/>
      <c r="F240" s="463"/>
      <c r="G240" s="689"/>
      <c r="H240" s="46"/>
      <c r="I240" s="46"/>
      <c r="J240" s="46"/>
    </row>
    <row r="241" spans="1:10" ht="22.5" customHeight="1">
      <c r="A241" s="243"/>
      <c r="B241" s="243"/>
      <c r="C241" s="243"/>
      <c r="D241" s="588"/>
      <c r="E241" s="588"/>
      <c r="F241" s="588"/>
      <c r="G241" s="717"/>
      <c r="H241" s="192"/>
      <c r="I241" s="46"/>
      <c r="J241" s="46"/>
    </row>
    <row r="242" spans="1:10" ht="12.75">
      <c r="A242" s="46"/>
      <c r="B242" s="46"/>
      <c r="C242" s="46"/>
      <c r="D242" s="463"/>
      <c r="E242" s="463"/>
      <c r="F242" s="463"/>
      <c r="G242" s="689"/>
      <c r="H242" s="46"/>
      <c r="I242" s="46"/>
      <c r="J242" s="46"/>
    </row>
    <row r="243" spans="1:10" ht="12.75">
      <c r="A243" s="46"/>
      <c r="B243" s="46"/>
      <c r="C243" s="46"/>
      <c r="D243" s="463"/>
      <c r="E243" s="463"/>
      <c r="F243" s="463"/>
      <c r="G243" s="720"/>
      <c r="H243" s="203"/>
      <c r="I243" s="46"/>
      <c r="J243" s="46"/>
    </row>
    <row r="244" spans="1:10" ht="12.75">
      <c r="A244" s="358"/>
      <c r="B244" s="358"/>
      <c r="C244" s="46"/>
      <c r="D244" s="463"/>
      <c r="E244" s="463"/>
      <c r="F244" s="463"/>
      <c r="G244" s="720"/>
      <c r="H244" s="203"/>
      <c r="I244" s="46"/>
      <c r="J244" s="46"/>
    </row>
    <row r="245" spans="1:10" ht="12.75">
      <c r="A245" s="358"/>
      <c r="B245" s="358"/>
      <c r="C245" s="46"/>
      <c r="D245" s="463"/>
      <c r="E245" s="463"/>
      <c r="F245" s="463"/>
      <c r="G245" s="720"/>
      <c r="H245" s="203"/>
      <c r="I245" s="46"/>
      <c r="J245" s="46"/>
    </row>
    <row r="246" spans="1:10" ht="12.75">
      <c r="A246" s="358"/>
      <c r="B246" s="358"/>
      <c r="C246" s="46"/>
      <c r="D246" s="463"/>
      <c r="E246" s="463"/>
      <c r="F246" s="463"/>
      <c r="G246" s="720"/>
      <c r="H246" s="203"/>
      <c r="I246" s="46"/>
      <c r="J246" s="46"/>
    </row>
    <row r="247" spans="1:10" ht="12.75">
      <c r="A247" s="358"/>
      <c r="B247" s="358"/>
      <c r="C247" s="358"/>
      <c r="D247" s="592"/>
      <c r="E247" s="592"/>
      <c r="F247" s="592"/>
      <c r="G247" s="720"/>
      <c r="H247" s="203"/>
      <c r="I247" s="46"/>
      <c r="J247" s="46"/>
    </row>
    <row r="248" spans="1:10" ht="12.75">
      <c r="A248" s="46"/>
      <c r="B248" s="358"/>
      <c r="C248" s="46"/>
      <c r="D248" s="463"/>
      <c r="E248" s="463"/>
      <c r="F248" s="463"/>
      <c r="G248" s="720"/>
      <c r="H248" s="203"/>
      <c r="I248" s="46"/>
      <c r="J248" s="46"/>
    </row>
    <row r="249" spans="1:10" ht="12.75">
      <c r="A249" s="358"/>
      <c r="B249" s="358"/>
      <c r="C249" s="46"/>
      <c r="D249" s="463"/>
      <c r="E249" s="463"/>
      <c r="F249" s="463"/>
      <c r="G249" s="720"/>
      <c r="H249" s="203"/>
      <c r="I249" s="46"/>
      <c r="J249" s="46"/>
    </row>
    <row r="250" spans="1:10" ht="12.75">
      <c r="A250" s="358"/>
      <c r="B250" s="358"/>
      <c r="C250" s="46"/>
      <c r="D250" s="463"/>
      <c r="E250" s="463"/>
      <c r="F250" s="463"/>
      <c r="G250" s="720"/>
      <c r="H250" s="203"/>
      <c r="I250" s="46"/>
      <c r="J250" s="46"/>
    </row>
    <row r="251" spans="1:10" ht="12.75">
      <c r="A251" s="358"/>
      <c r="B251" s="358"/>
      <c r="C251" s="46"/>
      <c r="D251" s="463"/>
      <c r="E251" s="463"/>
      <c r="F251" s="463"/>
      <c r="G251" s="720"/>
      <c r="H251" s="358"/>
      <c r="I251" s="46"/>
      <c r="J251" s="46"/>
    </row>
    <row r="252" spans="1:10" ht="12.75">
      <c r="A252" s="358"/>
      <c r="B252" s="358"/>
      <c r="C252" s="46"/>
      <c r="D252" s="463"/>
      <c r="E252" s="463"/>
      <c r="F252" s="463"/>
      <c r="G252" s="720"/>
      <c r="H252" s="358"/>
      <c r="I252" s="46"/>
      <c r="J252" s="46"/>
    </row>
    <row r="253" spans="1:10" ht="12.75">
      <c r="A253" s="243"/>
      <c r="B253" s="358"/>
      <c r="C253" s="46"/>
      <c r="D253" s="463"/>
      <c r="E253" s="463"/>
      <c r="F253" s="463"/>
      <c r="G253" s="745"/>
      <c r="H253" s="358"/>
      <c r="I253" s="46"/>
      <c r="J253" s="46"/>
    </row>
    <row r="254" spans="1:10" ht="12.75">
      <c r="A254" s="358"/>
      <c r="B254" s="358"/>
      <c r="C254" s="46"/>
      <c r="D254" s="463"/>
      <c r="E254" s="463"/>
      <c r="F254" s="463"/>
      <c r="G254" s="720"/>
      <c r="H254" s="358"/>
      <c r="I254" s="46"/>
      <c r="J254" s="46"/>
    </row>
    <row r="255" spans="1:10" ht="12.75">
      <c r="A255" s="358"/>
      <c r="B255" s="358"/>
      <c r="C255" s="46"/>
      <c r="D255" s="463"/>
      <c r="E255" s="463"/>
      <c r="F255" s="463"/>
      <c r="G255" s="720"/>
      <c r="H255" s="358"/>
      <c r="I255" s="46"/>
      <c r="J255" s="46"/>
    </row>
    <row r="256" spans="1:10" ht="12.75">
      <c r="A256" s="358"/>
      <c r="B256" s="358"/>
      <c r="C256" s="358"/>
      <c r="D256" s="592"/>
      <c r="E256" s="592"/>
      <c r="F256" s="592"/>
      <c r="G256" s="720"/>
      <c r="H256" s="358"/>
      <c r="I256" s="358"/>
      <c r="J256" s="46"/>
    </row>
    <row r="257" spans="1:10" ht="12.75">
      <c r="A257" s="358"/>
      <c r="B257" s="358"/>
      <c r="C257" s="358"/>
      <c r="D257" s="592"/>
      <c r="E257" s="592"/>
      <c r="F257" s="592"/>
      <c r="G257" s="720"/>
      <c r="H257" s="358"/>
      <c r="I257" s="358"/>
      <c r="J257" s="46"/>
    </row>
    <row r="258" spans="1:10" ht="12.75">
      <c r="A258" s="358"/>
      <c r="B258" s="358"/>
      <c r="C258" s="358"/>
      <c r="D258" s="592"/>
      <c r="E258" s="592"/>
      <c r="F258" s="592"/>
      <c r="G258" s="720"/>
      <c r="H258" s="358"/>
      <c r="I258" s="358"/>
      <c r="J258" s="46"/>
    </row>
    <row r="259" spans="1:10" ht="12.75">
      <c r="A259" s="358"/>
      <c r="B259" s="358"/>
      <c r="C259" s="46"/>
      <c r="D259" s="463"/>
      <c r="E259" s="463"/>
      <c r="F259" s="463"/>
      <c r="G259" s="720"/>
      <c r="H259" s="203"/>
      <c r="I259" s="46"/>
      <c r="J259" s="46"/>
    </row>
    <row r="260" spans="1:10" ht="12.75">
      <c r="A260" s="358"/>
      <c r="B260" s="358"/>
      <c r="C260" s="46"/>
      <c r="D260" s="463"/>
      <c r="E260" s="463"/>
      <c r="F260" s="463"/>
      <c r="G260" s="720"/>
      <c r="H260" s="203"/>
      <c r="I260" s="46"/>
      <c r="J260" s="46"/>
    </row>
    <row r="261" spans="1:10" ht="12.75">
      <c r="A261" s="358"/>
      <c r="B261" s="358"/>
      <c r="C261" s="46"/>
      <c r="D261" s="463"/>
      <c r="E261" s="463"/>
      <c r="F261" s="463"/>
      <c r="G261" s="720"/>
      <c r="H261" s="203"/>
      <c r="I261" s="46"/>
      <c r="J261" s="46"/>
    </row>
    <row r="262" spans="1:10" ht="12.75">
      <c r="A262" s="358"/>
      <c r="B262" s="358"/>
      <c r="C262" s="46"/>
      <c r="D262" s="463"/>
      <c r="E262" s="463"/>
      <c r="F262" s="463"/>
      <c r="G262" s="720"/>
      <c r="H262" s="203"/>
      <c r="I262" s="46"/>
      <c r="J262" s="46"/>
    </row>
    <row r="263" spans="1:10" ht="12.75">
      <c r="A263" s="358"/>
      <c r="B263" s="358"/>
      <c r="C263" s="46"/>
      <c r="D263" s="463"/>
      <c r="E263" s="463"/>
      <c r="F263" s="463"/>
      <c r="G263" s="720"/>
      <c r="H263" s="203"/>
      <c r="I263" s="46"/>
      <c r="J263" s="46"/>
    </row>
    <row r="264" spans="1:10" ht="12.75">
      <c r="A264" s="358"/>
      <c r="B264" s="358"/>
      <c r="C264" s="46"/>
      <c r="D264" s="463"/>
      <c r="E264" s="463"/>
      <c r="F264" s="463"/>
      <c r="G264" s="720"/>
      <c r="H264" s="203"/>
      <c r="I264" s="46"/>
      <c r="J264" s="46"/>
    </row>
    <row r="265" spans="1:10" ht="12.75">
      <c r="A265" s="358"/>
      <c r="B265" s="358"/>
      <c r="C265" s="46"/>
      <c r="D265" s="463"/>
      <c r="E265" s="463"/>
      <c r="F265" s="463"/>
      <c r="G265" s="720"/>
      <c r="H265" s="203"/>
      <c r="I265" s="46"/>
      <c r="J265" s="46"/>
    </row>
    <row r="266" spans="1:10" ht="12.75">
      <c r="A266" s="358"/>
      <c r="B266" s="358"/>
      <c r="C266" s="46"/>
      <c r="D266" s="463"/>
      <c r="E266" s="463"/>
      <c r="F266" s="463"/>
      <c r="G266" s="720"/>
      <c r="H266" s="203"/>
      <c r="I266" s="46"/>
      <c r="J266" s="46"/>
    </row>
    <row r="267" spans="1:10" ht="12.75">
      <c r="A267" s="358"/>
      <c r="B267" s="358"/>
      <c r="C267" s="46"/>
      <c r="D267" s="463"/>
      <c r="E267" s="463"/>
      <c r="F267" s="463"/>
      <c r="G267" s="720"/>
      <c r="H267" s="203"/>
      <c r="I267" s="46"/>
      <c r="J267" s="46"/>
    </row>
    <row r="268" spans="1:10" ht="12.75">
      <c r="A268" s="358"/>
      <c r="B268" s="358"/>
      <c r="C268" s="46"/>
      <c r="D268" s="463"/>
      <c r="E268" s="463"/>
      <c r="F268" s="463"/>
      <c r="G268" s="720"/>
      <c r="H268" s="203"/>
      <c r="I268" s="46"/>
      <c r="J268" s="46"/>
    </row>
    <row r="269" spans="1:10" ht="12.75">
      <c r="A269" s="358"/>
      <c r="B269" s="358"/>
      <c r="C269" s="46"/>
      <c r="D269" s="463"/>
      <c r="E269" s="463"/>
      <c r="F269" s="463"/>
      <c r="G269" s="720"/>
      <c r="H269" s="203"/>
      <c r="I269" s="46"/>
      <c r="J269" s="46"/>
    </row>
    <row r="270" spans="1:10" ht="12.75">
      <c r="A270" s="358"/>
      <c r="B270" s="358"/>
      <c r="C270" s="46"/>
      <c r="D270" s="463"/>
      <c r="E270" s="463"/>
      <c r="F270" s="463"/>
      <c r="G270" s="720"/>
      <c r="H270" s="203"/>
      <c r="I270" s="46"/>
      <c r="J270" s="46"/>
    </row>
    <row r="271" spans="1:10" ht="12.75">
      <c r="A271" s="358"/>
      <c r="B271" s="358"/>
      <c r="C271" s="46"/>
      <c r="D271" s="463"/>
      <c r="E271" s="463"/>
      <c r="F271" s="463"/>
      <c r="G271" s="720"/>
      <c r="H271" s="203"/>
      <c r="I271" s="46"/>
      <c r="J271" s="46"/>
    </row>
    <row r="272" spans="1:10" ht="12.75">
      <c r="A272" s="358"/>
      <c r="B272" s="358"/>
      <c r="C272" s="46"/>
      <c r="D272" s="463"/>
      <c r="E272" s="463"/>
      <c r="F272" s="463"/>
      <c r="G272" s="720"/>
      <c r="H272" s="203"/>
      <c r="I272" s="46"/>
      <c r="J272" s="46"/>
    </row>
    <row r="273" spans="1:10" ht="12.75">
      <c r="A273" s="358"/>
      <c r="B273" s="358"/>
      <c r="C273" s="46"/>
      <c r="D273" s="463"/>
      <c r="E273" s="463"/>
      <c r="F273" s="463"/>
      <c r="G273" s="720"/>
      <c r="H273" s="203"/>
      <c r="I273" s="46"/>
      <c r="J273" s="46"/>
    </row>
    <row r="274" spans="1:10" ht="12.75">
      <c r="A274" s="358"/>
      <c r="B274" s="358"/>
      <c r="C274" s="46"/>
      <c r="D274" s="463"/>
      <c r="E274" s="463"/>
      <c r="F274" s="463"/>
      <c r="G274" s="720"/>
      <c r="H274" s="203"/>
      <c r="I274" s="46"/>
      <c r="J274" s="46"/>
    </row>
    <row r="275" spans="1:10" ht="15.75">
      <c r="A275" s="47"/>
      <c r="B275" s="47"/>
      <c r="C275" s="46"/>
      <c r="D275" s="463"/>
      <c r="E275" s="463"/>
      <c r="F275" s="463"/>
      <c r="G275" s="689"/>
      <c r="H275" s="203"/>
      <c r="I275" s="46"/>
      <c r="J275" s="46"/>
    </row>
    <row r="276" spans="1:10" ht="12.75">
      <c r="A276" s="46"/>
      <c r="B276" s="46"/>
      <c r="C276" s="46"/>
      <c r="D276" s="463"/>
      <c r="E276" s="463"/>
      <c r="F276" s="463"/>
      <c r="G276" s="689"/>
      <c r="H276" s="46"/>
      <c r="I276" s="46"/>
      <c r="J276" s="46"/>
    </row>
    <row r="277" spans="1:10" ht="18.75" customHeight="1">
      <c r="A277" s="243"/>
      <c r="B277" s="243"/>
      <c r="C277" s="243"/>
      <c r="D277" s="588"/>
      <c r="E277" s="588"/>
      <c r="F277" s="588"/>
      <c r="G277" s="717"/>
      <c r="H277" s="192"/>
      <c r="I277" s="46"/>
      <c r="J277" s="46"/>
    </row>
    <row r="278" spans="1:10" ht="12.75">
      <c r="A278" s="46"/>
      <c r="B278" s="46"/>
      <c r="C278" s="46"/>
      <c r="D278" s="463"/>
      <c r="E278" s="463"/>
      <c r="F278" s="463"/>
      <c r="G278" s="689"/>
      <c r="H278" s="46"/>
      <c r="I278" s="46"/>
      <c r="J278" s="46"/>
    </row>
    <row r="279" spans="1:10" ht="12.75">
      <c r="A279" s="778"/>
      <c r="B279" s="778"/>
      <c r="C279" s="224"/>
      <c r="D279" s="734"/>
      <c r="E279" s="734"/>
      <c r="F279" s="734"/>
      <c r="G279" s="720"/>
      <c r="H279" s="247"/>
      <c r="I279" s="46"/>
      <c r="J279" s="46"/>
    </row>
    <row r="280" spans="1:10" ht="12.75">
      <c r="A280" s="778"/>
      <c r="B280" s="778"/>
      <c r="C280" s="224"/>
      <c r="D280" s="734"/>
      <c r="E280" s="734"/>
      <c r="F280" s="734"/>
      <c r="G280" s="720"/>
      <c r="H280" s="247"/>
      <c r="I280" s="46"/>
      <c r="J280" s="46"/>
    </row>
    <row r="281" spans="1:10" ht="12.75">
      <c r="A281" s="224"/>
      <c r="B281" s="778"/>
      <c r="C281" s="224"/>
      <c r="D281" s="734"/>
      <c r="E281" s="734"/>
      <c r="F281" s="734"/>
      <c r="G281" s="720"/>
      <c r="H281" s="247"/>
      <c r="I281" s="46"/>
      <c r="J281" s="46"/>
    </row>
    <row r="282" spans="1:10" ht="12.75">
      <c r="A282" s="224"/>
      <c r="B282" s="778"/>
      <c r="C282" s="224"/>
      <c r="D282" s="734"/>
      <c r="E282" s="734"/>
      <c r="F282" s="734"/>
      <c r="G282" s="720"/>
      <c r="H282" s="247"/>
      <c r="I282" s="46"/>
      <c r="J282" s="46"/>
    </row>
    <row r="283" spans="1:10" ht="12.75">
      <c r="A283" s="224"/>
      <c r="B283" s="224"/>
      <c r="C283" s="224"/>
      <c r="D283" s="734"/>
      <c r="E283" s="734"/>
      <c r="F283" s="734"/>
      <c r="G283" s="720"/>
      <c r="H283" s="247"/>
      <c r="I283" s="46"/>
      <c r="J283" s="46"/>
    </row>
    <row r="284" spans="1:10" ht="12.75">
      <c r="A284" s="224"/>
      <c r="B284" s="224"/>
      <c r="C284" s="224"/>
      <c r="D284" s="734"/>
      <c r="E284" s="734"/>
      <c r="F284" s="734"/>
      <c r="G284" s="720"/>
      <c r="H284" s="247"/>
      <c r="I284" s="46"/>
      <c r="J284" s="46"/>
    </row>
    <row r="285" spans="1:10" ht="12.75">
      <c r="A285" s="778"/>
      <c r="B285" s="778"/>
      <c r="C285" s="224"/>
      <c r="D285" s="734"/>
      <c r="E285" s="734"/>
      <c r="F285" s="734"/>
      <c r="G285" s="720"/>
      <c r="H285" s="247"/>
      <c r="I285" s="46"/>
      <c r="J285" s="46"/>
    </row>
    <row r="286" spans="1:10" ht="12.75">
      <c r="A286" s="778"/>
      <c r="B286" s="224"/>
      <c r="C286" s="224"/>
      <c r="D286" s="734"/>
      <c r="E286" s="734"/>
      <c r="F286" s="734"/>
      <c r="G286" s="720"/>
      <c r="H286" s="247"/>
      <c r="I286" s="46"/>
      <c r="J286" s="46"/>
    </row>
    <row r="287" spans="1:10" ht="12.75">
      <c r="A287" s="224"/>
      <c r="B287" s="224"/>
      <c r="C287" s="224"/>
      <c r="D287" s="734"/>
      <c r="E287" s="734"/>
      <c r="F287" s="734"/>
      <c r="G287" s="720"/>
      <c r="H287" s="247"/>
      <c r="I287" s="46"/>
      <c r="J287" s="46"/>
    </row>
    <row r="288" spans="1:10" ht="12.75">
      <c r="A288" s="224"/>
      <c r="B288" s="224"/>
      <c r="C288" s="224"/>
      <c r="D288" s="734"/>
      <c r="E288" s="734"/>
      <c r="F288" s="734"/>
      <c r="G288" s="720"/>
      <c r="H288" s="247"/>
      <c r="I288" s="46"/>
      <c r="J288" s="46"/>
    </row>
    <row r="289" spans="1:10" ht="12.75">
      <c r="A289" s="778"/>
      <c r="B289" s="778"/>
      <c r="C289" s="224"/>
      <c r="D289" s="734"/>
      <c r="E289" s="734"/>
      <c r="F289" s="734"/>
      <c r="G289" s="720"/>
      <c r="H289" s="247"/>
      <c r="I289" s="46"/>
      <c r="J289" s="46"/>
    </row>
    <row r="290" spans="1:10" ht="12.75">
      <c r="A290" s="778"/>
      <c r="B290" s="778"/>
      <c r="C290" s="224"/>
      <c r="D290" s="734"/>
      <c r="E290" s="734"/>
      <c r="F290" s="734"/>
      <c r="G290" s="720"/>
      <c r="H290" s="247"/>
      <c r="I290" s="46"/>
      <c r="J290" s="46"/>
    </row>
    <row r="291" spans="1:10" ht="12.75">
      <c r="A291" s="778"/>
      <c r="B291" s="778"/>
      <c r="C291" s="224"/>
      <c r="D291" s="734"/>
      <c r="E291" s="734"/>
      <c r="F291" s="734"/>
      <c r="G291" s="720"/>
      <c r="H291" s="247"/>
      <c r="I291" s="46"/>
      <c r="J291" s="46"/>
    </row>
    <row r="292" spans="1:10" ht="12.75">
      <c r="A292" s="224"/>
      <c r="B292" s="224"/>
      <c r="C292" s="224"/>
      <c r="D292" s="734"/>
      <c r="E292" s="734"/>
      <c r="F292" s="734"/>
      <c r="G292" s="720"/>
      <c r="H292" s="247"/>
      <c r="I292" s="46"/>
      <c r="J292" s="46"/>
    </row>
    <row r="293" spans="1:10" ht="12.75">
      <c r="A293" s="224"/>
      <c r="B293" s="224"/>
      <c r="C293" s="224"/>
      <c r="D293" s="734"/>
      <c r="E293" s="734"/>
      <c r="F293" s="734"/>
      <c r="G293" s="720"/>
      <c r="H293" s="247"/>
      <c r="I293" s="46"/>
      <c r="J293" s="46"/>
    </row>
    <row r="294" spans="1:10" ht="12.75">
      <c r="A294" s="224"/>
      <c r="B294" s="224"/>
      <c r="C294" s="224"/>
      <c r="D294" s="734"/>
      <c r="E294" s="734"/>
      <c r="F294" s="734"/>
      <c r="G294" s="720"/>
      <c r="H294" s="247"/>
      <c r="I294" s="46"/>
      <c r="J294" s="46"/>
    </row>
    <row r="295" spans="1:10" ht="12.75">
      <c r="A295" s="778"/>
      <c r="B295" s="778"/>
      <c r="C295" s="224"/>
      <c r="D295" s="734"/>
      <c r="E295" s="734"/>
      <c r="F295" s="734"/>
      <c r="G295" s="720"/>
      <c r="H295" s="779"/>
      <c r="I295" s="46"/>
      <c r="J295" s="46"/>
    </row>
    <row r="296" spans="1:10" ht="12.75">
      <c r="A296" s="224"/>
      <c r="B296" s="224"/>
      <c r="C296" s="224"/>
      <c r="D296" s="734"/>
      <c r="E296" s="734"/>
      <c r="F296" s="734"/>
      <c r="G296" s="720"/>
      <c r="H296" s="779"/>
      <c r="I296" s="46"/>
      <c r="J296" s="46"/>
    </row>
    <row r="297" spans="1:10" ht="12.75">
      <c r="A297" s="778"/>
      <c r="B297" s="778"/>
      <c r="C297" s="224"/>
      <c r="D297" s="734"/>
      <c r="E297" s="734"/>
      <c r="F297" s="734"/>
      <c r="G297" s="720"/>
      <c r="H297" s="247"/>
      <c r="I297" s="46"/>
      <c r="J297" s="46"/>
    </row>
    <row r="298" spans="1:10" ht="12.75">
      <c r="A298" s="224"/>
      <c r="B298" s="224"/>
      <c r="C298" s="224"/>
      <c r="D298" s="734"/>
      <c r="E298" s="734"/>
      <c r="F298" s="734"/>
      <c r="G298" s="720"/>
      <c r="H298" s="247"/>
      <c r="I298" s="46"/>
      <c r="J298" s="46"/>
    </row>
    <row r="299" spans="1:10" ht="12.75">
      <c r="A299" s="224"/>
      <c r="B299" s="224"/>
      <c r="C299" s="224"/>
      <c r="D299" s="734"/>
      <c r="E299" s="734"/>
      <c r="F299" s="734"/>
      <c r="G299" s="720"/>
      <c r="H299" s="247"/>
      <c r="I299" s="46"/>
      <c r="J299" s="46"/>
    </row>
    <row r="300" spans="1:10" ht="12.75">
      <c r="A300" s="224"/>
      <c r="B300" s="778"/>
      <c r="C300" s="224"/>
      <c r="D300" s="734"/>
      <c r="E300" s="734"/>
      <c r="F300" s="734"/>
      <c r="G300" s="720"/>
      <c r="H300" s="247"/>
      <c r="I300" s="46"/>
      <c r="J300" s="46"/>
    </row>
    <row r="301" spans="1:10" ht="12.75">
      <c r="A301" s="224"/>
      <c r="B301" s="224"/>
      <c r="C301" s="224"/>
      <c r="D301" s="734"/>
      <c r="E301" s="734"/>
      <c r="F301" s="734"/>
      <c r="G301" s="720"/>
      <c r="H301" s="247"/>
      <c r="I301" s="46"/>
      <c r="J301" s="46"/>
    </row>
    <row r="302" spans="1:10" ht="12.75">
      <c r="A302" s="224"/>
      <c r="B302" s="224"/>
      <c r="C302" s="224"/>
      <c r="D302" s="734"/>
      <c r="E302" s="734"/>
      <c r="F302" s="734"/>
      <c r="G302" s="720"/>
      <c r="H302" s="247"/>
      <c r="I302" s="46"/>
      <c r="J302" s="46"/>
    </row>
    <row r="303" spans="1:10" ht="12.75">
      <c r="A303" s="224"/>
      <c r="B303" s="224"/>
      <c r="C303" s="224"/>
      <c r="D303" s="734"/>
      <c r="E303" s="734"/>
      <c r="F303" s="734"/>
      <c r="G303" s="720"/>
      <c r="H303" s="247"/>
      <c r="I303" s="46"/>
      <c r="J303" s="46"/>
    </row>
    <row r="304" spans="1:10" ht="12.75">
      <c r="A304" s="224"/>
      <c r="B304" s="224"/>
      <c r="C304" s="224"/>
      <c r="D304" s="734"/>
      <c r="E304" s="734"/>
      <c r="F304" s="734"/>
      <c r="G304" s="720"/>
      <c r="H304" s="247"/>
      <c r="I304" s="46"/>
      <c r="J304" s="46"/>
    </row>
    <row r="305" spans="1:10" ht="12.75">
      <c r="A305" s="224"/>
      <c r="B305" s="224"/>
      <c r="C305" s="224"/>
      <c r="D305" s="734"/>
      <c r="E305" s="734"/>
      <c r="F305" s="734"/>
      <c r="G305" s="720"/>
      <c r="H305" s="247"/>
      <c r="I305" s="46"/>
      <c r="J305" s="46"/>
    </row>
    <row r="306" spans="1:10" ht="12.75">
      <c r="A306" s="224"/>
      <c r="B306" s="224"/>
      <c r="C306" s="224"/>
      <c r="D306" s="734"/>
      <c r="E306" s="734"/>
      <c r="F306" s="734"/>
      <c r="G306" s="720"/>
      <c r="H306" s="247"/>
      <c r="I306" s="46"/>
      <c r="J306" s="46"/>
    </row>
    <row r="307" spans="1:10" ht="12.75">
      <c r="A307" s="778"/>
      <c r="B307" s="778"/>
      <c r="C307" s="224"/>
      <c r="D307" s="734"/>
      <c r="E307" s="734"/>
      <c r="F307" s="734"/>
      <c r="G307" s="720"/>
      <c r="H307" s="247"/>
      <c r="I307" s="46"/>
      <c r="J307" s="46"/>
    </row>
    <row r="308" spans="1:10" ht="12.75">
      <c r="A308" s="224"/>
      <c r="B308" s="224"/>
      <c r="C308" s="224"/>
      <c r="D308" s="734"/>
      <c r="E308" s="734"/>
      <c r="F308" s="734"/>
      <c r="G308" s="720"/>
      <c r="H308" s="247"/>
      <c r="I308" s="46"/>
      <c r="J308" s="46"/>
    </row>
    <row r="309" spans="1:10" ht="12.75">
      <c r="A309" s="224"/>
      <c r="B309" s="224"/>
      <c r="C309" s="224"/>
      <c r="D309" s="734"/>
      <c r="E309" s="734"/>
      <c r="F309" s="734"/>
      <c r="G309" s="720"/>
      <c r="H309" s="247"/>
      <c r="I309" s="46"/>
      <c r="J309" s="46"/>
    </row>
    <row r="310" spans="1:10" ht="12.75">
      <c r="A310" s="224"/>
      <c r="B310" s="224"/>
      <c r="C310" s="224"/>
      <c r="D310" s="734"/>
      <c r="E310" s="734"/>
      <c r="F310" s="734"/>
      <c r="G310" s="720"/>
      <c r="H310" s="247"/>
      <c r="I310" s="46"/>
      <c r="J310" s="46"/>
    </row>
    <row r="311" spans="1:10" ht="12.75">
      <c r="A311" s="46"/>
      <c r="B311" s="46"/>
      <c r="C311" s="46"/>
      <c r="D311" s="463"/>
      <c r="E311" s="463"/>
      <c r="F311" s="463"/>
      <c r="G311" s="689"/>
      <c r="H311" s="46"/>
      <c r="I311" s="46"/>
      <c r="J311" s="46"/>
    </row>
    <row r="312" spans="1:10" ht="12.75">
      <c r="A312" s="46"/>
      <c r="B312" s="46"/>
      <c r="C312" s="46"/>
      <c r="D312" s="463"/>
      <c r="E312" s="463"/>
      <c r="F312" s="463"/>
      <c r="G312" s="689"/>
      <c r="H312" s="46"/>
      <c r="I312" s="46"/>
      <c r="J312" s="46"/>
    </row>
    <row r="313" spans="1:10" ht="12.75">
      <c r="A313" s="224"/>
      <c r="B313" s="224"/>
      <c r="C313" s="224"/>
      <c r="D313" s="734"/>
      <c r="E313" s="734"/>
      <c r="F313" s="734"/>
      <c r="G313" s="720"/>
      <c r="H313" s="247"/>
      <c r="I313" s="46"/>
      <c r="J313" s="46"/>
    </row>
    <row r="314" spans="1:10" ht="12.75">
      <c r="A314" s="224"/>
      <c r="B314" s="224"/>
      <c r="C314" s="224"/>
      <c r="D314" s="734"/>
      <c r="E314" s="734"/>
      <c r="F314" s="734"/>
      <c r="G314" s="720"/>
      <c r="H314" s="247"/>
      <c r="I314" s="46"/>
      <c r="J314" s="46"/>
    </row>
    <row r="315" spans="1:10" ht="15.75">
      <c r="A315" s="47"/>
      <c r="B315" s="47"/>
      <c r="C315" s="46"/>
      <c r="D315" s="463"/>
      <c r="E315" s="463"/>
      <c r="F315" s="463"/>
      <c r="G315" s="689"/>
      <c r="H315" s="203"/>
      <c r="I315" s="46"/>
      <c r="J315" s="46"/>
    </row>
    <row r="316" spans="1:10" ht="12.75">
      <c r="A316" s="46"/>
      <c r="B316" s="46"/>
      <c r="C316" s="46"/>
      <c r="D316" s="463"/>
      <c r="E316" s="463"/>
      <c r="F316" s="463"/>
      <c r="G316" s="689"/>
      <c r="H316" s="46"/>
      <c r="I316" s="46"/>
      <c r="J316" s="46"/>
    </row>
    <row r="317" spans="1:10" ht="20.25" customHeight="1">
      <c r="A317" s="243"/>
      <c r="B317" s="243"/>
      <c r="C317" s="243"/>
      <c r="D317" s="588"/>
      <c r="E317" s="588"/>
      <c r="F317" s="588"/>
      <c r="G317" s="717"/>
      <c r="H317" s="192"/>
      <c r="I317" s="46"/>
      <c r="J317" s="46"/>
    </row>
    <row r="318" spans="1:10" ht="12.75">
      <c r="A318" s="224"/>
      <c r="B318" s="224"/>
      <c r="C318" s="224"/>
      <c r="D318" s="734"/>
      <c r="E318" s="734"/>
      <c r="F318" s="734"/>
      <c r="G318" s="720"/>
      <c r="H318" s="247"/>
      <c r="I318" s="46"/>
      <c r="J318" s="46"/>
    </row>
    <row r="319" spans="1:10" ht="12.75">
      <c r="A319" s="224"/>
      <c r="B319" s="224"/>
      <c r="C319" s="224"/>
      <c r="D319" s="734"/>
      <c r="E319" s="734"/>
      <c r="F319" s="734"/>
      <c r="G319" s="720"/>
      <c r="H319" s="247"/>
      <c r="I319" s="46"/>
      <c r="J319" s="46"/>
    </row>
    <row r="320" spans="1:10" ht="12.75">
      <c r="A320" s="224"/>
      <c r="B320" s="224"/>
      <c r="C320" s="224"/>
      <c r="D320" s="734"/>
      <c r="E320" s="734"/>
      <c r="F320" s="734"/>
      <c r="G320" s="720"/>
      <c r="H320" s="247"/>
      <c r="I320" s="46"/>
      <c r="J320" s="46"/>
    </row>
    <row r="321" spans="1:10" ht="12.75">
      <c r="A321" s="224"/>
      <c r="B321" s="224"/>
      <c r="C321" s="224"/>
      <c r="D321" s="734"/>
      <c r="E321" s="734"/>
      <c r="F321" s="734"/>
      <c r="G321" s="720"/>
      <c r="H321" s="247"/>
      <c r="I321" s="46"/>
      <c r="J321" s="46"/>
    </row>
    <row r="322" spans="1:10" ht="12.75">
      <c r="A322" s="224"/>
      <c r="B322" s="224"/>
      <c r="C322" s="224"/>
      <c r="D322" s="734"/>
      <c r="E322" s="734"/>
      <c r="F322" s="734"/>
      <c r="G322" s="720"/>
      <c r="H322" s="247"/>
      <c r="I322" s="46"/>
      <c r="J322" s="46"/>
    </row>
    <row r="323" spans="1:10" ht="12.75">
      <c r="A323" s="224"/>
      <c r="B323" s="224"/>
      <c r="C323" s="224"/>
      <c r="D323" s="734"/>
      <c r="E323" s="734"/>
      <c r="F323" s="734"/>
      <c r="G323" s="720"/>
      <c r="H323" s="247"/>
      <c r="I323" s="46"/>
      <c r="J323" s="46"/>
    </row>
    <row r="324" spans="1:10" ht="12.75">
      <c r="A324" s="224"/>
      <c r="B324" s="224"/>
      <c r="C324" s="224"/>
      <c r="D324" s="734"/>
      <c r="E324" s="734"/>
      <c r="F324" s="734"/>
      <c r="G324" s="720"/>
      <c r="H324" s="247"/>
      <c r="I324" s="46"/>
      <c r="J324" s="46"/>
    </row>
    <row r="325" spans="1:10" ht="12.75">
      <c r="A325" s="224"/>
      <c r="B325" s="224"/>
      <c r="C325" s="224"/>
      <c r="D325" s="734"/>
      <c r="E325" s="734"/>
      <c r="F325" s="734"/>
      <c r="G325" s="720"/>
      <c r="H325" s="247"/>
      <c r="I325" s="46"/>
      <c r="J325" s="46"/>
    </row>
    <row r="326" spans="1:10" ht="12.75">
      <c r="A326" s="224"/>
      <c r="B326" s="224"/>
      <c r="C326" s="224"/>
      <c r="D326" s="734"/>
      <c r="E326" s="734"/>
      <c r="F326" s="734"/>
      <c r="G326" s="720"/>
      <c r="H326" s="247"/>
      <c r="I326" s="46"/>
      <c r="J326" s="46"/>
    </row>
    <row r="327" spans="1:10" ht="12.75">
      <c r="A327" s="224"/>
      <c r="B327" s="224"/>
      <c r="C327" s="224"/>
      <c r="D327" s="734"/>
      <c r="E327" s="734"/>
      <c r="F327" s="734"/>
      <c r="G327" s="720"/>
      <c r="H327" s="247"/>
      <c r="I327" s="46"/>
      <c r="J327" s="46"/>
    </row>
    <row r="328" spans="1:10" ht="12.75">
      <c r="A328" s="224"/>
      <c r="B328" s="224"/>
      <c r="C328" s="224"/>
      <c r="D328" s="734"/>
      <c r="E328" s="734"/>
      <c r="F328" s="734"/>
      <c r="G328" s="720"/>
      <c r="H328" s="247"/>
      <c r="I328" s="46"/>
      <c r="J328" s="46"/>
    </row>
    <row r="329" spans="1:10" ht="12.75">
      <c r="A329" s="224"/>
      <c r="B329" s="224"/>
      <c r="C329" s="224"/>
      <c r="D329" s="734"/>
      <c r="E329" s="734"/>
      <c r="F329" s="734"/>
      <c r="G329" s="720"/>
      <c r="H329" s="247"/>
      <c r="I329" s="46"/>
      <c r="J329" s="46"/>
    </row>
    <row r="330" spans="1:10" ht="12.75">
      <c r="A330" s="224"/>
      <c r="B330" s="224"/>
      <c r="C330" s="224"/>
      <c r="D330" s="734"/>
      <c r="E330" s="734"/>
      <c r="F330" s="734"/>
      <c r="G330" s="720"/>
      <c r="H330" s="247"/>
      <c r="I330" s="46"/>
      <c r="J330" s="46"/>
    </row>
    <row r="331" spans="1:10" ht="12.75">
      <c r="A331" s="224"/>
      <c r="B331" s="224"/>
      <c r="C331" s="224"/>
      <c r="D331" s="734"/>
      <c r="E331" s="734"/>
      <c r="F331" s="734"/>
      <c r="G331" s="720"/>
      <c r="H331" s="247"/>
      <c r="I331" s="46"/>
      <c r="J331" s="46"/>
    </row>
    <row r="332" spans="1:10" ht="12.75">
      <c r="A332" s="224"/>
      <c r="B332" s="224"/>
      <c r="C332" s="224"/>
      <c r="D332" s="734"/>
      <c r="E332" s="734"/>
      <c r="F332" s="734"/>
      <c r="G332" s="720"/>
      <c r="H332" s="247"/>
      <c r="I332" s="46"/>
      <c r="J332" s="46"/>
    </row>
    <row r="452" ht="18.75" customHeight="1"/>
  </sheetData>
  <sheetProtection selectLockedCells="1" selectUnlockedCells="1"/>
  <printOptions/>
  <pageMargins left="0.42986111111111114" right="0.1701388888888889" top="0.5902777777777778" bottom="0.9597222222222223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3:J26"/>
  <sheetViews>
    <sheetView workbookViewId="0" topLeftCell="A1">
      <selection activeCell="F2" sqref="F2"/>
    </sheetView>
  </sheetViews>
  <sheetFormatPr defaultColWidth="9.140625" defaultRowHeight="12.75"/>
  <cols>
    <col min="1" max="1" width="3.28125" style="4" customWidth="1"/>
    <col min="2" max="2" width="7.421875" style="4" customWidth="1"/>
    <col min="3" max="3" width="26.140625" style="4" customWidth="1"/>
    <col min="4" max="4" width="12.8515625" style="4" customWidth="1"/>
    <col min="5" max="5" width="6.8515625" style="4" customWidth="1"/>
    <col min="6" max="6" width="14.140625" style="4" customWidth="1"/>
    <col min="7" max="7" width="13.8515625" style="4" customWidth="1"/>
    <col min="8" max="8" width="16.00390625" style="4" customWidth="1"/>
    <col min="9" max="9" width="14.7109375" style="4" customWidth="1"/>
    <col min="10" max="10" width="13.8515625" style="4" customWidth="1"/>
  </cols>
  <sheetData>
    <row r="3" spans="2:4" ht="12.75">
      <c r="B3" s="295" t="s">
        <v>1457</v>
      </c>
      <c r="C3" s="295"/>
      <c r="D3" s="295"/>
    </row>
    <row r="4" spans="1:10" ht="12.75">
      <c r="A4" s="780"/>
      <c r="F4" s="112">
        <v>2007</v>
      </c>
      <c r="G4" s="112">
        <v>2008</v>
      </c>
      <c r="H4" s="112">
        <v>2009</v>
      </c>
      <c r="I4" s="112">
        <v>2010</v>
      </c>
      <c r="J4" s="112">
        <v>2011</v>
      </c>
    </row>
    <row r="5" ht="12.75">
      <c r="A5" s="780"/>
    </row>
    <row r="6" spans="1:10" ht="12.75">
      <c r="A6" s="780"/>
      <c r="B6" s="4">
        <v>1</v>
      </c>
      <c r="C6" s="4" t="s">
        <v>1458</v>
      </c>
      <c r="D6" s="4" t="s">
        <v>1459</v>
      </c>
      <c r="F6" s="285">
        <v>30575124.11</v>
      </c>
      <c r="G6" s="285">
        <v>34480645.58</v>
      </c>
      <c r="H6" s="285">
        <v>31880007.15</v>
      </c>
      <c r="I6" s="285">
        <v>31753447.86</v>
      </c>
      <c r="J6" s="285">
        <v>31391704.02</v>
      </c>
    </row>
    <row r="7" spans="1:10" ht="12.75">
      <c r="A7" s="780"/>
      <c r="B7" s="4">
        <v>2</v>
      </c>
      <c r="C7" s="4" t="s">
        <v>1460</v>
      </c>
      <c r="D7" s="4" t="s">
        <v>1461</v>
      </c>
      <c r="F7" s="285">
        <v>1735311.56</v>
      </c>
      <c r="G7" s="285">
        <v>2058703.74</v>
      </c>
      <c r="H7" s="285">
        <v>1770943.4</v>
      </c>
      <c r="I7" s="285">
        <v>5241051.85</v>
      </c>
      <c r="J7" s="285">
        <v>3543577.85</v>
      </c>
    </row>
    <row r="8" spans="1:10" ht="15">
      <c r="A8" s="781"/>
      <c r="B8" s="4">
        <v>3</v>
      </c>
      <c r="C8" s="4" t="s">
        <v>1462</v>
      </c>
      <c r="D8" s="4" t="s">
        <v>1463</v>
      </c>
      <c r="F8" s="285">
        <v>3209133</v>
      </c>
      <c r="G8" s="285">
        <v>3285574</v>
      </c>
      <c r="H8" s="285">
        <v>3382845</v>
      </c>
      <c r="I8" s="285">
        <v>5278919</v>
      </c>
      <c r="J8" s="285">
        <v>4432189</v>
      </c>
    </row>
    <row r="9" spans="1:10" ht="15.75">
      <c r="A9" s="782"/>
      <c r="B9" s="4">
        <v>4</v>
      </c>
      <c r="C9" s="4" t="s">
        <v>1464</v>
      </c>
      <c r="F9" s="285">
        <f>SUM(F6:F8)</f>
        <v>35519568.67</v>
      </c>
      <c r="G9" s="285">
        <f>SUM(G6:G8)</f>
        <v>39824923.32</v>
      </c>
      <c r="H9" s="285">
        <f>SUM(H6:H8)</f>
        <v>37033795.55</v>
      </c>
      <c r="I9" s="285">
        <f>SUM(I6:I8)</f>
        <v>42273418.71</v>
      </c>
      <c r="J9" s="285">
        <f>SUM(J6:J8)</f>
        <v>39367470.87</v>
      </c>
    </row>
    <row r="10" spans="1:9" ht="15.75">
      <c r="A10" s="782"/>
      <c r="F10" s="285"/>
      <c r="G10" s="285"/>
      <c r="H10" s="285"/>
      <c r="I10" s="285"/>
    </row>
    <row r="11" spans="1:10" ht="12.75">
      <c r="A11" s="780"/>
      <c r="B11" s="4">
        <v>5</v>
      </c>
      <c r="C11" s="4" t="s">
        <v>1465</v>
      </c>
      <c r="D11" s="763" t="s">
        <v>1466</v>
      </c>
      <c r="F11" s="285">
        <v>448881.57</v>
      </c>
      <c r="G11" s="285">
        <v>377657.98</v>
      </c>
      <c r="H11" s="285">
        <v>345110.81</v>
      </c>
      <c r="I11" s="285">
        <v>780182.3</v>
      </c>
      <c r="J11" s="285">
        <v>718366.16</v>
      </c>
    </row>
    <row r="12" spans="1:10" ht="12.75">
      <c r="A12" s="780"/>
      <c r="B12" s="4">
        <v>6</v>
      </c>
      <c r="C12" s="4" t="s">
        <v>1467</v>
      </c>
      <c r="D12" s="4" t="s">
        <v>1468</v>
      </c>
      <c r="F12" s="285">
        <v>3094182</v>
      </c>
      <c r="G12" s="285">
        <v>1225106.8</v>
      </c>
      <c r="H12" s="285">
        <v>1628540.92</v>
      </c>
      <c r="I12" s="285">
        <v>22358538.01</v>
      </c>
      <c r="J12" s="285">
        <v>17007887.47</v>
      </c>
    </row>
    <row r="13" spans="1:10" ht="12.75">
      <c r="A13" s="780"/>
      <c r="B13" s="4">
        <v>7</v>
      </c>
      <c r="C13" s="4" t="s">
        <v>1469</v>
      </c>
      <c r="D13" s="763" t="s">
        <v>1470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</row>
    <row r="14" spans="1:10" ht="12.75">
      <c r="A14" s="780"/>
      <c r="B14" s="4">
        <v>8</v>
      </c>
      <c r="C14" s="4" t="s">
        <v>1471</v>
      </c>
      <c r="F14" s="285">
        <f>SUM(F11:F13)</f>
        <v>3543063.57</v>
      </c>
      <c r="G14" s="285">
        <f>SUM(G11:G13)</f>
        <v>1602764.78</v>
      </c>
      <c r="H14" s="285">
        <f>SUM(H11:H13)</f>
        <v>1973651.73</v>
      </c>
      <c r="I14" s="285">
        <f>SUM(I11:I13)</f>
        <v>23138720.310000002</v>
      </c>
      <c r="J14" s="285">
        <f>SUM(J11:J13)</f>
        <v>17726253.63</v>
      </c>
    </row>
    <row r="15" spans="1:9" ht="12.75">
      <c r="A15" s="780"/>
      <c r="F15" s="285"/>
      <c r="G15" s="285"/>
      <c r="H15" s="285"/>
      <c r="I15" s="285"/>
    </row>
    <row r="16" spans="1:10" ht="12.75">
      <c r="A16" s="780"/>
      <c r="B16" s="9">
        <v>9</v>
      </c>
      <c r="C16" s="9" t="s">
        <v>1457</v>
      </c>
      <c r="D16" s="9"/>
      <c r="E16" s="9"/>
      <c r="F16" s="346">
        <v>0.0997</v>
      </c>
      <c r="G16" s="346">
        <v>0.0402</v>
      </c>
      <c r="H16" s="346">
        <v>0.0533</v>
      </c>
      <c r="I16" s="346">
        <v>0.5474</v>
      </c>
      <c r="J16" s="346">
        <v>0.4503</v>
      </c>
    </row>
    <row r="17" spans="1:9" ht="12.75">
      <c r="A17" s="780"/>
      <c r="F17" s="285"/>
      <c r="G17" s="285"/>
      <c r="H17" s="285"/>
      <c r="I17" s="285"/>
    </row>
    <row r="18" spans="1:9" ht="12.75">
      <c r="A18" s="780"/>
      <c r="F18" s="285"/>
      <c r="G18" s="285"/>
      <c r="H18" s="285"/>
      <c r="I18" s="285"/>
    </row>
    <row r="19" spans="1:9" ht="12.75">
      <c r="A19" s="780"/>
      <c r="F19" s="285"/>
      <c r="G19" s="285"/>
      <c r="H19" s="285"/>
      <c r="I19" s="285"/>
    </row>
    <row r="20" spans="1:9" ht="12.75">
      <c r="A20" s="780"/>
      <c r="C20" s="4" t="s">
        <v>1472</v>
      </c>
      <c r="F20" s="285"/>
      <c r="G20" s="285"/>
      <c r="H20" s="285"/>
      <c r="I20" s="285"/>
    </row>
    <row r="21" spans="1:9" ht="12.75">
      <c r="A21" s="783"/>
      <c r="C21" s="4" t="s">
        <v>1473</v>
      </c>
      <c r="F21" s="285"/>
      <c r="G21" s="285"/>
      <c r="H21" s="285"/>
      <c r="I21" s="285"/>
    </row>
    <row r="22" spans="1:9" ht="12.75">
      <c r="A22" s="783"/>
      <c r="C22" s="4" t="s">
        <v>1474</v>
      </c>
      <c r="F22" s="285"/>
      <c r="G22" s="285"/>
      <c r="H22" s="285"/>
      <c r="I22" s="285"/>
    </row>
    <row r="23" spans="6:9" ht="12.75">
      <c r="F23" s="285"/>
      <c r="G23" s="285"/>
      <c r="H23" s="285"/>
      <c r="I23" s="285"/>
    </row>
    <row r="24" spans="3:9" ht="12.75">
      <c r="C24" s="4" t="s">
        <v>1475</v>
      </c>
      <c r="F24" s="285"/>
      <c r="G24" s="285"/>
      <c r="H24" s="285"/>
      <c r="I24" s="285"/>
    </row>
    <row r="25" spans="3:9" ht="12.75">
      <c r="C25" s="4" t="s">
        <v>1473</v>
      </c>
      <c r="F25" s="285"/>
      <c r="G25" s="285"/>
      <c r="H25" s="285"/>
      <c r="I25" s="285"/>
    </row>
    <row r="26" spans="3:9" ht="12.75">
      <c r="C26" s="4" t="s">
        <v>1474</v>
      </c>
      <c r="F26" s="285"/>
      <c r="G26" s="285"/>
      <c r="H26" s="285"/>
      <c r="I26" s="28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G1217"/>
  <sheetViews>
    <sheetView workbookViewId="0" topLeftCell="A1">
      <selection activeCell="V155" sqref="V155"/>
    </sheetView>
  </sheetViews>
  <sheetFormatPr defaultColWidth="9.140625" defaultRowHeight="12.75"/>
  <cols>
    <col min="1" max="1" width="8.00390625" style="12" customWidth="1"/>
    <col min="2" max="3" width="1.7109375" style="4" customWidth="1"/>
    <col min="8" max="8" width="7.28125" style="4" customWidth="1"/>
    <col min="9" max="9" width="10.8515625" style="13" customWidth="1"/>
    <col min="10" max="10" width="11.00390625" style="13" customWidth="1"/>
    <col min="11" max="11" width="9.8515625" style="13" customWidth="1"/>
    <col min="12" max="12" width="11.00390625" style="13" customWidth="1"/>
    <col min="13" max="13" width="9.8515625" style="13" customWidth="1"/>
    <col min="14" max="14" width="11.00390625" style="14" customWidth="1"/>
    <col min="15" max="15" width="10.28125" style="15" customWidth="1"/>
    <col min="16" max="16" width="11.7109375" style="15" customWidth="1"/>
    <col min="17" max="17" width="6.00390625" style="16" customWidth="1"/>
    <col min="18" max="18" width="0.13671875" style="17" customWidth="1"/>
    <col min="19" max="19" width="11.421875" style="18" customWidth="1"/>
    <col min="20" max="20" width="0.13671875" style="19" customWidth="1"/>
    <col min="21" max="21" width="14.57421875" style="20" customWidth="1"/>
    <col min="22" max="22" width="9.7109375" style="21" customWidth="1"/>
    <col min="23" max="23" width="11.8515625" style="21" customWidth="1"/>
    <col min="24" max="24" width="9.140625" style="21" customWidth="1"/>
  </cols>
  <sheetData>
    <row r="1" spans="1:24" s="5" customFormat="1" ht="18">
      <c r="A1" s="11"/>
      <c r="D1" s="22" t="s">
        <v>10</v>
      </c>
      <c r="E1" s="23"/>
      <c r="F1" s="23"/>
      <c r="G1" s="24"/>
      <c r="H1" s="24"/>
      <c r="I1" s="25"/>
      <c r="J1" s="26"/>
      <c r="K1" s="26"/>
      <c r="L1" s="26"/>
      <c r="M1" s="13"/>
      <c r="N1" s="14"/>
      <c r="O1" s="15"/>
      <c r="P1" s="15"/>
      <c r="Q1" s="16"/>
      <c r="R1" s="17"/>
      <c r="S1" s="27"/>
      <c r="T1" s="19"/>
      <c r="U1" s="28"/>
      <c r="V1" s="21"/>
      <c r="W1" s="21"/>
      <c r="X1" s="21"/>
    </row>
    <row r="2" spans="4:21" ht="15">
      <c r="D2" s="29"/>
      <c r="E2" s="30"/>
      <c r="G2" s="29"/>
      <c r="H2" s="31"/>
      <c r="I2" s="32" t="s">
        <v>11</v>
      </c>
      <c r="U2" s="33" t="s">
        <v>12</v>
      </c>
    </row>
    <row r="3" ht="15.75">
      <c r="A3" s="34" t="s">
        <v>13</v>
      </c>
    </row>
    <row r="4" spans="1:21" ht="18">
      <c r="A4" s="35"/>
      <c r="D4" s="29"/>
      <c r="E4" s="30"/>
      <c r="G4" s="36"/>
      <c r="H4" s="37"/>
      <c r="I4" s="38" t="s">
        <v>14</v>
      </c>
      <c r="J4" s="39" t="s">
        <v>15</v>
      </c>
      <c r="K4" s="39" t="s">
        <v>16</v>
      </c>
      <c r="L4" s="39" t="s">
        <v>17</v>
      </c>
      <c r="M4" s="39" t="s">
        <v>18</v>
      </c>
      <c r="N4" s="40" t="s">
        <v>19</v>
      </c>
      <c r="O4" s="39" t="s">
        <v>20</v>
      </c>
      <c r="P4" s="39" t="s">
        <v>21</v>
      </c>
      <c r="Q4" s="41"/>
      <c r="R4" s="31"/>
      <c r="S4" s="39" t="s">
        <v>22</v>
      </c>
      <c r="U4" s="42" t="s">
        <v>23</v>
      </c>
    </row>
    <row r="5" spans="1:22" ht="13.5" customHeight="1">
      <c r="A5" s="43"/>
      <c r="D5" s="44"/>
      <c r="E5" s="45"/>
      <c r="F5" s="46"/>
      <c r="G5" s="47"/>
      <c r="H5" s="48"/>
      <c r="I5" s="49" t="s">
        <v>24</v>
      </c>
      <c r="J5" s="39" t="s">
        <v>25</v>
      </c>
      <c r="K5" s="39" t="s">
        <v>26</v>
      </c>
      <c r="L5" s="39" t="s">
        <v>27</v>
      </c>
      <c r="M5" s="39" t="s">
        <v>28</v>
      </c>
      <c r="N5" s="38" t="s">
        <v>29</v>
      </c>
      <c r="O5" s="39" t="s">
        <v>30</v>
      </c>
      <c r="P5" s="39" t="s">
        <v>31</v>
      </c>
      <c r="Q5" s="41"/>
      <c r="R5" s="31"/>
      <c r="S5" s="39" t="s">
        <v>32</v>
      </c>
      <c r="T5" s="50"/>
      <c r="U5" s="42" t="s">
        <v>33</v>
      </c>
      <c r="V5" s="51" t="s">
        <v>34</v>
      </c>
    </row>
    <row r="6" spans="4:11" ht="15">
      <c r="D6" s="29"/>
      <c r="E6" s="30"/>
      <c r="G6" s="29"/>
      <c r="H6" s="31"/>
      <c r="I6" s="15"/>
      <c r="K6" s="15"/>
    </row>
    <row r="7" spans="1:24" s="67" customFormat="1" ht="13.5" customHeight="1">
      <c r="A7" s="52" t="s">
        <v>35</v>
      </c>
      <c r="B7" s="53"/>
      <c r="C7" s="53"/>
      <c r="D7" s="53"/>
      <c r="E7" s="54"/>
      <c r="F7" s="53"/>
      <c r="G7" s="55"/>
      <c r="H7" s="56"/>
      <c r="I7" s="57">
        <f>SUM(I8:I14)</f>
        <v>29123</v>
      </c>
      <c r="J7" s="57">
        <f>SUM(J8:J14)</f>
        <v>0</v>
      </c>
      <c r="K7" s="57">
        <f>SUM(K8:K14)</f>
        <v>299.32</v>
      </c>
      <c r="L7" s="57">
        <f>SUM(L8:L15)</f>
        <v>0</v>
      </c>
      <c r="M7" s="57">
        <f>SUM(M8:M15)</f>
        <v>0</v>
      </c>
      <c r="N7" s="58">
        <f>SUM(N8:N15)</f>
        <v>0</v>
      </c>
      <c r="O7" s="59">
        <f>SUM(O8:O15)</f>
        <v>0</v>
      </c>
      <c r="P7" s="59">
        <f>SUM(P8:P15)</f>
        <v>-1127.337</v>
      </c>
      <c r="Q7" s="60">
        <f>SUM(Q8:Q15)</f>
        <v>0</v>
      </c>
      <c r="R7" s="61"/>
      <c r="S7" s="62">
        <f>SUM(S8:S15)</f>
        <v>28294.983</v>
      </c>
      <c r="T7" s="63"/>
      <c r="U7" s="64">
        <f>SUM(U8:U15)</f>
        <v>28294978.42</v>
      </c>
      <c r="V7" s="65">
        <f aca="true" t="shared" si="0" ref="V7:V14">SUM(U7/S7/1000)</f>
        <v>0.9999998381338487</v>
      </c>
      <c r="W7" s="66"/>
      <c r="X7" s="66"/>
    </row>
    <row r="8" spans="4:22" ht="13.5" customHeight="1">
      <c r="D8" s="68" t="s">
        <v>36</v>
      </c>
      <c r="E8" s="69"/>
      <c r="G8" s="70"/>
      <c r="H8" s="71"/>
      <c r="I8" s="72">
        <v>6100</v>
      </c>
      <c r="K8" s="15"/>
      <c r="P8" s="15">
        <v>-122.817</v>
      </c>
      <c r="S8" s="18">
        <f aca="true" t="shared" si="1" ref="S8:S14">SUM(I8+J8+K8+L8+M8+N8+O8+P8+Q8)</f>
        <v>5977.183</v>
      </c>
      <c r="U8" s="20">
        <v>5977182.13</v>
      </c>
      <c r="V8" s="73">
        <f t="shared" si="0"/>
        <v>0.9999998544464842</v>
      </c>
    </row>
    <row r="9" spans="4:22" ht="13.5" customHeight="1">
      <c r="D9" s="4" t="s">
        <v>37</v>
      </c>
      <c r="E9" s="69"/>
      <c r="G9" s="70"/>
      <c r="H9" s="71"/>
      <c r="I9" s="72">
        <v>720</v>
      </c>
      <c r="K9" s="15"/>
      <c r="P9" s="15">
        <v>-241.664</v>
      </c>
      <c r="S9" s="18">
        <f t="shared" si="1"/>
        <v>478.336</v>
      </c>
      <c r="U9" s="20">
        <v>478335.14</v>
      </c>
      <c r="V9" s="73">
        <f t="shared" si="0"/>
        <v>0.9999982021006154</v>
      </c>
    </row>
    <row r="10" spans="4:22" ht="12.75">
      <c r="D10" s="4" t="s">
        <v>38</v>
      </c>
      <c r="I10" s="72">
        <v>600</v>
      </c>
      <c r="K10" s="15"/>
      <c r="P10" s="15">
        <v>-76.28</v>
      </c>
      <c r="S10" s="18">
        <f t="shared" si="1"/>
        <v>523.72</v>
      </c>
      <c r="U10" s="20">
        <v>523719.07</v>
      </c>
      <c r="V10" s="73">
        <f t="shared" si="0"/>
        <v>0.9999982242419614</v>
      </c>
    </row>
    <row r="11" spans="4:22" ht="13.5" customHeight="1">
      <c r="D11" s="12" t="s">
        <v>39</v>
      </c>
      <c r="E11" s="69"/>
      <c r="G11" s="70" t="s">
        <v>40</v>
      </c>
      <c r="H11" s="71"/>
      <c r="I11" s="72">
        <v>6023</v>
      </c>
      <c r="K11" s="15"/>
      <c r="P11" s="15">
        <v>-1051.315</v>
      </c>
      <c r="S11" s="18">
        <f t="shared" si="1"/>
        <v>4971.6849999999995</v>
      </c>
      <c r="U11" s="20">
        <v>4971684.32</v>
      </c>
      <c r="V11" s="73">
        <f t="shared" si="0"/>
        <v>0.9999998632254459</v>
      </c>
    </row>
    <row r="12" spans="4:22" ht="12.75">
      <c r="D12" s="4" t="s">
        <v>41</v>
      </c>
      <c r="I12" s="72">
        <v>13100</v>
      </c>
      <c r="K12" s="15"/>
      <c r="P12" s="15">
        <v>-95.62</v>
      </c>
      <c r="S12" s="18">
        <f t="shared" si="1"/>
        <v>13004.38</v>
      </c>
      <c r="U12" s="20">
        <v>13004379.32</v>
      </c>
      <c r="V12" s="73">
        <f t="shared" si="0"/>
        <v>0.9999999477099255</v>
      </c>
    </row>
    <row r="13" spans="4:22" ht="13.5" customHeight="1">
      <c r="D13" s="4" t="s">
        <v>42</v>
      </c>
      <c r="E13" s="69"/>
      <c r="G13" s="70"/>
      <c r="H13" s="71"/>
      <c r="I13" s="72">
        <v>2000</v>
      </c>
      <c r="K13" s="15"/>
      <c r="P13" s="15">
        <v>460.359</v>
      </c>
      <c r="S13" s="18">
        <f t="shared" si="1"/>
        <v>2460.359</v>
      </c>
      <c r="U13" s="20">
        <v>2460358.44</v>
      </c>
      <c r="V13" s="73">
        <f t="shared" si="0"/>
        <v>0.9999997723909397</v>
      </c>
    </row>
    <row r="14" spans="4:22" ht="15">
      <c r="D14" s="4" t="s">
        <v>43</v>
      </c>
      <c r="G14" s="70"/>
      <c r="H14" s="71"/>
      <c r="I14" s="72">
        <v>580</v>
      </c>
      <c r="J14" s="15"/>
      <c r="K14" s="15">
        <v>299.32</v>
      </c>
      <c r="P14" s="15">
        <v>0</v>
      </c>
      <c r="S14" s="18">
        <f t="shared" si="1"/>
        <v>879.3199999999999</v>
      </c>
      <c r="T14" s="74"/>
      <c r="U14" s="20">
        <v>879320</v>
      </c>
      <c r="V14" s="73">
        <f t="shared" si="0"/>
        <v>1.0000000000000002</v>
      </c>
    </row>
    <row r="15" spans="8:22" ht="12.75">
      <c r="H15" s="21"/>
      <c r="K15" s="15"/>
      <c r="V15" s="73"/>
    </row>
    <row r="16" ht="12.75" hidden="1">
      <c r="K16" s="15"/>
    </row>
    <row r="17" spans="4:11" ht="12.75">
      <c r="D17" s="51" t="s">
        <v>44</v>
      </c>
      <c r="K17" s="15"/>
    </row>
    <row r="18" spans="4:11" ht="12.75">
      <c r="D18" s="21" t="s">
        <v>45</v>
      </c>
      <c r="K18" s="15"/>
    </row>
    <row r="19" spans="4:11" ht="12.75">
      <c r="D19" s="21"/>
      <c r="K19" s="15"/>
    </row>
    <row r="20" spans="7:22" ht="15">
      <c r="G20" s="70"/>
      <c r="H20" s="71"/>
      <c r="K20" s="15"/>
      <c r="V20" s="65"/>
    </row>
    <row r="21" spans="1:24" s="67" customFormat="1" ht="13.5" customHeight="1">
      <c r="A21" s="52" t="s">
        <v>46</v>
      </c>
      <c r="B21" s="53"/>
      <c r="C21" s="53"/>
      <c r="D21" s="53"/>
      <c r="E21" s="75"/>
      <c r="F21" s="53"/>
      <c r="G21" s="55"/>
      <c r="H21" s="56"/>
      <c r="I21" s="57">
        <f>SUM(I22:I31)</f>
        <v>3508.7</v>
      </c>
      <c r="J21" s="57">
        <f>SUM(J22:J31)</f>
        <v>0</v>
      </c>
      <c r="K21" s="57">
        <f>SUM(K22:K31)</f>
        <v>-82.564</v>
      </c>
      <c r="L21" s="57">
        <f>SUM(L22:L31)</f>
        <v>0</v>
      </c>
      <c r="M21" s="57">
        <f>SUM(M22:M31)</f>
        <v>1.8</v>
      </c>
      <c r="N21" s="58">
        <f>SUM(N22:N31)</f>
        <v>3.6</v>
      </c>
      <c r="O21" s="59">
        <f>SUM(O22:O31)</f>
        <v>2.85</v>
      </c>
      <c r="P21" s="59">
        <f>SUM(P22:P31)</f>
        <v>-361.409</v>
      </c>
      <c r="Q21" s="60">
        <f>SUM(Q22:Q31)</f>
        <v>0</v>
      </c>
      <c r="R21" s="76"/>
      <c r="S21" s="62">
        <f>SUM(S22:S31)</f>
        <v>3072.9770000000003</v>
      </c>
      <c r="T21" s="63"/>
      <c r="U21" s="64">
        <f>SUM(U22:U31)</f>
        <v>3096725.6</v>
      </c>
      <c r="V21" s="65">
        <f>SUM(U21/S21/1000)</f>
        <v>1.0077282062312864</v>
      </c>
      <c r="W21" s="66"/>
      <c r="X21" s="66"/>
    </row>
    <row r="22" spans="4:22" ht="13.5" customHeight="1">
      <c r="D22" s="4" t="s">
        <v>47</v>
      </c>
      <c r="E22" s="69"/>
      <c r="G22" s="70"/>
      <c r="H22" s="77"/>
      <c r="I22" s="39">
        <v>549.5</v>
      </c>
      <c r="K22" s="15"/>
      <c r="N22" s="14">
        <v>0.6</v>
      </c>
      <c r="P22" s="15">
        <v>-267.245</v>
      </c>
      <c r="R22" s="78"/>
      <c r="S22" s="18">
        <f aca="true" t="shared" si="2" ref="S22:S31">SUM(I22+J22+K22+L22+M22+N22+O22+P22+Q22)</f>
        <v>282.855</v>
      </c>
      <c r="U22" s="20">
        <v>282855</v>
      </c>
      <c r="V22" s="73">
        <f>SUM(U22/S22/1000)</f>
        <v>0.9999999999999999</v>
      </c>
    </row>
    <row r="23" spans="4:22" ht="13.5" customHeight="1">
      <c r="D23" s="4" t="s">
        <v>48</v>
      </c>
      <c r="G23" s="70"/>
      <c r="H23" s="71"/>
      <c r="I23" s="72">
        <v>90</v>
      </c>
      <c r="K23" s="15"/>
      <c r="O23" s="15">
        <v>0.5</v>
      </c>
      <c r="P23" s="15">
        <v>0.909</v>
      </c>
      <c r="R23" s="78"/>
      <c r="S23" s="18">
        <f t="shared" si="2"/>
        <v>91.409</v>
      </c>
      <c r="U23" s="20">
        <v>91224</v>
      </c>
      <c r="V23" s="73">
        <f aca="true" t="shared" si="3" ref="V23:V28">SUM(U23/S23/1000)</f>
        <v>0.9979761292651708</v>
      </c>
    </row>
    <row r="24" spans="4:22" ht="13.5" customHeight="1">
      <c r="D24" s="4" t="s">
        <v>49</v>
      </c>
      <c r="G24" s="70"/>
      <c r="H24" s="71"/>
      <c r="I24" s="72">
        <v>50</v>
      </c>
      <c r="K24" s="15"/>
      <c r="M24" s="13">
        <v>1.5</v>
      </c>
      <c r="N24" s="14">
        <v>3</v>
      </c>
      <c r="O24" s="15">
        <v>2</v>
      </c>
      <c r="P24" s="15">
        <v>3.913</v>
      </c>
      <c r="R24" s="78"/>
      <c r="S24" s="18">
        <f t="shared" si="2"/>
        <v>60.413</v>
      </c>
      <c r="U24" s="20">
        <v>60413</v>
      </c>
      <c r="V24" s="73">
        <f t="shared" si="3"/>
        <v>1</v>
      </c>
    </row>
    <row r="25" spans="4:22" ht="13.5" customHeight="1">
      <c r="D25" s="4" t="s">
        <v>50</v>
      </c>
      <c r="G25" s="70"/>
      <c r="H25" s="71"/>
      <c r="I25" s="72">
        <v>8</v>
      </c>
      <c r="K25" s="15"/>
      <c r="P25" s="15">
        <v>-0.648</v>
      </c>
      <c r="R25" s="78"/>
      <c r="S25" s="18">
        <f t="shared" si="2"/>
        <v>7.352</v>
      </c>
      <c r="U25" s="20">
        <v>7352</v>
      </c>
      <c r="V25" s="73">
        <f t="shared" si="3"/>
        <v>1</v>
      </c>
    </row>
    <row r="26" spans="4:22" ht="13.5" customHeight="1">
      <c r="D26" s="4" t="s">
        <v>51</v>
      </c>
      <c r="G26" s="70"/>
      <c r="H26" s="71"/>
      <c r="I26" s="72">
        <v>450</v>
      </c>
      <c r="K26" s="15"/>
      <c r="P26" s="15">
        <v>39.304</v>
      </c>
      <c r="R26" s="78"/>
      <c r="S26" s="18">
        <f t="shared" si="2"/>
        <v>489.304</v>
      </c>
      <c r="U26" s="20">
        <v>513707</v>
      </c>
      <c r="V26" s="73">
        <f t="shared" si="3"/>
        <v>1.049872880663146</v>
      </c>
    </row>
    <row r="27" spans="4:22" ht="13.5" customHeight="1">
      <c r="D27" s="4" t="s">
        <v>52</v>
      </c>
      <c r="G27" s="70"/>
      <c r="H27" s="71"/>
      <c r="I27" s="72">
        <v>9.2</v>
      </c>
      <c r="K27" s="15"/>
      <c r="M27" s="13">
        <v>0.3</v>
      </c>
      <c r="P27" s="15">
        <v>0.109</v>
      </c>
      <c r="R27" s="78"/>
      <c r="S27" s="18">
        <f t="shared" si="2"/>
        <v>9.609</v>
      </c>
      <c r="U27" s="20">
        <v>9609</v>
      </c>
      <c r="V27" s="73">
        <f t="shared" si="3"/>
        <v>1</v>
      </c>
    </row>
    <row r="28" spans="4:22" ht="13.5" customHeight="1">
      <c r="D28" s="4" t="s">
        <v>53</v>
      </c>
      <c r="G28" s="70"/>
      <c r="H28" s="71"/>
      <c r="I28" s="72">
        <v>2</v>
      </c>
      <c r="K28" s="15"/>
      <c r="O28" s="15">
        <v>0.35</v>
      </c>
      <c r="R28" s="78"/>
      <c r="S28" s="18">
        <f t="shared" si="2"/>
        <v>2.35</v>
      </c>
      <c r="U28" s="20">
        <v>2350</v>
      </c>
      <c r="V28" s="73">
        <f t="shared" si="3"/>
        <v>1</v>
      </c>
    </row>
    <row r="29" spans="4:22" ht="13.5" customHeight="1">
      <c r="D29" s="4" t="s">
        <v>54</v>
      </c>
      <c r="G29" s="70"/>
      <c r="H29" s="71"/>
      <c r="I29" s="72">
        <v>250</v>
      </c>
      <c r="K29" s="15">
        <v>-82.564</v>
      </c>
      <c r="R29" s="78"/>
      <c r="S29" s="18">
        <f t="shared" si="2"/>
        <v>167.436</v>
      </c>
      <c r="U29" s="20">
        <v>167436</v>
      </c>
      <c r="V29" s="73">
        <f>SUM(U29/S29/1000)</f>
        <v>1</v>
      </c>
    </row>
    <row r="30" spans="4:22" ht="13.5" customHeight="1">
      <c r="D30" s="4" t="s">
        <v>55</v>
      </c>
      <c r="G30" s="70"/>
      <c r="H30" s="71"/>
      <c r="I30" s="72"/>
      <c r="K30" s="15"/>
      <c r="P30" s="15">
        <v>0.249</v>
      </c>
      <c r="R30" s="78"/>
      <c r="S30" s="18">
        <f t="shared" si="2"/>
        <v>0.249</v>
      </c>
      <c r="U30" s="20">
        <v>249</v>
      </c>
      <c r="V30" s="73">
        <f>SUM(U30/S30/1000)</f>
        <v>1</v>
      </c>
    </row>
    <row r="31" spans="4:22" ht="13.5" customHeight="1">
      <c r="D31" s="4" t="s">
        <v>56</v>
      </c>
      <c r="G31" s="70"/>
      <c r="H31" s="71"/>
      <c r="I31" s="72">
        <v>2100</v>
      </c>
      <c r="K31" s="15"/>
      <c r="P31" s="15">
        <v>-138</v>
      </c>
      <c r="R31" s="78"/>
      <c r="S31" s="18">
        <f t="shared" si="2"/>
        <v>1962</v>
      </c>
      <c r="U31" s="20">
        <v>1961530.6</v>
      </c>
      <c r="V31" s="73">
        <f>SUM(U31/S31/1000)</f>
        <v>0.999760754332314</v>
      </c>
    </row>
    <row r="32" spans="1:22" ht="15">
      <c r="A32" s="79" t="s">
        <v>57</v>
      </c>
      <c r="B32" s="80"/>
      <c r="C32" s="80"/>
      <c r="D32" s="80"/>
      <c r="E32" s="80"/>
      <c r="F32" s="80"/>
      <c r="G32" s="81"/>
      <c r="H32" s="82"/>
      <c r="I32" s="83"/>
      <c r="J32" s="83">
        <f aca="true" t="shared" si="4" ref="J32:Q32">SUM(J7+J21)</f>
        <v>0</v>
      </c>
      <c r="K32" s="83">
        <f t="shared" si="4"/>
        <v>216.756</v>
      </c>
      <c r="L32" s="83">
        <f t="shared" si="4"/>
        <v>0</v>
      </c>
      <c r="M32" s="83">
        <f t="shared" si="4"/>
        <v>1.8</v>
      </c>
      <c r="N32" s="84">
        <f t="shared" si="4"/>
        <v>3.6</v>
      </c>
      <c r="O32" s="85">
        <f t="shared" si="4"/>
        <v>2.85</v>
      </c>
      <c r="P32" s="85">
        <f t="shared" si="4"/>
        <v>-1488.746</v>
      </c>
      <c r="Q32" s="86">
        <f t="shared" si="4"/>
        <v>0</v>
      </c>
      <c r="R32" s="87"/>
      <c r="S32" s="88">
        <f>SUM(S7+S21)</f>
        <v>31367.96</v>
      </c>
      <c r="T32" s="89"/>
      <c r="U32" s="90">
        <f>SUM(U7+U21)</f>
        <v>31391704.020000003</v>
      </c>
      <c r="V32" s="73">
        <f>SUM(U32/S32/1000)</f>
        <v>1.0007569513605603</v>
      </c>
    </row>
    <row r="33" spans="1:24" ht="12.75">
      <c r="A33" s="4"/>
      <c r="I33" s="18"/>
      <c r="J33" s="91"/>
      <c r="K33" s="92"/>
      <c r="L33" s="91"/>
      <c r="M33" s="91"/>
      <c r="N33" s="93"/>
      <c r="O33" s="92"/>
      <c r="P33" s="92"/>
      <c r="Q33" s="94"/>
      <c r="R33" s="4"/>
      <c r="T33" s="95"/>
      <c r="V33" s="4"/>
      <c r="W33" s="4"/>
      <c r="X33" s="4"/>
    </row>
    <row r="34" spans="1:24" ht="12.75">
      <c r="A34" s="4"/>
      <c r="D34" s="51" t="s">
        <v>44</v>
      </c>
      <c r="I34" s="18"/>
      <c r="J34" s="91"/>
      <c r="K34" s="92"/>
      <c r="L34" s="91"/>
      <c r="M34" s="91"/>
      <c r="N34" s="93"/>
      <c r="O34" s="92"/>
      <c r="P34" s="92"/>
      <c r="Q34" s="94"/>
      <c r="R34" s="4"/>
      <c r="T34" s="95"/>
      <c r="V34" s="4"/>
      <c r="W34" s="4"/>
      <c r="X34" s="4"/>
    </row>
    <row r="35" spans="1:24" ht="12.75" hidden="1">
      <c r="A35" s="4"/>
      <c r="D35" s="21"/>
      <c r="E35" s="21"/>
      <c r="F35" s="21"/>
      <c r="G35" s="21"/>
      <c r="H35" s="21"/>
      <c r="K35" s="15"/>
      <c r="R35" s="21"/>
      <c r="S35" s="13"/>
      <c r="T35" s="96"/>
      <c r="U35" s="97"/>
      <c r="V35" s="4"/>
      <c r="W35" s="4"/>
      <c r="X35" s="4"/>
    </row>
    <row r="36" spans="1:25" ht="12.75">
      <c r="A36" s="4"/>
      <c r="D36" s="21" t="s">
        <v>47</v>
      </c>
      <c r="E36" s="21"/>
      <c r="F36" s="21"/>
      <c r="G36" s="21"/>
      <c r="H36" s="21" t="s">
        <v>58</v>
      </c>
      <c r="J36" s="13">
        <v>35.4</v>
      </c>
      <c r="K36" s="98">
        <v>35400</v>
      </c>
      <c r="M36" s="13" t="s">
        <v>59</v>
      </c>
      <c r="S36" s="13"/>
      <c r="T36" s="99"/>
      <c r="U36" s="97"/>
      <c r="V36" s="100"/>
      <c r="X36" s="101"/>
      <c r="Y36" s="21"/>
    </row>
    <row r="37" spans="1:25" ht="12.75">
      <c r="A37" s="4"/>
      <c r="D37" s="21"/>
      <c r="E37" s="21"/>
      <c r="F37" s="21"/>
      <c r="G37" s="21"/>
      <c r="H37" s="21" t="s">
        <v>60</v>
      </c>
      <c r="J37" s="13">
        <v>81.945</v>
      </c>
      <c r="K37" s="98">
        <v>81945</v>
      </c>
      <c r="M37" s="13" t="s">
        <v>61</v>
      </c>
      <c r="S37" s="13"/>
      <c r="T37" s="99"/>
      <c r="U37" s="97"/>
      <c r="V37" s="100"/>
      <c r="X37" s="101"/>
      <c r="Y37" s="21"/>
    </row>
    <row r="38" spans="1:25" ht="12.75" hidden="1">
      <c r="A38" s="4"/>
      <c r="D38" s="21"/>
      <c r="E38" s="21"/>
      <c r="F38" s="21"/>
      <c r="G38" s="21"/>
      <c r="H38" s="21"/>
      <c r="K38" s="98"/>
      <c r="S38" s="13"/>
      <c r="T38" s="99"/>
      <c r="U38" s="97"/>
      <c r="V38" s="100"/>
      <c r="X38" s="101"/>
      <c r="Y38" s="21"/>
    </row>
    <row r="39" spans="1:25" ht="12.75">
      <c r="A39" s="4"/>
      <c r="D39" s="21"/>
      <c r="E39" s="21"/>
      <c r="F39" s="21"/>
      <c r="G39" s="21"/>
      <c r="H39" s="21" t="s">
        <v>62</v>
      </c>
      <c r="J39" s="13">
        <v>11.75</v>
      </c>
      <c r="K39" s="98">
        <v>11750</v>
      </c>
      <c r="S39" s="13"/>
      <c r="T39" s="99"/>
      <c r="U39" s="97"/>
      <c r="V39" s="100"/>
      <c r="X39" s="101"/>
      <c r="Y39" s="21"/>
    </row>
    <row r="40" spans="1:25" ht="12.75">
      <c r="A40" s="4"/>
      <c r="D40" s="21"/>
      <c r="E40" s="21"/>
      <c r="F40" s="21"/>
      <c r="G40" s="21"/>
      <c r="H40" s="21" t="s">
        <v>63</v>
      </c>
      <c r="J40" s="13">
        <v>4.65</v>
      </c>
      <c r="K40" s="98">
        <v>4650</v>
      </c>
      <c r="S40" s="13"/>
      <c r="T40" s="99"/>
      <c r="U40" s="97"/>
      <c r="V40" s="100"/>
      <c r="X40" s="101"/>
      <c r="Y40" s="21"/>
    </row>
    <row r="41" spans="1:25" ht="12.75">
      <c r="A41" s="4"/>
      <c r="D41" s="21"/>
      <c r="E41" s="21"/>
      <c r="F41" s="21"/>
      <c r="G41" s="21"/>
      <c r="H41" s="21" t="s">
        <v>64</v>
      </c>
      <c r="J41" s="13">
        <v>1.35</v>
      </c>
      <c r="K41" s="98">
        <v>1350</v>
      </c>
      <c r="S41" s="13"/>
      <c r="T41" s="99"/>
      <c r="U41" s="97"/>
      <c r="V41" s="100"/>
      <c r="X41" s="101"/>
      <c r="Y41" s="21"/>
    </row>
    <row r="42" spans="1:25" ht="12.75">
      <c r="A42" s="4"/>
      <c r="D42" s="21"/>
      <c r="E42" s="21"/>
      <c r="F42" s="21"/>
      <c r="G42" s="21"/>
      <c r="H42" s="21" t="s">
        <v>65</v>
      </c>
      <c r="J42" s="13">
        <v>1.85</v>
      </c>
      <c r="K42" s="98">
        <v>1850</v>
      </c>
      <c r="S42" s="13"/>
      <c r="T42" s="99"/>
      <c r="U42" s="97"/>
      <c r="V42" s="100"/>
      <c r="X42" s="101"/>
      <c r="Y42" s="21"/>
    </row>
    <row r="43" spans="1:25" ht="12.75">
      <c r="A43" s="4"/>
      <c r="D43" s="21"/>
      <c r="E43" s="21"/>
      <c r="F43" s="21"/>
      <c r="G43" s="21"/>
      <c r="H43" s="21" t="s">
        <v>66</v>
      </c>
      <c r="J43" s="13">
        <v>0.2</v>
      </c>
      <c r="K43" s="98">
        <v>200</v>
      </c>
      <c r="S43" s="13"/>
      <c r="T43" s="99"/>
      <c r="U43" s="97"/>
      <c r="V43" s="100"/>
      <c r="X43" s="101"/>
      <c r="Y43" s="21"/>
    </row>
    <row r="44" spans="1:25" ht="12.75">
      <c r="A44" s="4"/>
      <c r="D44" s="21"/>
      <c r="E44" s="21"/>
      <c r="F44" s="21"/>
      <c r="G44" s="21"/>
      <c r="H44" s="21" t="s">
        <v>67</v>
      </c>
      <c r="J44" s="13">
        <v>0.21</v>
      </c>
      <c r="K44" s="98">
        <v>210</v>
      </c>
      <c r="S44" s="13"/>
      <c r="T44" s="99"/>
      <c r="U44" s="97"/>
      <c r="V44" s="100"/>
      <c r="X44" s="101"/>
      <c r="Y44" s="21"/>
    </row>
    <row r="45" spans="1:25" ht="12.75">
      <c r="A45" s="4"/>
      <c r="D45" s="21"/>
      <c r="E45" s="21"/>
      <c r="F45" s="21"/>
      <c r="G45" s="21"/>
      <c r="H45" s="21" t="s">
        <v>68</v>
      </c>
      <c r="J45" s="13">
        <v>0.5</v>
      </c>
      <c r="K45" s="98">
        <v>500</v>
      </c>
      <c r="S45" s="13"/>
      <c r="T45" s="99"/>
      <c r="U45" s="97"/>
      <c r="V45" s="100"/>
      <c r="X45" s="101"/>
      <c r="Y45" s="21"/>
    </row>
    <row r="46" spans="1:25" ht="12.75">
      <c r="A46" s="4"/>
      <c r="D46" s="21"/>
      <c r="E46" s="21"/>
      <c r="F46" s="21"/>
      <c r="G46" s="21"/>
      <c r="H46" s="21" t="s">
        <v>69</v>
      </c>
      <c r="I46" s="18"/>
      <c r="J46" s="13">
        <v>145</v>
      </c>
      <c r="K46" s="102">
        <v>145000</v>
      </c>
      <c r="M46" s="13" t="s">
        <v>70</v>
      </c>
      <c r="S46" s="13"/>
      <c r="T46" s="99"/>
      <c r="U46" s="97"/>
      <c r="V46" s="100"/>
      <c r="X46" s="101"/>
      <c r="Y46" s="21"/>
    </row>
    <row r="47" spans="1:24" ht="12.75">
      <c r="A47" s="4"/>
      <c r="H47" s="21"/>
      <c r="I47" s="18"/>
      <c r="J47" s="103">
        <f>SUM(J36:J46)</f>
        <v>282.85499999999996</v>
      </c>
      <c r="K47" s="98">
        <f>SUM(K36:K46)</f>
        <v>282855</v>
      </c>
      <c r="L47" s="91"/>
      <c r="N47" s="93"/>
      <c r="O47" s="92"/>
      <c r="P47" s="92"/>
      <c r="Q47" s="94"/>
      <c r="R47" s="4"/>
      <c r="T47" s="95"/>
      <c r="V47" s="4"/>
      <c r="W47" s="4"/>
      <c r="X47" s="4"/>
    </row>
    <row r="48" spans="4:21" ht="12.75">
      <c r="D48" s="21"/>
      <c r="E48" s="21"/>
      <c r="F48" s="21"/>
      <c r="G48" s="21"/>
      <c r="H48" s="21"/>
      <c r="K48" s="15"/>
      <c r="S48" s="13"/>
      <c r="U48" s="97"/>
    </row>
    <row r="49" ht="12.75">
      <c r="K49" s="15"/>
    </row>
    <row r="50" spans="4:21" ht="12.75" hidden="1">
      <c r="D50" s="21"/>
      <c r="E50" s="21"/>
      <c r="F50" s="21"/>
      <c r="G50" s="21"/>
      <c r="H50" s="21"/>
      <c r="K50" s="15"/>
      <c r="S50" s="13"/>
      <c r="U50" s="97"/>
    </row>
    <row r="51" spans="4:21" ht="12.75" hidden="1">
      <c r="D51" s="21"/>
      <c r="E51" s="21"/>
      <c r="F51" s="21"/>
      <c r="G51" s="21"/>
      <c r="H51" s="21"/>
      <c r="K51" s="15"/>
      <c r="S51" s="13"/>
      <c r="U51" s="97"/>
    </row>
    <row r="52" spans="4:21" ht="12.75" hidden="1">
      <c r="D52" s="21"/>
      <c r="E52" s="21"/>
      <c r="F52" s="21"/>
      <c r="G52" s="21"/>
      <c r="H52" s="21"/>
      <c r="K52" s="15"/>
      <c r="S52" s="13"/>
      <c r="U52" s="97"/>
    </row>
    <row r="53" spans="4:21" ht="12.75" hidden="1">
      <c r="D53" s="21"/>
      <c r="E53" s="21"/>
      <c r="F53" s="21"/>
      <c r="G53" s="21"/>
      <c r="H53" s="21"/>
      <c r="K53" s="15"/>
      <c r="S53" s="13"/>
      <c r="U53" s="97"/>
    </row>
    <row r="54" spans="4:21" ht="12.75" hidden="1">
      <c r="D54" s="21"/>
      <c r="E54" s="21"/>
      <c r="F54" s="21"/>
      <c r="G54" s="21"/>
      <c r="H54" s="21"/>
      <c r="K54" s="15"/>
      <c r="S54" s="13"/>
      <c r="U54" s="97"/>
    </row>
    <row r="55" spans="4:21" ht="12.75" hidden="1">
      <c r="D55" s="21"/>
      <c r="E55" s="21"/>
      <c r="F55" s="21"/>
      <c r="G55" s="21"/>
      <c r="H55" s="21"/>
      <c r="K55" s="15"/>
      <c r="S55" s="13"/>
      <c r="U55" s="97"/>
    </row>
    <row r="56" spans="4:21" ht="12.75" hidden="1">
      <c r="D56" s="21"/>
      <c r="E56" s="21"/>
      <c r="F56" s="21"/>
      <c r="G56" s="21"/>
      <c r="H56" s="21"/>
      <c r="K56" s="15"/>
      <c r="S56" s="13"/>
      <c r="U56" s="97"/>
    </row>
    <row r="57" spans="4:21" ht="12.75" hidden="1">
      <c r="D57" s="21"/>
      <c r="E57" s="21"/>
      <c r="F57" s="21"/>
      <c r="G57" s="21"/>
      <c r="H57" s="21"/>
      <c r="K57" s="15"/>
      <c r="S57" s="13"/>
      <c r="U57" s="97"/>
    </row>
    <row r="58" spans="1:22" ht="16.5">
      <c r="A58" s="52" t="s">
        <v>71</v>
      </c>
      <c r="B58" s="104"/>
      <c r="C58" s="104"/>
      <c r="D58" s="105"/>
      <c r="E58" s="54"/>
      <c r="F58" s="104"/>
      <c r="G58" s="55"/>
      <c r="H58" s="56"/>
      <c r="I58" s="57">
        <f>SUM(I59:I151)</f>
        <v>1531.9999999999998</v>
      </c>
      <c r="J58" s="57">
        <f>SUM(J59:J151)</f>
        <v>513.4100000000001</v>
      </c>
      <c r="K58" s="57">
        <f>SUM(K59:K152)</f>
        <v>46.69</v>
      </c>
      <c r="L58" s="57">
        <f>SUM(L59:L151)</f>
        <v>263.31899999999996</v>
      </c>
      <c r="M58" s="57">
        <f>SUM(M59:M152)</f>
        <v>-180.483</v>
      </c>
      <c r="N58" s="58">
        <f>SUM(N59:N152)</f>
        <v>30.942</v>
      </c>
      <c r="O58" s="59">
        <f>SUM(O59:O151)</f>
        <v>-140.49200000000002</v>
      </c>
      <c r="P58" s="59">
        <f>SUM(P59:P152)</f>
        <v>1489.3940000000002</v>
      </c>
      <c r="Q58" s="60">
        <f>SUM(Q59:Q151)</f>
        <v>0</v>
      </c>
      <c r="R58" s="61"/>
      <c r="S58" s="62">
        <f>SUM(S59:S154)</f>
        <v>3554.78</v>
      </c>
      <c r="T58" s="106"/>
      <c r="U58" s="64">
        <f>SUM(U59:U154)</f>
        <v>3538825.16</v>
      </c>
      <c r="V58" s="65">
        <f>SUM(U58/S58/1000)</f>
        <v>0.9955117222444145</v>
      </c>
    </row>
    <row r="59" spans="7:23" ht="15">
      <c r="G59" s="70"/>
      <c r="H59" s="71"/>
      <c r="K59" s="15"/>
      <c r="R59" s="78"/>
      <c r="V59" s="73"/>
      <c r="W59" s="107"/>
    </row>
    <row r="60" spans="1:23" ht="15">
      <c r="A60" s="108">
        <v>10</v>
      </c>
      <c r="D60" s="9" t="s">
        <v>72</v>
      </c>
      <c r="G60" s="70"/>
      <c r="H60" s="71"/>
      <c r="I60" s="72"/>
      <c r="K60" s="15"/>
      <c r="R60" s="78"/>
      <c r="V60" s="73"/>
      <c r="W60" s="107"/>
    </row>
    <row r="61" spans="1:23" ht="13.5" customHeight="1">
      <c r="A61" s="108"/>
      <c r="D61" s="4" t="s">
        <v>73</v>
      </c>
      <c r="E61" s="4"/>
      <c r="G61" s="70"/>
      <c r="H61" s="71"/>
      <c r="K61" s="15"/>
      <c r="O61" s="15">
        <v>0.6</v>
      </c>
      <c r="P61" s="15">
        <v>0.15</v>
      </c>
      <c r="R61" s="78"/>
      <c r="S61" s="18">
        <f>SUM(I61+J61+K61+L61+M61+N61+O61+P61+Q61)</f>
        <v>0.75</v>
      </c>
      <c r="U61" s="20">
        <v>750</v>
      </c>
      <c r="V61" s="73">
        <f>SUM(U61/S61/1000)</f>
        <v>1</v>
      </c>
      <c r="W61" s="107"/>
    </row>
    <row r="62" spans="1:23" ht="11.25" customHeight="1">
      <c r="A62" s="108"/>
      <c r="D62" s="4"/>
      <c r="E62" s="4"/>
      <c r="G62" s="70"/>
      <c r="H62" s="71"/>
      <c r="K62" s="15"/>
      <c r="R62" s="78"/>
      <c r="V62" s="73"/>
      <c r="W62" s="107"/>
    </row>
    <row r="63" spans="1:23" ht="15">
      <c r="A63" s="108">
        <v>21</v>
      </c>
      <c r="D63" s="4" t="s">
        <v>74</v>
      </c>
      <c r="E63" s="4"/>
      <c r="G63" s="70"/>
      <c r="H63" s="71"/>
      <c r="K63" s="15"/>
      <c r="R63" s="78"/>
      <c r="V63" s="73"/>
      <c r="W63" s="107"/>
    </row>
    <row r="64" spans="1:23" ht="15">
      <c r="A64" s="108"/>
      <c r="D64" s="4"/>
      <c r="E64" s="4"/>
      <c r="G64" s="70"/>
      <c r="H64" s="71"/>
      <c r="K64" s="15"/>
      <c r="R64" s="78"/>
      <c r="V64" s="73"/>
      <c r="W64" s="107"/>
    </row>
    <row r="65" spans="1:23" ht="15">
      <c r="A65" s="108">
        <v>22</v>
      </c>
      <c r="D65" s="9" t="s">
        <v>75</v>
      </c>
      <c r="G65" s="70"/>
      <c r="H65" s="71"/>
      <c r="K65" s="15"/>
      <c r="R65" s="78"/>
      <c r="V65" s="73"/>
      <c r="W65" s="107"/>
    </row>
    <row r="66" spans="6:23" ht="13.5" customHeight="1">
      <c r="F66" s="21"/>
      <c r="G66" s="70"/>
      <c r="H66" s="77"/>
      <c r="I66" s="15"/>
      <c r="K66" s="15"/>
      <c r="R66" s="78"/>
      <c r="V66" s="73"/>
      <c r="W66" s="107"/>
    </row>
    <row r="67" spans="1:23" ht="15">
      <c r="A67" s="108">
        <v>23</v>
      </c>
      <c r="D67" s="9" t="s">
        <v>76</v>
      </c>
      <c r="G67" s="70"/>
      <c r="H67" s="71"/>
      <c r="K67" s="15"/>
      <c r="R67" s="78"/>
      <c r="V67" s="73"/>
      <c r="W67" s="107"/>
    </row>
    <row r="68" spans="4:23" ht="13.5" customHeight="1">
      <c r="D68" s="4" t="s">
        <v>77</v>
      </c>
      <c r="F68" s="21"/>
      <c r="G68" s="70"/>
      <c r="H68" s="77"/>
      <c r="I68" s="39"/>
      <c r="K68" s="15"/>
      <c r="O68" s="15">
        <v>29.978</v>
      </c>
      <c r="Q68" s="41"/>
      <c r="R68" s="78"/>
      <c r="S68" s="18">
        <f>SUM(I68+J68+K68+L68+M68+N68+O68+P68+Q68)</f>
        <v>29.978</v>
      </c>
      <c r="U68" s="20">
        <v>29977.8</v>
      </c>
      <c r="V68" s="73">
        <f>SUM(U68/S68/1000)</f>
        <v>0.9999933284408565</v>
      </c>
      <c r="W68" s="107"/>
    </row>
    <row r="69" spans="7:22" ht="15">
      <c r="G69" s="70"/>
      <c r="H69" s="71"/>
      <c r="K69" s="15"/>
      <c r="R69" s="78"/>
      <c r="V69" s="73"/>
    </row>
    <row r="70" spans="1:22" ht="15">
      <c r="A70" s="108">
        <v>31</v>
      </c>
      <c r="D70" s="9" t="s">
        <v>78</v>
      </c>
      <c r="G70" s="70"/>
      <c r="H70" s="71"/>
      <c r="K70" s="15"/>
      <c r="R70" s="78"/>
      <c r="V70" s="73"/>
    </row>
    <row r="71" spans="4:22" ht="13.5" customHeight="1">
      <c r="D71" s="4" t="s">
        <v>79</v>
      </c>
      <c r="E71" s="109"/>
      <c r="G71" s="70"/>
      <c r="H71" s="77"/>
      <c r="I71" s="15"/>
      <c r="K71" s="15"/>
      <c r="N71" s="14">
        <v>5.577</v>
      </c>
      <c r="R71" s="78"/>
      <c r="S71" s="18">
        <f>SUM(H71:R71)</f>
        <v>5.577</v>
      </c>
      <c r="U71" s="20">
        <v>5577</v>
      </c>
      <c r="V71" s="73">
        <f>SUM(U71/S71/1000)</f>
        <v>1</v>
      </c>
    </row>
    <row r="72" spans="4:23" ht="15">
      <c r="D72" s="4" t="s">
        <v>80</v>
      </c>
      <c r="G72" s="70"/>
      <c r="H72" s="110"/>
      <c r="I72" s="72">
        <v>200</v>
      </c>
      <c r="K72" s="15"/>
      <c r="R72" s="78"/>
      <c r="S72" s="18">
        <f>SUM(I72+J72+K72+L72+M72+N72+O72+P72+Q72)</f>
        <v>200</v>
      </c>
      <c r="U72" s="20">
        <v>200000</v>
      </c>
      <c r="V72" s="73">
        <f>SUM(U72/S72/1000)</f>
        <v>1</v>
      </c>
      <c r="W72" s="107"/>
    </row>
    <row r="73" spans="4:22" ht="12.75">
      <c r="D73" s="4" t="s">
        <v>81</v>
      </c>
      <c r="I73" s="72">
        <v>700</v>
      </c>
      <c r="K73" s="15"/>
      <c r="R73" s="78"/>
      <c r="S73" s="18">
        <f>SUM(I73+J73+K73+L73+M73+N73+O73+P73+Q73)</f>
        <v>700</v>
      </c>
      <c r="U73" s="20">
        <v>700000</v>
      </c>
      <c r="V73" s="73">
        <f>SUM(U73/S73/1000)</f>
        <v>1</v>
      </c>
    </row>
    <row r="74" spans="11:22" ht="12.75">
      <c r="K74" s="15"/>
      <c r="R74" s="78"/>
      <c r="V74" s="73"/>
    </row>
    <row r="75" spans="1:22" ht="15">
      <c r="A75" s="108">
        <v>33</v>
      </c>
      <c r="D75" s="9" t="s">
        <v>82</v>
      </c>
      <c r="G75" s="70"/>
      <c r="H75" s="71"/>
      <c r="K75" s="15"/>
      <c r="R75" s="78"/>
      <c r="V75" s="73"/>
    </row>
    <row r="76" spans="4:23" ht="12.75">
      <c r="D76" s="4" t="s">
        <v>83</v>
      </c>
      <c r="I76" s="39">
        <v>20</v>
      </c>
      <c r="K76" s="15"/>
      <c r="P76" s="15">
        <v>-3.378</v>
      </c>
      <c r="R76" s="78"/>
      <c r="S76" s="18">
        <f aca="true" t="shared" si="5" ref="S76:S82">SUM(I76+J76+K76+L76+M76+N76+O76+P76+Q76)</f>
        <v>16.622</v>
      </c>
      <c r="U76" s="20">
        <v>16622</v>
      </c>
      <c r="V76" s="73">
        <f>SUM(U76/S76/1000)</f>
        <v>1</v>
      </c>
      <c r="W76" s="111"/>
    </row>
    <row r="77" spans="4:23" ht="12.75">
      <c r="D77" s="4" t="s">
        <v>84</v>
      </c>
      <c r="G77" s="21"/>
      <c r="I77" s="72">
        <v>200</v>
      </c>
      <c r="K77" s="15"/>
      <c r="O77" s="15">
        <v>12</v>
      </c>
      <c r="P77" s="15">
        <v>39.62</v>
      </c>
      <c r="R77" s="78"/>
      <c r="S77" s="18">
        <f t="shared" si="5"/>
        <v>251.62</v>
      </c>
      <c r="U77" s="20">
        <v>251620</v>
      </c>
      <c r="V77" s="73">
        <f>SUM(U77/S77/1000)</f>
        <v>1</v>
      </c>
      <c r="W77" s="107"/>
    </row>
    <row r="78" spans="4:23" ht="12.75">
      <c r="D78" s="4" t="s">
        <v>85</v>
      </c>
      <c r="G78" s="21"/>
      <c r="I78" s="72"/>
      <c r="J78" s="13">
        <v>158.145</v>
      </c>
      <c r="K78" s="15"/>
      <c r="P78" s="15">
        <v>-158.145</v>
      </c>
      <c r="R78" s="78"/>
      <c r="S78" s="18">
        <f t="shared" si="5"/>
        <v>0</v>
      </c>
      <c r="U78" s="20">
        <v>0</v>
      </c>
      <c r="V78" s="73"/>
      <c r="W78" s="107"/>
    </row>
    <row r="79" spans="4:23" ht="12.75">
      <c r="D79" s="4" t="s">
        <v>86</v>
      </c>
      <c r="G79" s="21"/>
      <c r="I79" s="72"/>
      <c r="K79" s="15"/>
      <c r="L79" s="13">
        <v>56.264</v>
      </c>
      <c r="M79" s="13">
        <v>-56.264</v>
      </c>
      <c r="R79" s="78"/>
      <c r="S79" s="18">
        <f t="shared" si="5"/>
        <v>0</v>
      </c>
      <c r="U79" s="20">
        <v>0</v>
      </c>
      <c r="V79" s="73"/>
      <c r="W79" s="107"/>
    </row>
    <row r="80" spans="4:23" ht="12.75">
      <c r="D80" s="4" t="s">
        <v>87</v>
      </c>
      <c r="G80" s="21"/>
      <c r="I80" s="72"/>
      <c r="K80" s="15"/>
      <c r="L80" s="13">
        <v>23</v>
      </c>
      <c r="Q80" s="41"/>
      <c r="R80" s="78"/>
      <c r="S80" s="18">
        <f t="shared" si="5"/>
        <v>23</v>
      </c>
      <c r="U80" s="20">
        <v>23000</v>
      </c>
      <c r="V80" s="73">
        <f>SUM(U80/S80/1000)</f>
        <v>1</v>
      </c>
      <c r="W80" s="107"/>
    </row>
    <row r="81" spans="4:23" ht="12.75">
      <c r="D81" s="4" t="s">
        <v>88</v>
      </c>
      <c r="G81" s="21"/>
      <c r="I81" s="72"/>
      <c r="K81" s="15"/>
      <c r="P81" s="15">
        <v>1</v>
      </c>
      <c r="Q81" s="41"/>
      <c r="R81" s="78"/>
      <c r="S81" s="18">
        <f t="shared" si="5"/>
        <v>1</v>
      </c>
      <c r="U81" s="20">
        <v>1000</v>
      </c>
      <c r="V81" s="73">
        <f>SUM(U81/S81/1000)</f>
        <v>1</v>
      </c>
      <c r="W81" s="107"/>
    </row>
    <row r="82" spans="4:23" ht="12.75">
      <c r="D82" s="4" t="s">
        <v>89</v>
      </c>
      <c r="G82" s="21"/>
      <c r="I82" s="72"/>
      <c r="J82" s="13">
        <v>0.72</v>
      </c>
      <c r="K82" s="15"/>
      <c r="L82" s="13">
        <v>1.08</v>
      </c>
      <c r="M82" s="13">
        <v>0.72</v>
      </c>
      <c r="Q82" s="41"/>
      <c r="R82" s="78"/>
      <c r="S82" s="18">
        <f t="shared" si="5"/>
        <v>2.52</v>
      </c>
      <c r="U82" s="20">
        <v>2520</v>
      </c>
      <c r="V82" s="73">
        <f>SUM(U82/S82/1000)</f>
        <v>1</v>
      </c>
      <c r="W82" s="107"/>
    </row>
    <row r="83" spans="7:23" ht="12.75">
      <c r="G83" s="21"/>
      <c r="K83" s="15"/>
      <c r="R83" s="78"/>
      <c r="V83" s="73"/>
      <c r="W83" s="107"/>
    </row>
    <row r="84" spans="1:23" ht="12.75">
      <c r="A84" s="108">
        <v>34</v>
      </c>
      <c r="B84" s="9"/>
      <c r="C84" s="9"/>
      <c r="D84" s="9" t="s">
        <v>90</v>
      </c>
      <c r="E84" s="9"/>
      <c r="F84" s="9"/>
      <c r="G84" s="21"/>
      <c r="K84" s="15"/>
      <c r="R84" s="78"/>
      <c r="V84" s="73"/>
      <c r="W84" s="107"/>
    </row>
    <row r="85" spans="4:23" ht="12.75">
      <c r="D85" s="4" t="s">
        <v>91</v>
      </c>
      <c r="G85" s="21"/>
      <c r="K85" s="15"/>
      <c r="L85" s="13">
        <v>146.449</v>
      </c>
      <c r="M85" s="13">
        <v>-146.449</v>
      </c>
      <c r="R85" s="78"/>
      <c r="S85" s="18">
        <f>SUM(I85+J85+K85+L85+M85+N85+O85+P85+Q85)</f>
        <v>0</v>
      </c>
      <c r="U85" s="20">
        <v>0</v>
      </c>
      <c r="V85" s="73"/>
      <c r="W85" s="107"/>
    </row>
    <row r="86" spans="4:23" ht="12.75">
      <c r="D86" s="4" t="s">
        <v>92</v>
      </c>
      <c r="G86" s="21"/>
      <c r="I86" s="13">
        <v>0.5</v>
      </c>
      <c r="K86" s="15"/>
      <c r="P86" s="15">
        <v>-0.5</v>
      </c>
      <c r="R86" s="78"/>
      <c r="S86" s="18">
        <f>SUM(I86+J86+K86+L86+M86+N86+O86+P86+Q86)</f>
        <v>0</v>
      </c>
      <c r="U86" s="20">
        <v>0</v>
      </c>
      <c r="V86" s="73"/>
      <c r="W86" s="107"/>
    </row>
    <row r="87" spans="4:23" ht="12.75">
      <c r="D87" s="4" t="s">
        <v>93</v>
      </c>
      <c r="G87" s="21"/>
      <c r="K87" s="15"/>
      <c r="L87" s="13">
        <v>14</v>
      </c>
      <c r="M87" s="13">
        <v>-4.32</v>
      </c>
      <c r="R87" s="78"/>
      <c r="S87" s="18">
        <f>SUM(I87+J87+K87+L87+M87+N87+O87+P87+Q87)</f>
        <v>9.68</v>
      </c>
      <c r="U87" s="20">
        <v>9680</v>
      </c>
      <c r="V87" s="73">
        <f>SUM(U87/S87/1000)</f>
        <v>1</v>
      </c>
      <c r="W87" s="107"/>
    </row>
    <row r="88" spans="4:21" ht="12.75">
      <c r="D88" s="4" t="s">
        <v>94</v>
      </c>
      <c r="K88" s="15"/>
      <c r="R88" s="78"/>
      <c r="S88" s="18">
        <v>0</v>
      </c>
      <c r="U88" s="20">
        <v>2.15</v>
      </c>
    </row>
    <row r="89" spans="11:18" ht="12.75">
      <c r="K89" s="15"/>
      <c r="R89" s="78"/>
    </row>
    <row r="90" spans="1:24" s="112" customFormat="1" ht="15.75">
      <c r="A90" s="108">
        <v>36</v>
      </c>
      <c r="D90" s="108" t="s">
        <v>95</v>
      </c>
      <c r="G90" s="113"/>
      <c r="H90" s="114"/>
      <c r="I90" s="38"/>
      <c r="J90" s="38"/>
      <c r="K90" s="39"/>
      <c r="L90" s="38"/>
      <c r="M90" s="38"/>
      <c r="N90" s="40"/>
      <c r="O90" s="39"/>
      <c r="P90" s="39"/>
      <c r="Q90" s="41"/>
      <c r="R90" s="115"/>
      <c r="S90" s="18"/>
      <c r="T90" s="116"/>
      <c r="U90" s="117"/>
      <c r="V90" s="73"/>
      <c r="W90" s="118"/>
      <c r="X90" s="118"/>
    </row>
    <row r="91" spans="4:22" ht="12.75">
      <c r="D91" s="4" t="s">
        <v>96</v>
      </c>
      <c r="H91" s="110"/>
      <c r="I91" s="72">
        <v>2</v>
      </c>
      <c r="K91" s="15"/>
      <c r="P91" s="15">
        <v>-2</v>
      </c>
      <c r="R91" s="78"/>
      <c r="S91" s="18">
        <f aca="true" t="shared" si="6" ref="S91:S98">SUM(I91+J91+K91+L91+M91+N91+O91+P91+Q91)</f>
        <v>0</v>
      </c>
      <c r="U91" s="20">
        <v>0</v>
      </c>
      <c r="V91" s="73"/>
    </row>
    <row r="92" spans="4:22" ht="12.75">
      <c r="D92" s="4" t="s">
        <v>97</v>
      </c>
      <c r="H92" s="110"/>
      <c r="I92" s="72">
        <v>15</v>
      </c>
      <c r="K92" s="15"/>
      <c r="P92" s="15">
        <v>-0.152</v>
      </c>
      <c r="R92" s="78"/>
      <c r="S92" s="18">
        <f t="shared" si="6"/>
        <v>14.848</v>
      </c>
      <c r="U92" s="20">
        <v>14848</v>
      </c>
      <c r="V92" s="73">
        <f aca="true" t="shared" si="7" ref="V92:V98">SUM(U92/S92/1000)</f>
        <v>1</v>
      </c>
    </row>
    <row r="93" spans="4:22" ht="13.5" customHeight="1">
      <c r="D93" s="4" t="s">
        <v>98</v>
      </c>
      <c r="G93" s="70"/>
      <c r="H93" s="77"/>
      <c r="I93" s="39"/>
      <c r="J93" s="13">
        <v>23</v>
      </c>
      <c r="K93" s="15"/>
      <c r="M93" s="13">
        <v>2.5</v>
      </c>
      <c r="P93" s="15">
        <v>0.435</v>
      </c>
      <c r="R93" s="78"/>
      <c r="S93" s="18">
        <f t="shared" si="6"/>
        <v>25.935</v>
      </c>
      <c r="U93" s="20">
        <v>25934.6</v>
      </c>
      <c r="V93" s="73">
        <f t="shared" si="7"/>
        <v>0.9999845768266821</v>
      </c>
    </row>
    <row r="94" spans="4:22" ht="13.5" customHeight="1">
      <c r="D94" s="4" t="s">
        <v>99</v>
      </c>
      <c r="G94" s="70"/>
      <c r="H94" s="77"/>
      <c r="I94" s="39"/>
      <c r="J94" s="13">
        <v>331.5</v>
      </c>
      <c r="K94" s="15"/>
      <c r="P94" s="15">
        <v>-23.579</v>
      </c>
      <c r="R94" s="78"/>
      <c r="S94" s="18">
        <f t="shared" si="6"/>
        <v>307.921</v>
      </c>
      <c r="U94" s="20">
        <v>307920.4</v>
      </c>
      <c r="V94" s="73">
        <f t="shared" si="7"/>
        <v>0.9999980514482613</v>
      </c>
    </row>
    <row r="95" spans="4:22" ht="13.5" customHeight="1">
      <c r="D95" s="4" t="s">
        <v>100</v>
      </c>
      <c r="G95" s="70"/>
      <c r="H95" s="77"/>
      <c r="I95" s="39"/>
      <c r="K95" s="15">
        <v>46.69</v>
      </c>
      <c r="M95" s="13">
        <v>9.999</v>
      </c>
      <c r="R95" s="78"/>
      <c r="S95" s="18">
        <f t="shared" si="6"/>
        <v>56.689</v>
      </c>
      <c r="U95" s="20">
        <v>56689</v>
      </c>
      <c r="V95" s="73">
        <f t="shared" si="7"/>
        <v>1</v>
      </c>
    </row>
    <row r="96" spans="4:22" ht="13.5" customHeight="1">
      <c r="D96" s="4" t="s">
        <v>101</v>
      </c>
      <c r="E96" s="109"/>
      <c r="G96" s="70"/>
      <c r="H96" s="77"/>
      <c r="I96" s="39"/>
      <c r="K96" s="15"/>
      <c r="L96" s="13">
        <v>3.384</v>
      </c>
      <c r="O96" s="15">
        <v>3.12</v>
      </c>
      <c r="R96" s="78"/>
      <c r="S96" s="18">
        <f t="shared" si="6"/>
        <v>6.504</v>
      </c>
      <c r="U96" s="20">
        <v>6504</v>
      </c>
      <c r="V96" s="73">
        <f t="shared" si="7"/>
        <v>1.0000000000000002</v>
      </c>
    </row>
    <row r="97" spans="4:22" ht="13.5" customHeight="1">
      <c r="D97" s="4" t="s">
        <v>102</v>
      </c>
      <c r="E97" s="109"/>
      <c r="G97" s="70"/>
      <c r="H97" s="77"/>
      <c r="I97" s="39">
        <v>1</v>
      </c>
      <c r="K97" s="15"/>
      <c r="L97" s="13">
        <v>0.25</v>
      </c>
      <c r="M97" s="13">
        <v>0.3</v>
      </c>
      <c r="N97" s="14">
        <v>25</v>
      </c>
      <c r="P97" s="15">
        <v>-5.31</v>
      </c>
      <c r="Q97" s="41"/>
      <c r="R97" s="78"/>
      <c r="S97" s="18">
        <f t="shared" si="6"/>
        <v>21.240000000000002</v>
      </c>
      <c r="U97" s="20">
        <v>21240</v>
      </c>
      <c r="V97" s="73">
        <f t="shared" si="7"/>
        <v>0.9999999999999999</v>
      </c>
    </row>
    <row r="98" spans="4:22" ht="15">
      <c r="D98" s="4" t="s">
        <v>103</v>
      </c>
      <c r="F98" s="21"/>
      <c r="G98" s="70"/>
      <c r="H98" s="77"/>
      <c r="I98" s="15">
        <v>1.1</v>
      </c>
      <c r="K98" s="15"/>
      <c r="M98" s="13">
        <v>-0.18</v>
      </c>
      <c r="R98" s="78"/>
      <c r="S98" s="18">
        <f t="shared" si="6"/>
        <v>0.9200000000000002</v>
      </c>
      <c r="U98" s="20">
        <v>920</v>
      </c>
      <c r="V98" s="73">
        <f t="shared" si="7"/>
        <v>0.9999999999999999</v>
      </c>
    </row>
    <row r="99" spans="6:22" ht="15">
      <c r="F99" s="21"/>
      <c r="G99" s="70"/>
      <c r="H99" s="77"/>
      <c r="I99" s="15"/>
      <c r="K99" s="15"/>
      <c r="R99" s="78"/>
      <c r="V99" s="73"/>
    </row>
    <row r="100" spans="6:22" ht="15">
      <c r="F100" s="21"/>
      <c r="G100" s="70"/>
      <c r="H100" s="77"/>
      <c r="I100" s="15"/>
      <c r="K100" s="15"/>
      <c r="R100" s="78"/>
      <c r="V100" s="73"/>
    </row>
    <row r="101" spans="7:22" ht="12" customHeight="1">
      <c r="G101" s="21"/>
      <c r="K101" s="15"/>
      <c r="R101" s="78"/>
      <c r="V101" s="73"/>
    </row>
    <row r="102" spans="8:22" ht="12.75" hidden="1">
      <c r="H102" s="21"/>
      <c r="K102" s="15"/>
      <c r="R102" s="78"/>
      <c r="S102" s="18">
        <f>SUM(I102+J102+K102+L102+M102+N102+O102+Q102)</f>
        <v>0</v>
      </c>
      <c r="V102" s="73"/>
    </row>
    <row r="103" spans="7:22" ht="12.75" hidden="1">
      <c r="G103" s="119"/>
      <c r="H103" s="17"/>
      <c r="K103" s="15"/>
      <c r="R103" s="78"/>
      <c r="S103" s="18">
        <f>SUM(I103+J103+K103+L103+M103+N103+O103+Q103)</f>
        <v>0</v>
      </c>
      <c r="V103" s="73"/>
    </row>
    <row r="104" spans="7:19" ht="12.75" hidden="1">
      <c r="G104" s="21"/>
      <c r="K104" s="15"/>
      <c r="R104" s="78"/>
      <c r="S104" s="18">
        <f>SUM(I104+J104+K104+L104+M104+N104+O104+Q104)</f>
        <v>0</v>
      </c>
    </row>
    <row r="105" spans="8:19" ht="12.75" hidden="1">
      <c r="H105" s="21"/>
      <c r="K105" s="15"/>
      <c r="R105" s="78"/>
      <c r="S105" s="18">
        <f>SUM(I105+J105+K105+L105+M105+N105+O105+Q105)</f>
        <v>0</v>
      </c>
    </row>
    <row r="106" spans="1:18" ht="12.75">
      <c r="A106" s="108">
        <v>37</v>
      </c>
      <c r="B106" s="9"/>
      <c r="C106" s="9"/>
      <c r="D106" s="9" t="s">
        <v>104</v>
      </c>
      <c r="E106" s="9"/>
      <c r="F106" s="9"/>
      <c r="H106" s="21"/>
      <c r="K106" s="15"/>
      <c r="R106" s="78"/>
    </row>
    <row r="107" spans="4:22" ht="12.75">
      <c r="D107" s="4" t="s">
        <v>105</v>
      </c>
      <c r="H107" s="21"/>
      <c r="I107" s="72">
        <v>115</v>
      </c>
      <c r="K107" s="15"/>
      <c r="P107" s="15">
        <v>4.441</v>
      </c>
      <c r="R107" s="78"/>
      <c r="S107" s="18">
        <f aca="true" t="shared" si="8" ref="S107:S112">SUM(I107+J107+K107+L107+M107+N107+O107+P107+Q107)</f>
        <v>119.441</v>
      </c>
      <c r="U107" s="20">
        <v>119635</v>
      </c>
      <c r="V107" s="73">
        <f aca="true" t="shared" si="9" ref="V107:V112">SUM(U107/S107/1000)</f>
        <v>1.0016242328848552</v>
      </c>
    </row>
    <row r="108" spans="4:22" ht="12.75">
      <c r="D108" s="4" t="s">
        <v>106</v>
      </c>
      <c r="I108" s="72">
        <v>6</v>
      </c>
      <c r="K108" s="15"/>
      <c r="O108" s="15">
        <v>1</v>
      </c>
      <c r="P108" s="15">
        <v>-0.929</v>
      </c>
      <c r="R108" s="78"/>
      <c r="S108" s="18">
        <f t="shared" si="8"/>
        <v>6.071</v>
      </c>
      <c r="U108" s="20">
        <v>6071</v>
      </c>
      <c r="V108" s="73">
        <f t="shared" si="9"/>
        <v>1</v>
      </c>
    </row>
    <row r="109" spans="4:22" ht="12.75">
      <c r="D109" s="4" t="s">
        <v>107</v>
      </c>
      <c r="I109" s="72"/>
      <c r="K109" s="15"/>
      <c r="L109" s="13">
        <v>10</v>
      </c>
      <c r="M109" s="13">
        <v>10</v>
      </c>
      <c r="O109" s="15">
        <v>2.14</v>
      </c>
      <c r="P109" s="15">
        <v>0.27</v>
      </c>
      <c r="R109" s="78"/>
      <c r="S109" s="18">
        <f t="shared" si="8"/>
        <v>22.41</v>
      </c>
      <c r="U109" s="20">
        <v>22410</v>
      </c>
      <c r="V109" s="73">
        <f t="shared" si="9"/>
        <v>1</v>
      </c>
    </row>
    <row r="110" spans="4:22" ht="12.75">
      <c r="D110" s="4" t="s">
        <v>108</v>
      </c>
      <c r="I110" s="72"/>
      <c r="K110" s="15"/>
      <c r="O110" s="15">
        <v>0.3</v>
      </c>
      <c r="R110" s="78"/>
      <c r="S110" s="18">
        <f t="shared" si="8"/>
        <v>0.3</v>
      </c>
      <c r="U110" s="20">
        <v>300</v>
      </c>
      <c r="V110" s="73">
        <f t="shared" si="9"/>
        <v>1</v>
      </c>
    </row>
    <row r="111" spans="4:22" ht="12.75">
      <c r="D111" s="4" t="s">
        <v>109</v>
      </c>
      <c r="I111" s="72"/>
      <c r="K111" s="15"/>
      <c r="P111" s="15">
        <v>1654.128</v>
      </c>
      <c r="R111" s="78"/>
      <c r="S111" s="18">
        <f t="shared" si="8"/>
        <v>1654.128</v>
      </c>
      <c r="U111" s="20">
        <v>1654128</v>
      </c>
      <c r="V111" s="73">
        <f t="shared" si="9"/>
        <v>1</v>
      </c>
    </row>
    <row r="112" spans="4:22" ht="12.75">
      <c r="D112" s="4" t="s">
        <v>110</v>
      </c>
      <c r="I112" s="72"/>
      <c r="K112" s="15"/>
      <c r="P112" s="15">
        <v>1.4</v>
      </c>
      <c r="R112" s="78"/>
      <c r="S112" s="18">
        <f t="shared" si="8"/>
        <v>1.4</v>
      </c>
      <c r="U112" s="20">
        <v>1400</v>
      </c>
      <c r="V112" s="73">
        <f t="shared" si="9"/>
        <v>1.0000000000000002</v>
      </c>
    </row>
    <row r="113" spans="11:22" ht="12.75">
      <c r="K113" s="15"/>
      <c r="R113" s="78"/>
      <c r="V113" s="73"/>
    </row>
    <row r="114" spans="4:22" ht="15" hidden="1">
      <c r="D114" s="9"/>
      <c r="G114" s="70"/>
      <c r="H114" s="110"/>
      <c r="K114" s="15"/>
      <c r="R114" s="78"/>
      <c r="V114" s="73"/>
    </row>
    <row r="115" spans="7:22" ht="15" hidden="1">
      <c r="G115" s="70"/>
      <c r="H115" s="120"/>
      <c r="I115" s="15"/>
      <c r="K115" s="15"/>
      <c r="R115" s="78"/>
      <c r="V115" s="73"/>
    </row>
    <row r="116" spans="1:22" ht="12.75" hidden="1">
      <c r="A116" s="108"/>
      <c r="E116" s="21"/>
      <c r="I116" s="15"/>
      <c r="K116" s="15"/>
      <c r="R116" s="78"/>
      <c r="V116" s="73"/>
    </row>
    <row r="117" spans="7:23" ht="15" hidden="1">
      <c r="G117" s="21"/>
      <c r="H117" s="121"/>
      <c r="K117" s="15"/>
      <c r="R117" s="78"/>
      <c r="V117" s="73"/>
      <c r="W117" s="107"/>
    </row>
    <row r="118" spans="11:23" ht="12.75" hidden="1">
      <c r="K118" s="15"/>
      <c r="R118" s="78"/>
      <c r="V118" s="73"/>
      <c r="W118" s="107"/>
    </row>
    <row r="119" spans="1:22" ht="15" hidden="1">
      <c r="A119" s="108"/>
      <c r="D119" s="9"/>
      <c r="G119" s="70"/>
      <c r="H119" s="110"/>
      <c r="K119" s="15"/>
      <c r="R119" s="78"/>
      <c r="V119" s="73"/>
    </row>
    <row r="120" spans="7:18" ht="15" hidden="1">
      <c r="G120" s="70"/>
      <c r="H120" s="120"/>
      <c r="I120" s="15"/>
      <c r="K120" s="15"/>
      <c r="R120" s="78"/>
    </row>
    <row r="121" spans="7:22" ht="15" hidden="1">
      <c r="G121" s="70"/>
      <c r="H121" s="110"/>
      <c r="K121" s="15"/>
      <c r="R121" s="78"/>
      <c r="V121" s="4"/>
    </row>
    <row r="122" spans="1:22" ht="15">
      <c r="A122" s="108">
        <v>43</v>
      </c>
      <c r="D122" s="9" t="s">
        <v>111</v>
      </c>
      <c r="G122" s="70"/>
      <c r="H122" s="71"/>
      <c r="K122" s="15"/>
      <c r="R122" s="78"/>
      <c r="V122" s="4"/>
    </row>
    <row r="123" spans="7:22" ht="14.25" customHeight="1">
      <c r="G123" s="70"/>
      <c r="H123" s="110"/>
      <c r="I123" s="15"/>
      <c r="K123" s="15"/>
      <c r="R123" s="78"/>
      <c r="V123" s="73"/>
    </row>
    <row r="124" spans="7:22" ht="15" hidden="1">
      <c r="G124" s="70"/>
      <c r="H124" s="71"/>
      <c r="K124" s="15"/>
      <c r="R124" s="78"/>
      <c r="V124" s="73"/>
    </row>
    <row r="125" spans="1:22" ht="15" hidden="1">
      <c r="A125" s="108"/>
      <c r="D125" s="9"/>
      <c r="G125" s="70"/>
      <c r="H125" s="71"/>
      <c r="K125" s="15"/>
      <c r="R125" s="78"/>
      <c r="V125" s="73"/>
    </row>
    <row r="126" spans="5:22" ht="13.5" customHeight="1" hidden="1">
      <c r="E126" s="109"/>
      <c r="G126" s="70"/>
      <c r="H126" s="77"/>
      <c r="I126" s="15"/>
      <c r="K126" s="15"/>
      <c r="R126" s="78"/>
      <c r="V126" s="73"/>
    </row>
    <row r="127" spans="11:22" ht="12.75" hidden="1">
      <c r="K127" s="15"/>
      <c r="R127" s="78"/>
      <c r="V127" s="73"/>
    </row>
    <row r="128" spans="1:22" ht="12.75" hidden="1">
      <c r="A128" s="108"/>
      <c r="D128" s="9"/>
      <c r="K128" s="15"/>
      <c r="R128" s="78"/>
      <c r="V128" s="73"/>
    </row>
    <row r="129" spans="11:22" ht="12.75" hidden="1">
      <c r="K129" s="15"/>
      <c r="R129" s="78"/>
      <c r="V129" s="73"/>
    </row>
    <row r="130" spans="1:22" ht="12.75">
      <c r="A130" s="108">
        <v>53</v>
      </c>
      <c r="B130" s="9"/>
      <c r="C130" s="9"/>
      <c r="D130" s="9" t="s">
        <v>112</v>
      </c>
      <c r="E130" s="9"/>
      <c r="F130" s="9"/>
      <c r="K130" s="15"/>
      <c r="R130" s="78"/>
      <c r="V130" s="73"/>
    </row>
    <row r="131" spans="4:22" ht="12.75">
      <c r="D131" s="4" t="s">
        <v>113</v>
      </c>
      <c r="I131" s="72">
        <v>5</v>
      </c>
      <c r="K131" s="15"/>
      <c r="M131" s="13">
        <v>2.9</v>
      </c>
      <c r="P131" s="15">
        <v>-0.3</v>
      </c>
      <c r="R131" s="78"/>
      <c r="S131" s="18">
        <f>SUM(I131+J131+K131+L131+M131+N131+O131+P131+Q131)</f>
        <v>7.6000000000000005</v>
      </c>
      <c r="U131" s="20">
        <v>7600</v>
      </c>
      <c r="V131" s="73">
        <f>SUM(U131/S131/1000)</f>
        <v>0.9999999999999999</v>
      </c>
    </row>
    <row r="132" spans="4:22" ht="12.75">
      <c r="D132" s="4" t="s">
        <v>114</v>
      </c>
      <c r="I132" s="72"/>
      <c r="K132" s="15"/>
      <c r="R132" s="78"/>
      <c r="S132" s="18">
        <f>SUM(I132+J132+K132+L132+M132+N132+O132+P132+Q132)</f>
        <v>0</v>
      </c>
      <c r="U132" s="20">
        <v>0</v>
      </c>
      <c r="V132" s="73"/>
    </row>
    <row r="133" spans="11:22" ht="12.75">
      <c r="K133" s="15"/>
      <c r="R133" s="78"/>
      <c r="V133" s="73"/>
    </row>
    <row r="134" spans="1:22" ht="12.75">
      <c r="A134" s="108">
        <v>55</v>
      </c>
      <c r="D134" s="9" t="s">
        <v>115</v>
      </c>
      <c r="E134" s="9"/>
      <c r="K134" s="15"/>
      <c r="R134" s="78"/>
      <c r="V134" s="73"/>
    </row>
    <row r="135" spans="1:22" ht="12.75">
      <c r="A135" s="108"/>
      <c r="D135" s="4" t="s">
        <v>116</v>
      </c>
      <c r="E135" s="4"/>
      <c r="F135" s="4"/>
      <c r="K135" s="15"/>
      <c r="L135" s="13">
        <v>8.892</v>
      </c>
      <c r="R135" s="78"/>
      <c r="S135" s="18">
        <f>SUM(I135+J135+K135+L135+M135+N135+O135+P135+Q135)</f>
        <v>8.892</v>
      </c>
      <c r="U135" s="20">
        <v>8892</v>
      </c>
      <c r="V135" s="73">
        <f>SUM(U135/S135/1000)</f>
        <v>1.0000000000000002</v>
      </c>
    </row>
    <row r="136" spans="4:22" ht="12.75">
      <c r="D136" s="4" t="s">
        <v>117</v>
      </c>
      <c r="I136" s="72"/>
      <c r="K136" s="15"/>
      <c r="Q136" s="41"/>
      <c r="R136" s="78"/>
      <c r="S136" s="18">
        <f>SUM(I136+J136+K136+L136+M136+N136+O136+P136+Q136)</f>
        <v>0</v>
      </c>
      <c r="U136" s="20">
        <v>0</v>
      </c>
      <c r="V136" s="73"/>
    </row>
    <row r="137" spans="4:22" ht="12.75">
      <c r="D137" s="4" t="s">
        <v>118</v>
      </c>
      <c r="I137" s="72"/>
      <c r="J137" s="13">
        <v>0.045</v>
      </c>
      <c r="K137" s="15"/>
      <c r="Q137" s="41"/>
      <c r="R137" s="78"/>
      <c r="S137" s="18">
        <f>SUM(I137+J137+K137+L137+M137+N137+O137+P137+Q137)</f>
        <v>0.045</v>
      </c>
      <c r="U137" s="20">
        <v>45</v>
      </c>
      <c r="V137" s="73">
        <f>SUM(U137/S137/1000)</f>
        <v>1</v>
      </c>
    </row>
    <row r="138" spans="11:22" ht="12.75">
      <c r="K138" s="15"/>
      <c r="R138" s="78"/>
      <c r="V138" s="73"/>
    </row>
    <row r="139" spans="1:22" ht="15">
      <c r="A139" s="108">
        <v>61</v>
      </c>
      <c r="D139" s="9" t="s">
        <v>119</v>
      </c>
      <c r="G139" s="70"/>
      <c r="H139" s="71"/>
      <c r="K139" s="15"/>
      <c r="R139" s="78"/>
      <c r="V139" s="73"/>
    </row>
    <row r="140" spans="4:22" ht="12.75">
      <c r="D140" s="4" t="s">
        <v>120</v>
      </c>
      <c r="F140" s="21"/>
      <c r="G140" s="21"/>
      <c r="I140" s="39">
        <v>16</v>
      </c>
      <c r="K140" s="15"/>
      <c r="P140" s="15">
        <v>-13.664</v>
      </c>
      <c r="R140" s="78"/>
      <c r="S140" s="18">
        <f>SUM(I140+J140+K140+L140+M140+N140+O140+P140+Q140)</f>
        <v>2.3360000000000003</v>
      </c>
      <c r="U140" s="20">
        <v>2336</v>
      </c>
      <c r="V140" s="73">
        <f>SUM(U140/S140/1000)</f>
        <v>0.9999999999999999</v>
      </c>
    </row>
    <row r="141" spans="4:22" ht="12.75">
      <c r="D141" s="4" t="s">
        <v>121</v>
      </c>
      <c r="F141" s="21"/>
      <c r="G141" s="21"/>
      <c r="I141" s="72"/>
      <c r="K141" s="15"/>
      <c r="P141" s="15">
        <v>0.005</v>
      </c>
      <c r="R141" s="78"/>
      <c r="S141" s="18">
        <f>SUM(I141+J141+K141+L141+M141+N141+O141+P141+Q141)</f>
        <v>0.005</v>
      </c>
      <c r="U141" s="20">
        <v>5</v>
      </c>
      <c r="V141" s="73">
        <f>SUM(U141/S141/1000)</f>
        <v>1</v>
      </c>
    </row>
    <row r="142" spans="4:22" ht="12.75">
      <c r="D142" s="4" t="s">
        <v>122</v>
      </c>
      <c r="F142" s="21"/>
      <c r="G142" s="21"/>
      <c r="I142" s="72">
        <v>0.1</v>
      </c>
      <c r="K142" s="15"/>
      <c r="N142" s="14">
        <v>0.365</v>
      </c>
      <c r="O142" s="15">
        <v>0.211</v>
      </c>
      <c r="P142" s="15">
        <v>0.45</v>
      </c>
      <c r="R142" s="78"/>
      <c r="S142" s="18">
        <f>SUM(I142+J142+K142+L142+M142+N142+O142+P142+Q142)</f>
        <v>1.126</v>
      </c>
      <c r="U142" s="20">
        <v>1126</v>
      </c>
      <c r="V142" s="73">
        <f>SUM(U142/S142/1000)</f>
        <v>1.0000000000000002</v>
      </c>
    </row>
    <row r="143" spans="4:23" ht="13.5" customHeight="1">
      <c r="D143" s="4" t="s">
        <v>123</v>
      </c>
      <c r="E143" s="109"/>
      <c r="F143" s="21"/>
      <c r="G143" s="21"/>
      <c r="I143" s="39">
        <v>195</v>
      </c>
      <c r="K143" s="15"/>
      <c r="O143" s="15">
        <v>-191.315</v>
      </c>
      <c r="P143" s="15">
        <v>0.432</v>
      </c>
      <c r="R143" s="78"/>
      <c r="S143" s="18">
        <f>SUM(I143+J143+K143+L143+M143+N143+O143+P143+Q143)</f>
        <v>4.117000000000003</v>
      </c>
      <c r="U143" s="20">
        <v>4117</v>
      </c>
      <c r="V143" s="73">
        <f>SUM(U143/S143/1000)</f>
        <v>0.9999999999999993</v>
      </c>
      <c r="W143" s="107"/>
    </row>
    <row r="144" spans="7:22" ht="15">
      <c r="G144" s="70"/>
      <c r="H144" s="110"/>
      <c r="K144" s="15"/>
      <c r="R144" s="78"/>
      <c r="V144" s="73"/>
    </row>
    <row r="145" spans="1:24" s="112" customFormat="1" ht="15.75">
      <c r="A145" s="108">
        <v>63</v>
      </c>
      <c r="D145" s="108" t="s">
        <v>124</v>
      </c>
      <c r="G145" s="113"/>
      <c r="H145" s="114"/>
      <c r="I145" s="38"/>
      <c r="J145" s="38"/>
      <c r="K145" s="39"/>
      <c r="L145" s="38"/>
      <c r="M145" s="38"/>
      <c r="N145" s="40"/>
      <c r="O145" s="39"/>
      <c r="P145" s="39"/>
      <c r="Q145" s="16"/>
      <c r="R145" s="115"/>
      <c r="S145" s="18"/>
      <c r="T145" s="116"/>
      <c r="U145" s="117"/>
      <c r="V145" s="73"/>
      <c r="W145" s="118"/>
      <c r="X145" s="118"/>
    </row>
    <row r="146" spans="4:22" ht="13.5" customHeight="1">
      <c r="D146" s="4" t="s">
        <v>125</v>
      </c>
      <c r="G146" s="70"/>
      <c r="H146" s="77"/>
      <c r="I146" s="39">
        <v>55.1</v>
      </c>
      <c r="K146" s="15"/>
      <c r="P146" s="15">
        <v>-5</v>
      </c>
      <c r="R146" s="78"/>
      <c r="S146" s="18">
        <f>SUM(I146+J146+K146+L146+M146+N146+O146+P146+Q146)</f>
        <v>50.1</v>
      </c>
      <c r="U146" s="20">
        <v>33923.32</v>
      </c>
      <c r="V146" s="73">
        <f>SUM(U146/S146/1000)</f>
        <v>0.6771121756487025</v>
      </c>
    </row>
    <row r="147" spans="4:22" ht="13.5" customHeight="1">
      <c r="D147" s="4" t="s">
        <v>126</v>
      </c>
      <c r="G147" s="70"/>
      <c r="H147" s="77"/>
      <c r="I147" s="39">
        <v>0.2</v>
      </c>
      <c r="K147" s="15"/>
      <c r="P147" s="15">
        <v>0.02</v>
      </c>
      <c r="R147" s="78"/>
      <c r="S147" s="18">
        <f>SUM(I147+J147+K147+L147+M147+N147+O147+P147+Q147)</f>
        <v>0.22</v>
      </c>
      <c r="U147" s="20">
        <v>247.31</v>
      </c>
      <c r="V147" s="73">
        <f>SUM(U147/S147/1000)</f>
        <v>1.1241363636363637</v>
      </c>
    </row>
    <row r="148" spans="4:22" ht="13.5" customHeight="1">
      <c r="D148" s="4" t="s">
        <v>127</v>
      </c>
      <c r="G148" s="70"/>
      <c r="H148" s="77"/>
      <c r="I148" s="39"/>
      <c r="K148" s="15"/>
      <c r="O148" s="15">
        <v>1.474</v>
      </c>
      <c r="R148" s="78"/>
      <c r="S148" s="18">
        <f>SUM(I148+J148+K148+L148+M148+N148+O148+P148+Q148)</f>
        <v>1.474</v>
      </c>
      <c r="U148" s="20">
        <v>1473.58</v>
      </c>
      <c r="V148" s="73">
        <f>SUM(U148/S148/1000)</f>
        <v>0.9997150610583446</v>
      </c>
    </row>
    <row r="149" spans="7:22" ht="12.75" customHeight="1">
      <c r="G149" s="70"/>
      <c r="H149" s="77"/>
      <c r="I149" s="15"/>
      <c r="K149" s="15"/>
      <c r="R149" s="78"/>
      <c r="V149" s="73"/>
    </row>
    <row r="150" spans="11:18" ht="12.75" hidden="1">
      <c r="K150" s="15"/>
      <c r="R150" s="78"/>
    </row>
    <row r="151" spans="1:24" s="9" customFormat="1" ht="13.5" customHeight="1">
      <c r="A151" s="108">
        <v>64</v>
      </c>
      <c r="D151" s="9" t="s">
        <v>128</v>
      </c>
      <c r="G151" s="122"/>
      <c r="H151" s="123"/>
      <c r="I151" s="39"/>
      <c r="J151" s="72"/>
      <c r="K151" s="39"/>
      <c r="L151" s="72"/>
      <c r="M151" s="72"/>
      <c r="N151" s="40"/>
      <c r="O151" s="39"/>
      <c r="P151" s="39"/>
      <c r="Q151" s="16"/>
      <c r="R151" s="124"/>
      <c r="S151" s="18"/>
      <c r="T151" s="116"/>
      <c r="U151" s="125"/>
      <c r="V151" s="65"/>
      <c r="W151" s="118"/>
      <c r="X151" s="66"/>
    </row>
    <row r="152" spans="1:22" ht="12.75" customHeight="1">
      <c r="A152" s="111"/>
      <c r="B152" s="21"/>
      <c r="C152" s="21"/>
      <c r="D152" s="4" t="s">
        <v>129</v>
      </c>
      <c r="E152" s="4"/>
      <c r="F152" s="4"/>
      <c r="G152" s="126"/>
      <c r="H152" s="17"/>
      <c r="K152" s="15"/>
      <c r="M152" s="13">
        <v>0.311</v>
      </c>
      <c r="R152" s="78"/>
      <c r="S152" s="18">
        <f>SUM(I152+J152+K152+L152+M152+N152+O152+P152+Q152)</f>
        <v>0.311</v>
      </c>
      <c r="U152" s="20">
        <v>311</v>
      </c>
      <c r="V152" s="73">
        <f>SUM(U152/S152/1000)</f>
        <v>1</v>
      </c>
    </row>
    <row r="153" spans="1:22" ht="12.75" customHeight="1">
      <c r="A153" s="111"/>
      <c r="B153" s="21"/>
      <c r="C153" s="21"/>
      <c r="D153" s="4"/>
      <c r="E153" s="4"/>
      <c r="F153" s="4"/>
      <c r="G153" s="126"/>
      <c r="H153" s="17"/>
      <c r="K153" s="15"/>
      <c r="R153" s="78"/>
      <c r="V153" s="73"/>
    </row>
    <row r="154" spans="1:22" ht="12.75" customHeight="1">
      <c r="A154" s="111"/>
      <c r="B154" s="21"/>
      <c r="C154" s="21"/>
      <c r="D154" s="21"/>
      <c r="E154" s="21"/>
      <c r="F154" s="21"/>
      <c r="G154" s="126"/>
      <c r="H154" s="17"/>
      <c r="K154" s="15"/>
      <c r="R154" s="78"/>
      <c r="S154" s="13"/>
      <c r="U154" s="97"/>
      <c r="V154" s="73"/>
    </row>
    <row r="155" spans="1:24" s="29" customFormat="1" ht="16.5">
      <c r="A155" s="52" t="s">
        <v>130</v>
      </c>
      <c r="B155" s="105"/>
      <c r="C155" s="105"/>
      <c r="D155" s="105"/>
      <c r="E155" s="75"/>
      <c r="F155" s="105"/>
      <c r="G155" s="55"/>
      <c r="H155" s="56"/>
      <c r="I155" s="57">
        <f>SUM(I157+I158)</f>
        <v>7</v>
      </c>
      <c r="J155" s="57">
        <f>SUM(J156:J158)</f>
        <v>0</v>
      </c>
      <c r="K155" s="59"/>
      <c r="L155" s="57">
        <f>L157+L158</f>
        <v>0</v>
      </c>
      <c r="M155" s="127">
        <f>SUM(M157+M158)</f>
        <v>0</v>
      </c>
      <c r="N155" s="58">
        <f>SUM(N157:N158)</f>
        <v>0</v>
      </c>
      <c r="O155" s="59">
        <v>0</v>
      </c>
      <c r="P155" s="57">
        <f>SUM(P157:P158)</f>
        <v>-2</v>
      </c>
      <c r="Q155" s="60">
        <f>SUM(Q157+Q158)</f>
        <v>0</v>
      </c>
      <c r="R155" s="76"/>
      <c r="S155" s="62">
        <f>SUM(I155:R155)</f>
        <v>5</v>
      </c>
      <c r="T155" s="106"/>
      <c r="U155" s="64">
        <f>U156+U157+U158</f>
        <v>4752.69</v>
      </c>
      <c r="V155" s="65">
        <f>SUM(U155/S155/1000)</f>
        <v>0.9505379999999999</v>
      </c>
      <c r="W155" s="21"/>
      <c r="X155" s="21"/>
    </row>
    <row r="156" spans="7:22" ht="15">
      <c r="G156" s="70"/>
      <c r="H156" s="77"/>
      <c r="I156" s="15"/>
      <c r="K156" s="15"/>
      <c r="R156" s="78"/>
      <c r="V156" s="73"/>
    </row>
    <row r="157" spans="7:22" ht="15">
      <c r="G157" s="70"/>
      <c r="H157" s="77"/>
      <c r="I157" s="39"/>
      <c r="K157" s="15"/>
      <c r="Q157" s="41"/>
      <c r="R157" s="78"/>
      <c r="V157" s="73"/>
    </row>
    <row r="158" spans="4:22" ht="15">
      <c r="D158" s="4" t="s">
        <v>131</v>
      </c>
      <c r="G158" s="70"/>
      <c r="H158" s="77"/>
      <c r="I158" s="39">
        <v>7</v>
      </c>
      <c r="K158" s="15"/>
      <c r="P158" s="15">
        <v>-2</v>
      </c>
      <c r="R158" s="78"/>
      <c r="S158" s="18">
        <f>SUM(I158+J158+K158+L158+M158+N158+O158+P158+Q158)</f>
        <v>5</v>
      </c>
      <c r="U158" s="20">
        <v>4752.69</v>
      </c>
      <c r="V158" s="73">
        <f>SUM(U158/S158/1000)</f>
        <v>0.9505379999999999</v>
      </c>
    </row>
    <row r="159" spans="7:22" ht="15">
      <c r="G159" s="70"/>
      <c r="H159" s="77"/>
      <c r="I159" s="39"/>
      <c r="K159" s="15"/>
      <c r="R159" s="78"/>
      <c r="V159" s="73"/>
    </row>
    <row r="160" spans="7:22" ht="15">
      <c r="G160" s="70"/>
      <c r="H160" s="77"/>
      <c r="I160" s="39"/>
      <c r="K160" s="15"/>
      <c r="R160" s="78"/>
      <c r="V160" s="73"/>
    </row>
    <row r="161" spans="7:22" ht="15">
      <c r="G161" s="70"/>
      <c r="H161" s="77"/>
      <c r="I161" s="39"/>
      <c r="K161" s="15"/>
      <c r="R161" s="78"/>
      <c r="V161" s="73"/>
    </row>
    <row r="162" spans="7:22" ht="15">
      <c r="G162" s="70"/>
      <c r="H162" s="77"/>
      <c r="I162" s="39"/>
      <c r="K162" s="15"/>
      <c r="R162" s="78"/>
      <c r="V162" s="73"/>
    </row>
    <row r="163" spans="7:22" ht="15">
      <c r="G163" s="70"/>
      <c r="H163" s="77"/>
      <c r="I163" s="39"/>
      <c r="K163" s="15"/>
      <c r="R163" s="78"/>
      <c r="V163" s="73"/>
    </row>
    <row r="164" spans="7:22" ht="15">
      <c r="G164" s="70"/>
      <c r="H164" s="77"/>
      <c r="I164" s="39"/>
      <c r="K164" s="15"/>
      <c r="R164" s="78"/>
      <c r="V164" s="73"/>
    </row>
    <row r="165" spans="7:22" ht="15">
      <c r="G165" s="70"/>
      <c r="H165" s="77"/>
      <c r="I165" s="15"/>
      <c r="K165" s="15"/>
      <c r="R165" s="78"/>
      <c r="V165" s="73"/>
    </row>
    <row r="166" spans="1:24" s="132" customFormat="1" ht="20.25" customHeight="1">
      <c r="A166" s="52" t="s">
        <v>132</v>
      </c>
      <c r="B166" s="128"/>
      <c r="C166" s="128"/>
      <c r="D166" s="128"/>
      <c r="E166" s="129"/>
      <c r="F166" s="128"/>
      <c r="G166" s="55"/>
      <c r="H166" s="56"/>
      <c r="I166" s="57">
        <f>SUM(I167:I225)</f>
        <v>26729.125</v>
      </c>
      <c r="J166" s="127">
        <f>SUM(J167:J225)</f>
        <v>8505.439</v>
      </c>
      <c r="K166" s="57">
        <f>SUM(K167:K222)</f>
        <v>21.069000000000003</v>
      </c>
      <c r="L166" s="127">
        <f>SUM(L167:L229)</f>
        <v>5071.183</v>
      </c>
      <c r="M166" s="127">
        <f>SUM(M167:M225)</f>
        <v>77.85</v>
      </c>
      <c r="N166" s="58">
        <f>SUM(N167:N229)</f>
        <v>1600</v>
      </c>
      <c r="O166" s="59">
        <f>SUM(O167:O229)</f>
        <v>3806.32</v>
      </c>
      <c r="P166" s="59">
        <f>SUM(P167:P229)</f>
        <v>-6709.494</v>
      </c>
      <c r="Q166" s="130">
        <f>SUM(Q167:Q222)</f>
        <v>0</v>
      </c>
      <c r="R166" s="131"/>
      <c r="S166" s="62">
        <f>SUM(S167+S172+S176+S180+S188+S196+S205+S207+S210+S214+S218+S228+S222)</f>
        <v>39101.492</v>
      </c>
      <c r="T166" s="106"/>
      <c r="U166" s="64">
        <f>SUM(U167+U172+U176+U180+U188+U196+U205+U210+U214+U207+U218+U222+U228)</f>
        <v>69434399.46000001</v>
      </c>
      <c r="V166" s="65">
        <f>SUM(U166/S166/1000)</f>
        <v>1.7757480829631773</v>
      </c>
      <c r="W166" s="51"/>
      <c r="X166" s="51"/>
    </row>
    <row r="167" spans="1:22" ht="12.75">
      <c r="A167" s="108">
        <v>4111</v>
      </c>
      <c r="D167" s="9" t="s">
        <v>133</v>
      </c>
      <c r="K167" s="15"/>
      <c r="R167" s="78"/>
      <c r="S167" s="72">
        <f>SUM(S168)</f>
        <v>19.219</v>
      </c>
      <c r="U167" s="133">
        <f>SUM(U168:U168)</f>
        <v>19219</v>
      </c>
      <c r="V167" s="65">
        <f>SUM(U167/S167/1000)</f>
        <v>0.9999999999999999</v>
      </c>
    </row>
    <row r="168" spans="4:22" ht="12.75">
      <c r="D168" s="4" t="s">
        <v>134</v>
      </c>
      <c r="H168" s="21" t="s">
        <v>135</v>
      </c>
      <c r="I168" s="72"/>
      <c r="K168" s="15">
        <v>19.219</v>
      </c>
      <c r="R168" s="78"/>
      <c r="S168" s="18">
        <f>SUM(I168+J168+K168+L168+M168+N168+O168+P168+Q168)</f>
        <v>19.219</v>
      </c>
      <c r="U168" s="20">
        <v>19219</v>
      </c>
      <c r="V168" s="73">
        <f>SUM(U168/S168/1000)</f>
        <v>0.9999999999999999</v>
      </c>
    </row>
    <row r="169" spans="8:22" ht="12.75">
      <c r="H169" s="21"/>
      <c r="I169" s="72"/>
      <c r="K169" s="15"/>
      <c r="R169" s="78"/>
      <c r="V169" s="73"/>
    </row>
    <row r="170" spans="8:22" ht="12.75">
      <c r="H170" s="21"/>
      <c r="I170" s="72"/>
      <c r="K170" s="15"/>
      <c r="R170" s="78"/>
      <c r="V170" s="73"/>
    </row>
    <row r="171" spans="11:22" ht="12.75">
      <c r="K171" s="15"/>
      <c r="R171" s="78"/>
      <c r="V171" s="65"/>
    </row>
    <row r="172" spans="1:22" ht="12.75">
      <c r="A172" s="108">
        <v>4112</v>
      </c>
      <c r="D172" s="9" t="s">
        <v>136</v>
      </c>
      <c r="K172" s="15"/>
      <c r="R172" s="78"/>
      <c r="S172" s="72">
        <f>SUM(S173:S174)</f>
        <v>4432.189</v>
      </c>
      <c r="U172" s="133">
        <f>SUM(U173:U174)</f>
        <v>4432189</v>
      </c>
      <c r="V172" s="65">
        <f>SUM(U172/S172/1000)</f>
        <v>0.9999999999999999</v>
      </c>
    </row>
    <row r="173" spans="4:22" ht="13.5" customHeight="1">
      <c r="D173" s="4" t="s">
        <v>137</v>
      </c>
      <c r="G173" s="70"/>
      <c r="H173" s="71"/>
      <c r="I173" s="72">
        <v>3838</v>
      </c>
      <c r="J173" s="13">
        <v>-51.5</v>
      </c>
      <c r="K173" s="15"/>
      <c r="Q173" s="41"/>
      <c r="R173" s="78"/>
      <c r="S173" s="18">
        <f>SUM(I173+J173+K173+L173+M173+N173+O173+P173+Q173)</f>
        <v>3786.5</v>
      </c>
      <c r="U173" s="20">
        <v>3786500</v>
      </c>
      <c r="V173" s="73">
        <f>SUM(U173/S173/1000)</f>
        <v>1</v>
      </c>
    </row>
    <row r="174" spans="4:22" ht="13.5" customHeight="1">
      <c r="D174" s="4" t="s">
        <v>138</v>
      </c>
      <c r="F174" s="21"/>
      <c r="G174" s="70"/>
      <c r="H174" s="71"/>
      <c r="I174" s="72">
        <v>655</v>
      </c>
      <c r="J174" s="13">
        <v>-9.311</v>
      </c>
      <c r="K174" s="15"/>
      <c r="R174" s="78"/>
      <c r="S174" s="18">
        <f>SUM(I174+J174+K174+L174+M174+N174+O174+P174+Q174)</f>
        <v>645.689</v>
      </c>
      <c r="U174" s="20">
        <v>645689</v>
      </c>
      <c r="V174" s="73">
        <f>SUM(U174/S174/1000)</f>
        <v>1</v>
      </c>
    </row>
    <row r="175" spans="7:22" ht="13.5" customHeight="1">
      <c r="G175" s="70"/>
      <c r="H175" s="71"/>
      <c r="K175" s="15"/>
      <c r="R175" s="78"/>
      <c r="V175" s="65"/>
    </row>
    <row r="176" spans="1:22" ht="13.5" customHeight="1">
      <c r="A176" s="108">
        <v>4113</v>
      </c>
      <c r="B176" s="9"/>
      <c r="C176" s="9"/>
      <c r="D176" s="9" t="s">
        <v>139</v>
      </c>
      <c r="E176" s="9"/>
      <c r="F176" s="9"/>
      <c r="G176" s="134"/>
      <c r="H176" s="71"/>
      <c r="K176" s="15"/>
      <c r="R176" s="78"/>
      <c r="S176" s="72">
        <f>SUM(S177:S178)</f>
        <v>12.19</v>
      </c>
      <c r="U176" s="133">
        <f>SUM(U177:U177)</f>
        <v>12189.6</v>
      </c>
      <c r="V176" s="65">
        <f>SUM(U176/S176/1000)</f>
        <v>0.9999671862182118</v>
      </c>
    </row>
    <row r="177" spans="4:22" ht="13.5" customHeight="1">
      <c r="D177" s="4" t="s">
        <v>140</v>
      </c>
      <c r="G177" s="70"/>
      <c r="H177" s="135" t="s">
        <v>141</v>
      </c>
      <c r="K177" s="15"/>
      <c r="O177" s="15">
        <v>12.19</v>
      </c>
      <c r="R177" s="78"/>
      <c r="S177" s="18">
        <f>SUM(I177+J177+K177+L177+M177+N177+O177+P177+Q177)</f>
        <v>12.19</v>
      </c>
      <c r="U177" s="20">
        <v>12189.6</v>
      </c>
      <c r="V177" s="73">
        <f>SUM(U177/S177/1000)</f>
        <v>0.9999671862182118</v>
      </c>
    </row>
    <row r="178" spans="7:22" ht="13.5" customHeight="1">
      <c r="G178" s="70"/>
      <c r="H178" s="135"/>
      <c r="K178" s="15"/>
      <c r="R178" s="78"/>
      <c r="V178" s="73"/>
    </row>
    <row r="179" spans="7:22" ht="13.5" customHeight="1">
      <c r="G179" s="70"/>
      <c r="H179" s="71"/>
      <c r="K179" s="15"/>
      <c r="R179" s="78"/>
      <c r="V179" s="65"/>
    </row>
    <row r="180" spans="1:22" ht="13.5" customHeight="1">
      <c r="A180" s="108">
        <v>4116</v>
      </c>
      <c r="B180" s="9"/>
      <c r="C180" s="9"/>
      <c r="D180" s="9" t="s">
        <v>142</v>
      </c>
      <c r="E180" s="9"/>
      <c r="F180" s="9"/>
      <c r="G180" s="134"/>
      <c r="H180" s="136"/>
      <c r="K180" s="15"/>
      <c r="R180" s="78"/>
      <c r="S180" s="72">
        <f>SUM(S181:S186)</f>
        <v>11667.459</v>
      </c>
      <c r="U180" s="72">
        <f>SUM(U181:U186)</f>
        <v>11667457.299999999</v>
      </c>
      <c r="V180" s="65">
        <f aca="true" t="shared" si="10" ref="V180:V186">SUM(U180/S180/1000)</f>
        <v>0.9999998542956096</v>
      </c>
    </row>
    <row r="181" spans="4:22" ht="13.5" customHeight="1">
      <c r="D181" s="4" t="s">
        <v>143</v>
      </c>
      <c r="G181" s="70"/>
      <c r="H181" s="135" t="s">
        <v>144</v>
      </c>
      <c r="I181" s="72">
        <v>854</v>
      </c>
      <c r="K181" s="15"/>
      <c r="P181" s="15">
        <v>-435.89</v>
      </c>
      <c r="R181" s="78"/>
      <c r="S181" s="18">
        <f aca="true" t="shared" si="11" ref="S181:S186">SUM(I181+J181+K181+L181+M181+N181+O181+P181+Q181)</f>
        <v>418.11</v>
      </c>
      <c r="U181" s="20">
        <v>418109.7</v>
      </c>
      <c r="V181" s="73">
        <f t="shared" si="10"/>
        <v>0.9999992824854703</v>
      </c>
    </row>
    <row r="182" spans="4:22" ht="13.5" customHeight="1">
      <c r="D182" s="4" t="s">
        <v>145</v>
      </c>
      <c r="G182" s="70"/>
      <c r="H182" s="135" t="s">
        <v>146</v>
      </c>
      <c r="K182" s="15"/>
      <c r="L182" s="13">
        <v>11.868</v>
      </c>
      <c r="P182" s="15">
        <v>-11.868</v>
      </c>
      <c r="R182" s="78"/>
      <c r="S182" s="18">
        <f t="shared" si="11"/>
        <v>0</v>
      </c>
      <c r="U182" s="20">
        <v>0</v>
      </c>
      <c r="V182" s="73">
        <v>0</v>
      </c>
    </row>
    <row r="183" spans="4:22" ht="13.5" customHeight="1">
      <c r="D183" s="4" t="s">
        <v>140</v>
      </c>
      <c r="G183" s="70"/>
      <c r="H183" s="135" t="s">
        <v>147</v>
      </c>
      <c r="I183" s="72"/>
      <c r="K183" s="15"/>
      <c r="O183" s="15">
        <v>207.224</v>
      </c>
      <c r="R183" s="78"/>
      <c r="S183" s="18">
        <f t="shared" si="11"/>
        <v>207.224</v>
      </c>
      <c r="U183" s="20">
        <v>207223.2</v>
      </c>
      <c r="V183" s="73">
        <f t="shared" si="10"/>
        <v>0.9999961394433078</v>
      </c>
    </row>
    <row r="184" spans="4:22" ht="13.5" customHeight="1">
      <c r="D184" s="4" t="s">
        <v>148</v>
      </c>
      <c r="G184" s="70"/>
      <c r="H184" s="135" t="s">
        <v>149</v>
      </c>
      <c r="I184" s="72"/>
      <c r="J184" s="13">
        <v>8300</v>
      </c>
      <c r="K184" s="15"/>
      <c r="N184" s="14">
        <v>1600</v>
      </c>
      <c r="P184" s="15">
        <v>120</v>
      </c>
      <c r="R184" s="78"/>
      <c r="S184" s="18">
        <f t="shared" si="11"/>
        <v>10020</v>
      </c>
      <c r="U184" s="20">
        <v>10020000</v>
      </c>
      <c r="V184" s="73">
        <f t="shared" si="10"/>
        <v>1</v>
      </c>
    </row>
    <row r="185" spans="4:22" ht="13.5" customHeight="1">
      <c r="D185" s="4" t="s">
        <v>150</v>
      </c>
      <c r="G185" s="70"/>
      <c r="H185" s="135" t="s">
        <v>151</v>
      </c>
      <c r="I185" s="72">
        <v>732.125</v>
      </c>
      <c r="K185" s="15"/>
      <c r="R185" s="78"/>
      <c r="S185" s="18">
        <f t="shared" si="11"/>
        <v>732.125</v>
      </c>
      <c r="U185" s="20">
        <v>732124.4</v>
      </c>
      <c r="V185" s="73">
        <f t="shared" si="10"/>
        <v>0.9999991804678163</v>
      </c>
    </row>
    <row r="186" spans="4:22" ht="13.5" customHeight="1">
      <c r="D186" s="4" t="s">
        <v>152</v>
      </c>
      <c r="G186" s="70"/>
      <c r="H186" s="135" t="s">
        <v>153</v>
      </c>
      <c r="I186" s="72"/>
      <c r="K186" s="15"/>
      <c r="O186" s="15">
        <v>290</v>
      </c>
      <c r="R186" s="78"/>
      <c r="S186" s="18">
        <f t="shared" si="11"/>
        <v>290</v>
      </c>
      <c r="U186" s="20">
        <v>290000</v>
      </c>
      <c r="V186" s="73">
        <f t="shared" si="10"/>
        <v>1</v>
      </c>
    </row>
    <row r="187" spans="7:22" ht="13.5" customHeight="1">
      <c r="G187" s="70"/>
      <c r="H187" s="135"/>
      <c r="K187" s="15"/>
      <c r="R187" s="78"/>
      <c r="V187" s="73"/>
    </row>
    <row r="188" spans="1:22" ht="12.75">
      <c r="A188" s="108">
        <v>4121</v>
      </c>
      <c r="B188" s="9"/>
      <c r="C188" s="9"/>
      <c r="D188" s="9" t="s">
        <v>154</v>
      </c>
      <c r="E188" s="9"/>
      <c r="F188" s="9"/>
      <c r="K188" s="15"/>
      <c r="R188" s="78"/>
      <c r="S188" s="72">
        <f>SUM(S189:S194)</f>
        <v>218.6</v>
      </c>
      <c r="U188" s="72">
        <f>SUM(U189:U194)</f>
        <v>217000</v>
      </c>
      <c r="V188" s="65">
        <f aca="true" t="shared" si="12" ref="V188:V194">SUM(U188/S188/1000)</f>
        <v>0.9926806953339433</v>
      </c>
    </row>
    <row r="189" spans="1:22" ht="12.75">
      <c r="A189" s="108"/>
      <c r="B189" s="9"/>
      <c r="C189" s="9"/>
      <c r="D189" s="4" t="s">
        <v>155</v>
      </c>
      <c r="E189" s="4"/>
      <c r="F189" s="9"/>
      <c r="I189" s="72"/>
      <c r="K189" s="15"/>
      <c r="O189" s="15">
        <v>196.4</v>
      </c>
      <c r="R189" s="78"/>
      <c r="S189" s="18">
        <f aca="true" t="shared" si="13" ref="S189:S194">SUM(I189+J189+K189+L189+M189+N189+O189+P189+Q189)</f>
        <v>196.4</v>
      </c>
      <c r="U189" s="20">
        <v>194800</v>
      </c>
      <c r="V189" s="73">
        <f t="shared" si="12"/>
        <v>0.9918533604887984</v>
      </c>
    </row>
    <row r="190" spans="1:22" ht="12" customHeight="1">
      <c r="A190" s="108"/>
      <c r="D190" s="4" t="s">
        <v>156</v>
      </c>
      <c r="E190" s="4"/>
      <c r="F190" s="4"/>
      <c r="J190" s="13">
        <v>9.25</v>
      </c>
      <c r="K190" s="15">
        <v>1.85</v>
      </c>
      <c r="M190" s="13">
        <v>5.55</v>
      </c>
      <c r="O190" s="15">
        <v>5.55</v>
      </c>
      <c r="R190" s="78"/>
      <c r="S190" s="18">
        <f t="shared" si="13"/>
        <v>22.2</v>
      </c>
      <c r="U190" s="20">
        <v>22200</v>
      </c>
      <c r="V190" s="73">
        <f t="shared" si="12"/>
        <v>1</v>
      </c>
    </row>
    <row r="191" spans="8:22" ht="12.75" hidden="1">
      <c r="H191" s="21"/>
      <c r="K191" s="15"/>
      <c r="R191" s="78"/>
      <c r="S191" s="18">
        <f t="shared" si="13"/>
        <v>0</v>
      </c>
      <c r="U191" s="125"/>
      <c r="V191" s="73" t="e">
        <f t="shared" si="12"/>
        <v>#DIV/0!</v>
      </c>
    </row>
    <row r="192" spans="11:22" ht="12.75" hidden="1">
      <c r="K192" s="15"/>
      <c r="R192" s="78"/>
      <c r="S192" s="18">
        <f t="shared" si="13"/>
        <v>0</v>
      </c>
      <c r="V192" s="73" t="e">
        <f t="shared" si="12"/>
        <v>#DIV/0!</v>
      </c>
    </row>
    <row r="193" spans="1:22" ht="12.75" hidden="1">
      <c r="A193" s="108">
        <v>4213</v>
      </c>
      <c r="D193" s="9"/>
      <c r="K193" s="15"/>
      <c r="R193" s="78"/>
      <c r="S193" s="18">
        <f t="shared" si="13"/>
        <v>0</v>
      </c>
      <c r="V193" s="73" t="e">
        <f t="shared" si="12"/>
        <v>#DIV/0!</v>
      </c>
    </row>
    <row r="194" spans="11:22" ht="12.75" hidden="1">
      <c r="K194" s="15"/>
      <c r="R194" s="78"/>
      <c r="S194" s="18">
        <f t="shared" si="13"/>
        <v>0</v>
      </c>
      <c r="V194" s="73" t="e">
        <f t="shared" si="12"/>
        <v>#DIV/0!</v>
      </c>
    </row>
    <row r="195" spans="11:22" ht="12.75">
      <c r="K195" s="15"/>
      <c r="R195" s="78"/>
      <c r="V195" s="65"/>
    </row>
    <row r="196" spans="1:22" ht="12.75">
      <c r="A196" s="108">
        <v>4122</v>
      </c>
      <c r="D196" s="9" t="s">
        <v>157</v>
      </c>
      <c r="K196" s="15"/>
      <c r="R196" s="78"/>
      <c r="S196" s="72">
        <f>SUM(S197:S201)</f>
        <v>885.4699999999999</v>
      </c>
      <c r="U196" s="72">
        <f>SUM(U197:U201)</f>
        <v>885470</v>
      </c>
      <c r="V196" s="65">
        <f aca="true" t="shared" si="14" ref="V196:V201">SUM(U196/S196/1000)</f>
        <v>1.0000000000000002</v>
      </c>
    </row>
    <row r="197" spans="1:22" ht="12.75">
      <c r="A197" s="108"/>
      <c r="D197" s="4" t="s">
        <v>158</v>
      </c>
      <c r="E197" s="4"/>
      <c r="F197" s="4"/>
      <c r="G197" s="137" t="s">
        <v>159</v>
      </c>
      <c r="K197" s="15"/>
      <c r="M197" s="13">
        <v>72.3</v>
      </c>
      <c r="R197" s="78"/>
      <c r="S197" s="18">
        <f>SUM(I197+J197+K197+L197+M197+N197+O197+P197+Q197)</f>
        <v>72.3</v>
      </c>
      <c r="U197" s="20">
        <v>72300</v>
      </c>
      <c r="V197" s="73">
        <f t="shared" si="14"/>
        <v>1</v>
      </c>
    </row>
    <row r="198" spans="4:22" ht="12.75">
      <c r="D198" s="4" t="s">
        <v>160</v>
      </c>
      <c r="G198" s="137" t="s">
        <v>161</v>
      </c>
      <c r="I198" s="72">
        <v>100</v>
      </c>
      <c r="K198" s="15"/>
      <c r="O198" s="15">
        <v>115.2</v>
      </c>
      <c r="R198" s="78"/>
      <c r="S198" s="18">
        <f>SUM(I198+J198+K198+L198+M198+N198+O198+P198+Q198)</f>
        <v>215.2</v>
      </c>
      <c r="U198" s="20">
        <v>215200</v>
      </c>
      <c r="V198" s="73">
        <f t="shared" si="14"/>
        <v>1</v>
      </c>
    </row>
    <row r="199" spans="4:22" ht="12.75">
      <c r="D199" s="4" t="s">
        <v>160</v>
      </c>
      <c r="G199" s="137" t="s">
        <v>162</v>
      </c>
      <c r="I199" s="72"/>
      <c r="K199" s="15"/>
      <c r="L199" s="13">
        <v>50</v>
      </c>
      <c r="R199" s="78"/>
      <c r="S199" s="18">
        <f>SUM(I199+J199+K199+L199+M199+N199+O199+P199+Q199)</f>
        <v>50</v>
      </c>
      <c r="U199" s="20">
        <v>50000</v>
      </c>
      <c r="V199" s="73">
        <f t="shared" si="14"/>
        <v>1</v>
      </c>
    </row>
    <row r="200" spans="4:22" ht="12.75">
      <c r="D200" s="4" t="s">
        <v>163</v>
      </c>
      <c r="G200" s="137" t="s">
        <v>164</v>
      </c>
      <c r="I200" s="72"/>
      <c r="K200" s="15"/>
      <c r="L200" s="13">
        <v>348.8</v>
      </c>
      <c r="R200" s="78"/>
      <c r="S200" s="18">
        <f>SUM(I200+J200+K200+L200+M200+N200+O200+P200+Q200)</f>
        <v>348.8</v>
      </c>
      <c r="U200" s="20">
        <v>348800</v>
      </c>
      <c r="V200" s="73">
        <f t="shared" si="14"/>
        <v>1</v>
      </c>
    </row>
    <row r="201" spans="4:22" ht="12.75">
      <c r="D201" s="4" t="s">
        <v>165</v>
      </c>
      <c r="G201" s="137" t="s">
        <v>166</v>
      </c>
      <c r="I201" s="72"/>
      <c r="K201" s="15"/>
      <c r="O201" s="15">
        <v>199.17</v>
      </c>
      <c r="R201" s="78"/>
      <c r="S201" s="18">
        <f>SUM(I201+J201+K201+L201+M201+N201+O201+P201+Q201)</f>
        <v>199.17</v>
      </c>
      <c r="U201" s="20">
        <v>199170</v>
      </c>
      <c r="V201" s="73">
        <f t="shared" si="14"/>
        <v>1.0000000000000002</v>
      </c>
    </row>
    <row r="202" spans="7:22" ht="12.75">
      <c r="G202" s="137"/>
      <c r="I202" s="72"/>
      <c r="K202" s="15"/>
      <c r="R202" s="78"/>
      <c r="V202" s="73"/>
    </row>
    <row r="203" spans="7:22" ht="12.75">
      <c r="G203" s="137"/>
      <c r="K203" s="15"/>
      <c r="R203" s="78"/>
      <c r="V203" s="65"/>
    </row>
    <row r="204" spans="1:22" ht="12.75">
      <c r="A204" s="108">
        <v>4131</v>
      </c>
      <c r="B204" s="9"/>
      <c r="C204" s="9"/>
      <c r="D204" s="9" t="s">
        <v>167</v>
      </c>
      <c r="E204" s="9"/>
      <c r="F204" s="9"/>
      <c r="G204" s="138"/>
      <c r="H204" s="9"/>
      <c r="I204" s="72"/>
      <c r="K204" s="15"/>
      <c r="Q204" s="41"/>
      <c r="R204" s="78"/>
      <c r="V204" s="73"/>
    </row>
    <row r="205" spans="4:22" ht="12.75">
      <c r="D205" s="4" t="s">
        <v>168</v>
      </c>
      <c r="G205" s="137"/>
      <c r="I205" s="72"/>
      <c r="K205" s="15"/>
      <c r="O205" s="15">
        <v>3000</v>
      </c>
      <c r="R205" s="78"/>
      <c r="S205" s="18">
        <f>SUM(I205+J205+K205+L205+M205+N205+O205+P205+Q205)</f>
        <v>3000</v>
      </c>
      <c r="U205" s="20">
        <v>3000000</v>
      </c>
      <c r="V205" s="73">
        <f>SUM(U205/S205/1000)</f>
        <v>1</v>
      </c>
    </row>
    <row r="206" spans="7:22" ht="12.75">
      <c r="G206" s="137"/>
      <c r="I206" s="72"/>
      <c r="K206" s="15"/>
      <c r="R206" s="78"/>
      <c r="V206" s="65"/>
    </row>
    <row r="207" spans="1:22" ht="12.75">
      <c r="A207" s="108">
        <v>4134</v>
      </c>
      <c r="B207" s="9"/>
      <c r="C207" s="9"/>
      <c r="D207" s="9" t="s">
        <v>169</v>
      </c>
      <c r="E207" s="9"/>
      <c r="F207" s="9"/>
      <c r="G207" s="137"/>
      <c r="I207" s="72">
        <v>250</v>
      </c>
      <c r="K207" s="15"/>
      <c r="R207" s="78"/>
      <c r="S207" s="18">
        <f>SUM(I207+J207+K207+L207+M207+N207+O207+P207+Q207)</f>
        <v>250</v>
      </c>
      <c r="U207" s="20">
        <v>30584511.02</v>
      </c>
      <c r="V207" s="73"/>
    </row>
    <row r="208" spans="1:22" ht="12.75">
      <c r="A208" s="108"/>
      <c r="B208" s="9"/>
      <c r="C208" s="9"/>
      <c r="D208" s="9"/>
      <c r="E208" s="9"/>
      <c r="F208" s="9"/>
      <c r="G208" s="137"/>
      <c r="I208" s="72"/>
      <c r="K208" s="15"/>
      <c r="R208" s="78"/>
      <c r="V208" s="73"/>
    </row>
    <row r="209" spans="1:22" ht="12.75">
      <c r="A209" s="108">
        <v>4152</v>
      </c>
      <c r="B209" s="9"/>
      <c r="C209" s="9"/>
      <c r="D209" s="9" t="s">
        <v>170</v>
      </c>
      <c r="E209" s="9"/>
      <c r="F209" s="9"/>
      <c r="G209" s="137"/>
      <c r="I209" s="72"/>
      <c r="K209" s="15"/>
      <c r="R209" s="78"/>
      <c r="V209" s="73"/>
    </row>
    <row r="210" spans="1:22" ht="12.75">
      <c r="A210" s="108"/>
      <c r="B210" s="9"/>
      <c r="C210" s="9"/>
      <c r="D210" s="4" t="s">
        <v>145</v>
      </c>
      <c r="E210" s="4"/>
      <c r="F210" s="4"/>
      <c r="G210" s="137"/>
      <c r="I210" s="72"/>
      <c r="K210" s="15"/>
      <c r="L210" s="13">
        <v>201.761</v>
      </c>
      <c r="P210" s="15">
        <v>-201.761</v>
      </c>
      <c r="R210" s="78"/>
      <c r="S210" s="18">
        <f>SUM(I210+J210+K210+L210+M210+N210+O210+P210+Q210)</f>
        <v>0</v>
      </c>
      <c r="U210" s="20">
        <v>0</v>
      </c>
      <c r="V210" s="73"/>
    </row>
    <row r="211" spans="7:22" ht="12.75">
      <c r="G211" s="137"/>
      <c r="K211" s="15"/>
      <c r="R211" s="78"/>
      <c r="V211" s="65"/>
    </row>
    <row r="212" spans="1:22" ht="12.75">
      <c r="A212" s="108">
        <v>4211</v>
      </c>
      <c r="B212" s="9"/>
      <c r="C212" s="9"/>
      <c r="D212" s="9" t="s">
        <v>171</v>
      </c>
      <c r="E212" s="9"/>
      <c r="F212" s="9"/>
      <c r="G212" s="138"/>
      <c r="H212" s="9"/>
      <c r="K212" s="15"/>
      <c r="R212" s="78"/>
      <c r="V212" s="65"/>
    </row>
    <row r="213" spans="8:22" ht="12.75">
      <c r="H213" s="21"/>
      <c r="K213" s="15"/>
      <c r="R213" s="78"/>
      <c r="V213" s="65"/>
    </row>
    <row r="214" spans="1:22" ht="12.75">
      <c r="A214" s="108">
        <v>4213</v>
      </c>
      <c r="B214" s="9"/>
      <c r="C214" s="9"/>
      <c r="D214" s="9" t="s">
        <v>172</v>
      </c>
      <c r="E214" s="9"/>
      <c r="F214" s="9"/>
      <c r="G214" s="9"/>
      <c r="H214" s="66"/>
      <c r="K214" s="15"/>
      <c r="R214" s="78"/>
      <c r="S214" s="72">
        <f>SUM(S215:S215)</f>
        <v>1001.354</v>
      </c>
      <c r="U214" s="72">
        <f>SUM(U215:U215)</f>
        <v>1001353.53</v>
      </c>
      <c r="V214" s="65">
        <f>SUM(U214/S214/1000)</f>
        <v>0.9999995306355195</v>
      </c>
    </row>
    <row r="215" spans="1:22" ht="12.75">
      <c r="A215" s="108"/>
      <c r="D215" s="4" t="s">
        <v>140</v>
      </c>
      <c r="H215" s="21" t="s">
        <v>173</v>
      </c>
      <c r="I215" s="72">
        <v>1202.097</v>
      </c>
      <c r="K215" s="15"/>
      <c r="L215" s="13">
        <v>-188.054</v>
      </c>
      <c r="P215" s="15">
        <v>-12.689</v>
      </c>
      <c r="R215" s="78"/>
      <c r="S215" s="18">
        <f>SUM(I215+J215+K215+L215+M215+N215+O215+P215+Q215)</f>
        <v>1001.354</v>
      </c>
      <c r="T215" s="139"/>
      <c r="U215" s="20">
        <v>1001353.53</v>
      </c>
      <c r="V215" s="73"/>
    </row>
    <row r="216" spans="1:22" ht="12.75">
      <c r="A216" s="108"/>
      <c r="H216" s="21"/>
      <c r="I216" s="72"/>
      <c r="K216" s="15"/>
      <c r="R216" s="78"/>
      <c r="T216" s="139"/>
      <c r="V216" s="73"/>
    </row>
    <row r="217" spans="8:18" ht="12.75">
      <c r="H217" s="21"/>
      <c r="K217" s="15"/>
      <c r="R217" s="78"/>
    </row>
    <row r="218" spans="1:22" ht="12.75">
      <c r="A218" s="108">
        <v>4216</v>
      </c>
      <c r="B218" s="9"/>
      <c r="C218" s="9"/>
      <c r="D218" s="9" t="s">
        <v>174</v>
      </c>
      <c r="E218" s="9"/>
      <c r="F218" s="9"/>
      <c r="G218" s="9"/>
      <c r="H218" s="66"/>
      <c r="K218" s="15"/>
      <c r="R218" s="78"/>
      <c r="S218" s="72">
        <f>SUM(S219:S220)</f>
        <v>17023.010999999995</v>
      </c>
      <c r="T218" s="116"/>
      <c r="U218" s="72">
        <f>SUM(U219:U220)</f>
        <v>17023010.01</v>
      </c>
      <c r="V218" s="65">
        <f>SUM(U218/S218/1000)</f>
        <v>0.9999999418434263</v>
      </c>
    </row>
    <row r="219" spans="4:22" ht="12.75">
      <c r="D219" s="4" t="s">
        <v>140</v>
      </c>
      <c r="H219" s="21" t="s">
        <v>175</v>
      </c>
      <c r="I219" s="72">
        <v>19097.903</v>
      </c>
      <c r="K219" s="15"/>
      <c r="L219" s="13">
        <v>-1859.169</v>
      </c>
      <c r="O219" s="15">
        <v>-219.414</v>
      </c>
      <c r="P219" s="15">
        <v>3.691</v>
      </c>
      <c r="R219" s="78"/>
      <c r="S219" s="18">
        <f>SUM(I219+J219+K219+L219+M219+N219+O219+P219+Q219)</f>
        <v>17023.010999999995</v>
      </c>
      <c r="U219" s="20">
        <v>17023010.01</v>
      </c>
      <c r="V219" s="73">
        <f>SUM(U219/S219/1000)</f>
        <v>0.9999999418434263</v>
      </c>
    </row>
    <row r="220" spans="4:22" ht="12.75">
      <c r="D220" s="4" t="s">
        <v>145</v>
      </c>
      <c r="H220" s="21" t="s">
        <v>176</v>
      </c>
      <c r="K220" s="15"/>
      <c r="L220" s="13">
        <v>361.442</v>
      </c>
      <c r="P220" s="15">
        <v>-361.442</v>
      </c>
      <c r="R220" s="78"/>
      <c r="S220" s="18">
        <f>SUM(I220+J220+K220+L220+M220+N220+O220+P220+Q220)</f>
        <v>0</v>
      </c>
      <c r="U220" s="20">
        <v>0</v>
      </c>
      <c r="V220" s="73"/>
    </row>
    <row r="221" spans="7:18" ht="12.75">
      <c r="G221" s="21"/>
      <c r="H221" s="21"/>
      <c r="K221" s="15"/>
      <c r="R221" s="78"/>
    </row>
    <row r="222" spans="1:22" ht="12.75">
      <c r="A222" s="108">
        <v>4222</v>
      </c>
      <c r="B222" s="9"/>
      <c r="C222" s="9"/>
      <c r="D222" s="9" t="s">
        <v>177</v>
      </c>
      <c r="E222" s="9"/>
      <c r="F222" s="9"/>
      <c r="G222" s="21"/>
      <c r="H222" s="21"/>
      <c r="K222" s="15"/>
      <c r="R222" s="78"/>
      <c r="S222" s="72">
        <f>SUM(S223:S224)</f>
        <v>592</v>
      </c>
      <c r="T222" s="116"/>
      <c r="U222" s="72">
        <f>SUM(U223:U224)</f>
        <v>592000</v>
      </c>
      <c r="V222" s="65">
        <f>SUM(U222/S222/1000)</f>
        <v>1</v>
      </c>
    </row>
    <row r="223" spans="1:22" ht="12.75">
      <c r="A223" s="108"/>
      <c r="B223" s="9"/>
      <c r="C223" s="9"/>
      <c r="D223" s="4" t="s">
        <v>178</v>
      </c>
      <c r="E223" s="4"/>
      <c r="F223" s="4"/>
      <c r="G223" s="21"/>
      <c r="H223" s="21" t="s">
        <v>179</v>
      </c>
      <c r="K223" s="15"/>
      <c r="P223" s="15">
        <v>335</v>
      </c>
      <c r="R223" s="78"/>
      <c r="S223" s="18">
        <f>SUM(I223+J223+K223+L223+M223+N223+O223+P223+Q223)</f>
        <v>335</v>
      </c>
      <c r="U223" s="20">
        <v>335000</v>
      </c>
      <c r="V223" s="73">
        <f>SUM(U223/S223/1000)</f>
        <v>1</v>
      </c>
    </row>
    <row r="224" spans="1:22" ht="12.75">
      <c r="A224" s="108"/>
      <c r="B224" s="9"/>
      <c r="C224" s="9"/>
      <c r="D224" s="4" t="s">
        <v>180</v>
      </c>
      <c r="E224" s="4"/>
      <c r="F224" s="9"/>
      <c r="G224" s="21"/>
      <c r="H224" s="21" t="s">
        <v>181</v>
      </c>
      <c r="J224" s="13">
        <v>257</v>
      </c>
      <c r="K224" s="15"/>
      <c r="R224" s="78"/>
      <c r="S224" s="18">
        <f>SUM(I224+J224+K224+L224+M224+N224+O224+P224+Q224)</f>
        <v>257</v>
      </c>
      <c r="U224" s="20">
        <v>257000</v>
      </c>
      <c r="V224" s="73">
        <f>SUM(U224/S224/1000)</f>
        <v>1</v>
      </c>
    </row>
    <row r="225" spans="1:22" ht="12.75">
      <c r="A225" s="108"/>
      <c r="B225" s="9"/>
      <c r="C225" s="9"/>
      <c r="D225" s="9"/>
      <c r="E225" s="9"/>
      <c r="F225" s="9"/>
      <c r="G225" s="21"/>
      <c r="H225" s="21"/>
      <c r="K225" s="15"/>
      <c r="R225" s="78"/>
      <c r="S225" s="72"/>
      <c r="U225" s="133"/>
      <c r="V225" s="65"/>
    </row>
    <row r="226" spans="1:22" ht="12.75">
      <c r="A226" s="108"/>
      <c r="B226" s="9"/>
      <c r="C226" s="9"/>
      <c r="D226" s="4"/>
      <c r="E226" s="4"/>
      <c r="F226" s="4"/>
      <c r="G226" s="21"/>
      <c r="H226" s="21"/>
      <c r="I226" s="72"/>
      <c r="K226" s="15"/>
      <c r="R226" s="78"/>
      <c r="U226" s="125"/>
      <c r="V226" s="65"/>
    </row>
    <row r="227" spans="1:22" ht="12.75">
      <c r="A227" s="108">
        <v>4232</v>
      </c>
      <c r="B227" s="9"/>
      <c r="C227" s="9"/>
      <c r="D227" s="9" t="s">
        <v>182</v>
      </c>
      <c r="E227" s="9"/>
      <c r="F227" s="9"/>
      <c r="G227" s="66"/>
      <c r="H227" s="21"/>
      <c r="I227" s="72"/>
      <c r="K227" s="15"/>
      <c r="R227" s="78"/>
      <c r="U227" s="125"/>
      <c r="V227" s="65"/>
    </row>
    <row r="228" spans="1:22" ht="12.75">
      <c r="A228" s="108"/>
      <c r="B228" s="9"/>
      <c r="C228" s="9"/>
      <c r="D228" s="4" t="s">
        <v>145</v>
      </c>
      <c r="E228" s="4"/>
      <c r="F228" s="4"/>
      <c r="G228" s="21"/>
      <c r="H228" s="21"/>
      <c r="I228" s="72"/>
      <c r="K228" s="15"/>
      <c r="L228" s="13">
        <v>6144.535</v>
      </c>
      <c r="P228" s="15">
        <v>-6144.535</v>
      </c>
      <c r="R228" s="78"/>
      <c r="S228" s="18">
        <f>SUM(I228+J228+K228+L228+M228+N228+O228+P228+Q228)</f>
        <v>0</v>
      </c>
      <c r="U228" s="125">
        <v>0</v>
      </c>
      <c r="V228" s="65"/>
    </row>
    <row r="229" spans="1:21" ht="12.75">
      <c r="A229" s="111"/>
      <c r="D229" s="21"/>
      <c r="E229" s="21"/>
      <c r="F229" s="21"/>
      <c r="G229" s="21"/>
      <c r="H229" s="21"/>
      <c r="K229" s="15"/>
      <c r="R229" s="78"/>
      <c r="S229" s="13"/>
      <c r="U229" s="97"/>
    </row>
    <row r="230" spans="1:21" ht="12.75">
      <c r="A230" s="111">
        <v>4112</v>
      </c>
      <c r="D230" s="21" t="s">
        <v>183</v>
      </c>
      <c r="K230" s="15"/>
      <c r="R230" s="78"/>
      <c r="S230" s="140"/>
      <c r="U230" s="97"/>
    </row>
    <row r="231" spans="11:21" ht="12.75">
      <c r="K231" s="15"/>
      <c r="R231" s="78"/>
      <c r="S231" s="13"/>
      <c r="U231" s="97"/>
    </row>
    <row r="232" spans="1:21" ht="12.75">
      <c r="A232" s="111"/>
      <c r="D232" s="21"/>
      <c r="E232" s="21"/>
      <c r="F232" s="21"/>
      <c r="G232" s="21" t="s">
        <v>184</v>
      </c>
      <c r="H232" s="21"/>
      <c r="K232" s="15"/>
      <c r="M232" s="141"/>
      <c r="R232" s="78"/>
      <c r="S232" s="13"/>
      <c r="U232" s="97"/>
    </row>
    <row r="233" spans="10:19" ht="12.75">
      <c r="J233" s="13" t="s">
        <v>185</v>
      </c>
      <c r="K233" s="15"/>
      <c r="L233" s="13">
        <v>94359</v>
      </c>
      <c r="R233" s="78"/>
      <c r="S233" s="13"/>
    </row>
    <row r="234" spans="10:19" ht="12.75">
      <c r="J234" s="13" t="s">
        <v>186</v>
      </c>
      <c r="K234" s="15"/>
      <c r="L234" s="142">
        <v>19219</v>
      </c>
      <c r="R234" s="78"/>
      <c r="S234" s="141"/>
    </row>
    <row r="235" spans="11:19" ht="12.75">
      <c r="K235" s="15"/>
      <c r="L235" s="13">
        <f>SUM(L233:L234)</f>
        <v>113578</v>
      </c>
      <c r="R235" s="78"/>
      <c r="S235" s="141"/>
    </row>
    <row r="236" spans="1:21" ht="0.75" customHeight="1">
      <c r="A236" s="111"/>
      <c r="D236" s="21"/>
      <c r="E236" s="21"/>
      <c r="F236" s="21"/>
      <c r="G236" s="21"/>
      <c r="H236" s="21"/>
      <c r="K236" s="15"/>
      <c r="R236" s="78"/>
      <c r="S236" s="13"/>
      <c r="U236" s="97"/>
    </row>
    <row r="237" spans="4:21" ht="13.5" hidden="1">
      <c r="D237" s="21"/>
      <c r="E237" s="21"/>
      <c r="F237" s="21"/>
      <c r="G237" s="21"/>
      <c r="H237" s="21"/>
      <c r="K237" s="15"/>
      <c r="R237" s="78"/>
      <c r="S237" s="13"/>
      <c r="U237" s="97"/>
    </row>
    <row r="238" spans="4:21" ht="13.5" hidden="1">
      <c r="D238" s="21"/>
      <c r="E238" s="21"/>
      <c r="F238" s="21"/>
      <c r="G238" s="21"/>
      <c r="H238" s="21"/>
      <c r="K238" s="15"/>
      <c r="R238" s="78"/>
      <c r="S238" s="13"/>
      <c r="U238" s="97"/>
    </row>
    <row r="239" spans="4:21" ht="13.5" hidden="1">
      <c r="D239" s="21"/>
      <c r="E239" s="21"/>
      <c r="F239" s="21"/>
      <c r="G239" s="21"/>
      <c r="H239" s="21"/>
      <c r="K239" s="15"/>
      <c r="R239" s="78"/>
      <c r="S239" s="13"/>
      <c r="U239" s="97"/>
    </row>
    <row r="240" spans="1:24" s="29" customFormat="1" ht="16.5" customHeight="1">
      <c r="A240" s="143" t="s">
        <v>187</v>
      </c>
      <c r="B240" s="144"/>
      <c r="C240" s="144"/>
      <c r="D240" s="144"/>
      <c r="E240" s="145"/>
      <c r="F240" s="145"/>
      <c r="G240" s="146"/>
      <c r="H240" s="147"/>
      <c r="I240" s="148">
        <f aca="true" t="shared" si="15" ref="I240:Q240">SUM(I7,I21,I58,I155,I166)</f>
        <v>60899.825</v>
      </c>
      <c r="J240" s="149">
        <f t="shared" si="15"/>
        <v>9018.849</v>
      </c>
      <c r="K240" s="148">
        <f t="shared" si="15"/>
        <v>284.51500000000004</v>
      </c>
      <c r="L240" s="149">
        <f t="shared" si="15"/>
        <v>5334.502</v>
      </c>
      <c r="M240" s="149">
        <f t="shared" si="15"/>
        <v>-100.833</v>
      </c>
      <c r="N240" s="150">
        <f t="shared" si="15"/>
        <v>1634.542</v>
      </c>
      <c r="O240" s="148">
        <f t="shared" si="15"/>
        <v>3668.6780000000003</v>
      </c>
      <c r="P240" s="148">
        <f t="shared" si="15"/>
        <v>-6710.846</v>
      </c>
      <c r="Q240" s="151">
        <f t="shared" si="15"/>
        <v>0</v>
      </c>
      <c r="R240" s="152"/>
      <c r="S240" s="148">
        <f>SUM(S7,S21,S58,S155,S166)</f>
        <v>74029.23199999999</v>
      </c>
      <c r="T240" s="153"/>
      <c r="U240" s="154">
        <f>SUM(U7,U21,U58,U155,U166)</f>
        <v>104369681.33000001</v>
      </c>
      <c r="V240" s="155">
        <f>SUM(U240/S240/1000)</f>
        <v>1.4098441725020197</v>
      </c>
      <c r="W240" s="21"/>
      <c r="X240" s="21"/>
    </row>
    <row r="241" spans="1:24" s="29" customFormat="1" ht="16.5" customHeight="1">
      <c r="A241" s="156"/>
      <c r="B241" s="44"/>
      <c r="C241" s="44"/>
      <c r="D241" s="44"/>
      <c r="E241" s="157"/>
      <c r="F241" s="157"/>
      <c r="G241" s="158"/>
      <c r="H241" s="159"/>
      <c r="I241" s="160"/>
      <c r="J241" s="161"/>
      <c r="K241" s="160"/>
      <c r="L241" s="161"/>
      <c r="M241" s="161"/>
      <c r="N241" s="162"/>
      <c r="O241" s="160"/>
      <c r="P241" s="160"/>
      <c r="Q241" s="163"/>
      <c r="R241" s="164"/>
      <c r="S241" s="160"/>
      <c r="T241" s="165"/>
      <c r="U241" s="166"/>
      <c r="V241" s="65"/>
      <c r="W241" s="21"/>
      <c r="X241" s="21"/>
    </row>
    <row r="242" spans="1:24" s="29" customFormat="1" ht="16.5" customHeight="1">
      <c r="A242" s="156"/>
      <c r="B242" s="44"/>
      <c r="C242" s="44"/>
      <c r="D242" s="44"/>
      <c r="E242" s="157"/>
      <c r="F242" s="157"/>
      <c r="G242" s="158"/>
      <c r="H242" s="159"/>
      <c r="I242" s="160"/>
      <c r="J242" s="161"/>
      <c r="K242" s="160"/>
      <c r="L242" s="161"/>
      <c r="M242" s="161"/>
      <c r="N242" s="162"/>
      <c r="O242" s="160"/>
      <c r="P242" s="160"/>
      <c r="Q242" s="163"/>
      <c r="R242" s="164"/>
      <c r="S242" s="160"/>
      <c r="T242" s="165"/>
      <c r="U242" s="166"/>
      <c r="V242" s="65"/>
      <c r="W242" s="21"/>
      <c r="X242" s="21"/>
    </row>
    <row r="243" spans="1:24" s="29" customFormat="1" ht="16.5" customHeight="1">
      <c r="A243" s="156"/>
      <c r="B243" s="44"/>
      <c r="C243" s="44"/>
      <c r="D243" s="44"/>
      <c r="E243" s="157"/>
      <c r="F243" s="157"/>
      <c r="G243" s="158"/>
      <c r="H243" s="159"/>
      <c r="I243" s="160"/>
      <c r="J243" s="161"/>
      <c r="K243" s="160"/>
      <c r="L243" s="161"/>
      <c r="M243" s="161"/>
      <c r="N243" s="162"/>
      <c r="O243" s="160"/>
      <c r="P243" s="160"/>
      <c r="Q243" s="163"/>
      <c r="R243" s="164"/>
      <c r="S243" s="160"/>
      <c r="T243" s="165"/>
      <c r="U243" s="166"/>
      <c r="V243" s="65"/>
      <c r="W243" s="21"/>
      <c r="X243" s="21"/>
    </row>
    <row r="244" spans="1:24" s="29" customFormat="1" ht="16.5" customHeight="1">
      <c r="A244" s="156"/>
      <c r="B244" s="44"/>
      <c r="C244" s="44"/>
      <c r="D244" s="44"/>
      <c r="E244" s="157"/>
      <c r="F244" s="157"/>
      <c r="G244" s="158"/>
      <c r="H244" s="159"/>
      <c r="I244" s="160"/>
      <c r="J244" s="161"/>
      <c r="K244" s="160"/>
      <c r="L244" s="161"/>
      <c r="M244" s="161"/>
      <c r="N244" s="162"/>
      <c r="O244" s="160"/>
      <c r="P244" s="160"/>
      <c r="Q244" s="163"/>
      <c r="R244" s="164"/>
      <c r="S244" s="160"/>
      <c r="T244" s="165"/>
      <c r="U244" s="166"/>
      <c r="V244" s="65"/>
      <c r="W244" s="21"/>
      <c r="X244" s="21"/>
    </row>
    <row r="245" spans="11:22" ht="15" customHeight="1">
      <c r="K245" s="15"/>
      <c r="V245" s="65"/>
    </row>
    <row r="246" spans="1:22" ht="18">
      <c r="A246" s="35" t="s">
        <v>188</v>
      </c>
      <c r="D246" s="29"/>
      <c r="E246" s="30"/>
      <c r="G246" s="36"/>
      <c r="H246" s="114"/>
      <c r="I246" s="38" t="s">
        <v>189</v>
      </c>
      <c r="J246" s="39" t="s">
        <v>15</v>
      </c>
      <c r="K246" s="39" t="s">
        <v>16</v>
      </c>
      <c r="L246" s="39" t="s">
        <v>17</v>
      </c>
      <c r="M246" s="39" t="s">
        <v>18</v>
      </c>
      <c r="N246" s="40" t="s">
        <v>19</v>
      </c>
      <c r="O246" s="39" t="s">
        <v>20</v>
      </c>
      <c r="P246" s="39" t="s">
        <v>21</v>
      </c>
      <c r="Q246" s="41"/>
      <c r="R246" s="31"/>
      <c r="S246" s="39" t="s">
        <v>190</v>
      </c>
      <c r="U246" s="42" t="s">
        <v>23</v>
      </c>
      <c r="V246" s="167" t="s">
        <v>44</v>
      </c>
    </row>
    <row r="247" spans="1:22" ht="15.75">
      <c r="A247" s="108"/>
      <c r="G247" s="67"/>
      <c r="H247" s="136"/>
      <c r="I247" s="49" t="s">
        <v>24</v>
      </c>
      <c r="J247" s="39" t="s">
        <v>25</v>
      </c>
      <c r="K247" s="39" t="s">
        <v>26</v>
      </c>
      <c r="L247" s="39" t="s">
        <v>191</v>
      </c>
      <c r="M247" s="39" t="s">
        <v>28</v>
      </c>
      <c r="N247" s="40" t="s">
        <v>29</v>
      </c>
      <c r="O247" s="39" t="s">
        <v>30</v>
      </c>
      <c r="P247" s="39" t="s">
        <v>31</v>
      </c>
      <c r="Q247" s="41"/>
      <c r="R247" s="31"/>
      <c r="S247" s="39" t="s">
        <v>32</v>
      </c>
      <c r="U247" s="42" t="s">
        <v>33</v>
      </c>
      <c r="V247" s="73"/>
    </row>
    <row r="248" spans="7:22" ht="12.75">
      <c r="G248" s="21"/>
      <c r="K248" s="15"/>
      <c r="V248" s="73"/>
    </row>
    <row r="249" spans="4:22" ht="15">
      <c r="D249" s="4" t="s">
        <v>192</v>
      </c>
      <c r="G249" s="70"/>
      <c r="H249" s="110"/>
      <c r="I249" s="72">
        <v>450</v>
      </c>
      <c r="K249" s="15"/>
      <c r="P249" s="15">
        <v>107.214</v>
      </c>
      <c r="S249" s="18">
        <f>SUM(I249+J249+K249+L249+M249+N249+O249+P249+Q249)</f>
        <v>557.2139999999999</v>
      </c>
      <c r="U249" s="20">
        <v>557214</v>
      </c>
      <c r="V249" s="73">
        <f>SUM(U249/S249/1000)</f>
        <v>1.0000000000000002</v>
      </c>
    </row>
    <row r="250" spans="9:22" ht="12.75">
      <c r="I250" s="72"/>
      <c r="K250" s="15"/>
      <c r="V250" s="73"/>
    </row>
    <row r="251" spans="11:22" ht="13.5">
      <c r="K251" s="15"/>
      <c r="V251" s="73"/>
    </row>
    <row r="252" ht="13.5" hidden="1">
      <c r="K252" s="15"/>
    </row>
    <row r="253" ht="13.5" hidden="1">
      <c r="K253" s="15"/>
    </row>
    <row r="254" spans="11:22" ht="13.5" hidden="1">
      <c r="K254" s="15"/>
      <c r="V254" s="73"/>
    </row>
    <row r="255" ht="13.5" hidden="1">
      <c r="K255" s="15"/>
    </row>
    <row r="256" spans="4:11" ht="13.5" hidden="1">
      <c r="D256" s="51"/>
      <c r="K256" s="15"/>
    </row>
    <row r="257" spans="4:21" ht="13.5" hidden="1">
      <c r="D257" s="21"/>
      <c r="E257" s="21"/>
      <c r="F257" s="21"/>
      <c r="G257" s="21"/>
      <c r="H257" s="21"/>
      <c r="K257" s="15"/>
      <c r="S257" s="13"/>
      <c r="U257" s="97"/>
    </row>
    <row r="258" spans="4:21" ht="13.5" hidden="1">
      <c r="D258" s="21"/>
      <c r="E258" s="21"/>
      <c r="F258" s="21"/>
      <c r="G258" s="21"/>
      <c r="H258" s="21"/>
      <c r="K258" s="15"/>
      <c r="S258" s="13"/>
      <c r="U258" s="97"/>
    </row>
    <row r="259" spans="4:21" ht="13.5" hidden="1">
      <c r="D259" s="21"/>
      <c r="E259" s="21"/>
      <c r="F259" s="21"/>
      <c r="G259" s="21"/>
      <c r="H259" s="21"/>
      <c r="K259" s="15"/>
      <c r="S259" s="13"/>
      <c r="U259" s="97"/>
    </row>
    <row r="260" spans="4:21" ht="13.5" hidden="1">
      <c r="D260" s="21"/>
      <c r="E260" s="21"/>
      <c r="F260" s="21"/>
      <c r="G260" s="21"/>
      <c r="H260" s="21"/>
      <c r="K260" s="15"/>
      <c r="S260" s="13"/>
      <c r="U260" s="97"/>
    </row>
    <row r="261" spans="4:21" ht="13.5" hidden="1">
      <c r="D261" s="21"/>
      <c r="E261" s="21"/>
      <c r="F261" s="21"/>
      <c r="G261" s="21"/>
      <c r="H261" s="21"/>
      <c r="K261" s="15"/>
      <c r="S261" s="13"/>
      <c r="U261" s="97"/>
    </row>
    <row r="262" spans="4:21" ht="13.5" hidden="1">
      <c r="D262" s="21"/>
      <c r="E262" s="21"/>
      <c r="F262" s="21"/>
      <c r="G262" s="21"/>
      <c r="H262" s="21"/>
      <c r="K262" s="15"/>
      <c r="S262" s="13"/>
      <c r="U262" s="97"/>
    </row>
    <row r="263" spans="4:21" ht="13.5" hidden="1">
      <c r="D263" s="21"/>
      <c r="E263" s="21"/>
      <c r="F263" s="21"/>
      <c r="G263" s="21"/>
      <c r="H263" s="21"/>
      <c r="K263" s="15"/>
      <c r="S263" s="13"/>
      <c r="U263" s="97"/>
    </row>
    <row r="264" ht="13.5" hidden="1">
      <c r="K264" s="15"/>
    </row>
    <row r="265" spans="1:24" s="67" customFormat="1" ht="21.75" customHeight="1">
      <c r="A265" s="168" t="s">
        <v>193</v>
      </c>
      <c r="B265" s="169"/>
      <c r="C265" s="169"/>
      <c r="D265" s="169"/>
      <c r="E265" s="169"/>
      <c r="F265" s="169"/>
      <c r="G265" s="146"/>
      <c r="H265" s="170"/>
      <c r="I265" s="171">
        <f>SUM(I248:I249)</f>
        <v>450</v>
      </c>
      <c r="J265" s="171">
        <f>SUM(J248:J249)</f>
        <v>0</v>
      </c>
      <c r="K265" s="171">
        <f>SUM(K248:K249)</f>
        <v>0</v>
      </c>
      <c r="L265" s="171">
        <f>SUM(L248:L251)</f>
        <v>0</v>
      </c>
      <c r="M265" s="171">
        <f>SUM(M248:M251)</f>
        <v>0</v>
      </c>
      <c r="N265" s="150">
        <f>SUM(N248:N251)</f>
        <v>0</v>
      </c>
      <c r="O265" s="148">
        <f>SUM(O248:O251)</f>
        <v>0</v>
      </c>
      <c r="P265" s="148">
        <f>SUM(P248:P251)</f>
        <v>107.214</v>
      </c>
      <c r="Q265" s="172">
        <f>SUM(Q248:Q251)</f>
        <v>0</v>
      </c>
      <c r="R265" s="173"/>
      <c r="S265" s="174">
        <f>SUM(S248:S254)</f>
        <v>557.2139999999999</v>
      </c>
      <c r="T265" s="175"/>
      <c r="U265" s="176">
        <f>SUM(U248:U254)</f>
        <v>557214</v>
      </c>
      <c r="V265" s="65">
        <f>SUM(U265/S265/1000)</f>
        <v>1.0000000000000002</v>
      </c>
      <c r="W265" s="66"/>
      <c r="X265" s="66"/>
    </row>
    <row r="266" spans="1:24" s="7" customFormat="1" ht="27" customHeight="1">
      <c r="A266" s="177" t="s">
        <v>194</v>
      </c>
      <c r="B266" s="178"/>
      <c r="C266" s="178"/>
      <c r="D266" s="178"/>
      <c r="E266" s="178"/>
      <c r="F266" s="178"/>
      <c r="G266" s="178"/>
      <c r="H266" s="179"/>
      <c r="I266" s="171">
        <f>SUM(I240,I265)</f>
        <v>61349.825</v>
      </c>
      <c r="J266" s="171">
        <f>SUM(J240,J265)</f>
        <v>9018.849</v>
      </c>
      <c r="K266" s="171">
        <f>SUM(K240,K265)</f>
        <v>284.51500000000004</v>
      </c>
      <c r="L266" s="171">
        <f aca="true" t="shared" si="16" ref="L266:Q266">SUM(L240+L265)</f>
        <v>5334.502</v>
      </c>
      <c r="M266" s="171">
        <f t="shared" si="16"/>
        <v>-100.833</v>
      </c>
      <c r="N266" s="150">
        <f t="shared" si="16"/>
        <v>1634.542</v>
      </c>
      <c r="O266" s="148">
        <f t="shared" si="16"/>
        <v>3668.6780000000003</v>
      </c>
      <c r="P266" s="148">
        <f t="shared" si="16"/>
        <v>-6603.632</v>
      </c>
      <c r="Q266" s="148">
        <f t="shared" si="16"/>
        <v>0</v>
      </c>
      <c r="R266" s="180"/>
      <c r="S266" s="174">
        <f>SUM(S240,S265)</f>
        <v>74586.446</v>
      </c>
      <c r="T266" s="181"/>
      <c r="U266" s="176">
        <f>SUM(U240,U265)</f>
        <v>104926895.33000001</v>
      </c>
      <c r="V266" s="65">
        <f>SUM(U266/S266/1000)</f>
        <v>1.4067823439395413</v>
      </c>
      <c r="W266" s="66"/>
      <c r="X266" s="66"/>
    </row>
    <row r="267" spans="1:24" s="7" customFormat="1" ht="18">
      <c r="A267" s="182"/>
      <c r="B267" s="183"/>
      <c r="C267" s="183"/>
      <c r="D267" s="183"/>
      <c r="E267" s="183"/>
      <c r="F267" s="183"/>
      <c r="G267" s="183"/>
      <c r="H267" s="184"/>
      <c r="I267" s="185"/>
      <c r="J267" s="186"/>
      <c r="K267" s="185"/>
      <c r="L267" s="186"/>
      <c r="M267" s="186"/>
      <c r="N267" s="162"/>
      <c r="O267" s="160"/>
      <c r="P267" s="160"/>
      <c r="Q267" s="163"/>
      <c r="R267" s="187"/>
      <c r="S267" s="188"/>
      <c r="T267" s="189"/>
      <c r="U267" s="190"/>
      <c r="V267" s="191"/>
      <c r="W267" s="192"/>
      <c r="X267" s="66"/>
    </row>
    <row r="268" spans="1:24" s="7" customFormat="1" ht="18">
      <c r="A268" s="182"/>
      <c r="B268" s="183"/>
      <c r="C268" s="183"/>
      <c r="D268" s="183"/>
      <c r="E268" s="183"/>
      <c r="F268" s="183"/>
      <c r="G268" s="183"/>
      <c r="H268" s="184"/>
      <c r="I268" s="185"/>
      <c r="J268" s="186"/>
      <c r="K268" s="185"/>
      <c r="L268" s="186"/>
      <c r="M268" s="186"/>
      <c r="N268" s="162"/>
      <c r="O268" s="160"/>
      <c r="P268" s="160"/>
      <c r="Q268" s="163"/>
      <c r="R268" s="187"/>
      <c r="S268" s="188"/>
      <c r="T268" s="189"/>
      <c r="U268" s="190"/>
      <c r="V268" s="191"/>
      <c r="W268" s="192"/>
      <c r="X268" s="66"/>
    </row>
    <row r="269" spans="1:24" s="7" customFormat="1" ht="18">
      <c r="A269" s="182"/>
      <c r="B269" s="183"/>
      <c r="C269" s="183"/>
      <c r="D269" s="183"/>
      <c r="E269" s="183"/>
      <c r="F269" s="183"/>
      <c r="G269" s="183"/>
      <c r="H269" s="184"/>
      <c r="I269" s="185"/>
      <c r="J269" s="186"/>
      <c r="K269" s="185"/>
      <c r="L269" s="186"/>
      <c r="M269" s="186"/>
      <c r="N269" s="162"/>
      <c r="O269" s="160"/>
      <c r="P269" s="160"/>
      <c r="Q269" s="163"/>
      <c r="R269" s="187"/>
      <c r="S269" s="188"/>
      <c r="T269" s="189"/>
      <c r="U269" s="190"/>
      <c r="V269" s="191"/>
      <c r="W269" s="192"/>
      <c r="X269" s="66"/>
    </row>
    <row r="270" spans="1:23" ht="18" customHeight="1">
      <c r="A270" s="193"/>
      <c r="B270" s="46"/>
      <c r="C270" s="46"/>
      <c r="D270" s="46"/>
      <c r="E270" s="46"/>
      <c r="F270" s="46"/>
      <c r="G270" s="158"/>
      <c r="H270" s="194"/>
      <c r="I270" s="141"/>
      <c r="J270" s="141"/>
      <c r="K270" s="195"/>
      <c r="L270" s="141"/>
      <c r="M270" s="141"/>
      <c r="N270" s="196"/>
      <c r="O270" s="195"/>
      <c r="P270" s="195"/>
      <c r="Q270" s="197"/>
      <c r="R270" s="198"/>
      <c r="S270" s="199"/>
      <c r="T270" s="200"/>
      <c r="U270" s="201"/>
      <c r="V270" s="202"/>
      <c r="W270" s="203"/>
    </row>
    <row r="271" spans="1:23" ht="18" customHeight="1">
      <c r="A271" s="193"/>
      <c r="B271" s="46"/>
      <c r="C271" s="46"/>
      <c r="D271" s="46"/>
      <c r="E271" s="46"/>
      <c r="F271" s="46"/>
      <c r="G271" s="158"/>
      <c r="H271" s="194"/>
      <c r="I271" s="141"/>
      <c r="J271" s="141"/>
      <c r="K271" s="195"/>
      <c r="L271" s="141"/>
      <c r="M271" s="141"/>
      <c r="N271" s="196"/>
      <c r="O271" s="195"/>
      <c r="P271" s="195"/>
      <c r="Q271" s="197"/>
      <c r="R271" s="198"/>
      <c r="S271" s="199"/>
      <c r="T271" s="200"/>
      <c r="U271" s="201"/>
      <c r="V271" s="202"/>
      <c r="W271" s="203"/>
    </row>
    <row r="272" spans="1:23" ht="18" customHeight="1">
      <c r="A272" s="193"/>
      <c r="B272" s="46"/>
      <c r="C272" s="46"/>
      <c r="D272" s="46"/>
      <c r="E272" s="46"/>
      <c r="F272" s="46"/>
      <c r="G272" s="158"/>
      <c r="H272" s="194"/>
      <c r="I272" s="141"/>
      <c r="J272" s="141"/>
      <c r="K272" s="195"/>
      <c r="L272" s="141"/>
      <c r="M272" s="141"/>
      <c r="N272" s="196"/>
      <c r="O272" s="195"/>
      <c r="P272" s="195"/>
      <c r="Q272" s="197"/>
      <c r="R272" s="198"/>
      <c r="S272" s="199"/>
      <c r="T272" s="200"/>
      <c r="U272" s="201"/>
      <c r="V272" s="202"/>
      <c r="W272" s="203"/>
    </row>
    <row r="273" spans="1:23" ht="18" customHeight="1">
      <c r="A273" s="193"/>
      <c r="B273" s="46"/>
      <c r="C273" s="46"/>
      <c r="D273" s="46"/>
      <c r="E273" s="46"/>
      <c r="F273" s="46"/>
      <c r="G273" s="158"/>
      <c r="H273" s="194"/>
      <c r="I273" s="141"/>
      <c r="J273" s="141"/>
      <c r="K273" s="195"/>
      <c r="L273" s="141"/>
      <c r="M273" s="141"/>
      <c r="N273" s="196"/>
      <c r="O273" s="195"/>
      <c r="P273" s="195"/>
      <c r="Q273" s="197"/>
      <c r="R273" s="198"/>
      <c r="S273" s="199"/>
      <c r="T273" s="200"/>
      <c r="U273" s="201"/>
      <c r="V273" s="202"/>
      <c r="W273" s="203"/>
    </row>
    <row r="274" spans="1:23" ht="18" customHeight="1">
      <c r="A274" s="193"/>
      <c r="B274" s="46"/>
      <c r="C274" s="46"/>
      <c r="D274" s="46"/>
      <c r="E274" s="46"/>
      <c r="F274" s="46"/>
      <c r="G274" s="158"/>
      <c r="H274" s="194"/>
      <c r="I274" s="141"/>
      <c r="J274" s="141"/>
      <c r="K274" s="195"/>
      <c r="L274" s="141"/>
      <c r="M274" s="141"/>
      <c r="N274" s="196"/>
      <c r="O274" s="195"/>
      <c r="P274" s="195"/>
      <c r="Q274" s="197"/>
      <c r="R274" s="198"/>
      <c r="S274" s="199"/>
      <c r="T274" s="200"/>
      <c r="U274" s="201"/>
      <c r="V274" s="202"/>
      <c r="W274" s="203"/>
    </row>
    <row r="275" spans="7:22" ht="18" customHeight="1">
      <c r="G275" s="134"/>
      <c r="H275" s="110"/>
      <c r="K275" s="15"/>
      <c r="Q275" s="41"/>
      <c r="V275" s="73"/>
    </row>
    <row r="276" spans="7:22" ht="15.75">
      <c r="G276" s="134"/>
      <c r="H276" s="110"/>
      <c r="K276" s="15"/>
      <c r="Q276" s="41"/>
      <c r="V276" s="73"/>
    </row>
    <row r="277" spans="1:22" ht="18">
      <c r="A277" s="35" t="s">
        <v>195</v>
      </c>
      <c r="D277" s="29"/>
      <c r="E277" s="30"/>
      <c r="G277" s="36"/>
      <c r="H277" s="37"/>
      <c r="I277" s="38" t="s">
        <v>22</v>
      </c>
      <c r="J277" s="39" t="s">
        <v>15</v>
      </c>
      <c r="K277" s="39" t="s">
        <v>16</v>
      </c>
      <c r="L277" s="39" t="s">
        <v>17</v>
      </c>
      <c r="M277" s="39" t="s">
        <v>18</v>
      </c>
      <c r="N277" s="40" t="s">
        <v>19</v>
      </c>
      <c r="O277" s="39" t="s">
        <v>20</v>
      </c>
      <c r="P277" s="39" t="s">
        <v>21</v>
      </c>
      <c r="Q277" s="41"/>
      <c r="R277" s="31"/>
      <c r="S277" s="39" t="s">
        <v>22</v>
      </c>
      <c r="U277" s="42" t="s">
        <v>23</v>
      </c>
      <c r="V277" s="167" t="s">
        <v>44</v>
      </c>
    </row>
    <row r="278" spans="1:22" ht="15.75">
      <c r="A278" s="108"/>
      <c r="G278" s="67"/>
      <c r="H278" s="204"/>
      <c r="I278" s="49" t="s">
        <v>24</v>
      </c>
      <c r="J278" s="39" t="s">
        <v>25</v>
      </c>
      <c r="K278" s="39" t="s">
        <v>26</v>
      </c>
      <c r="L278" s="39" t="s">
        <v>27</v>
      </c>
      <c r="M278" s="39" t="s">
        <v>28</v>
      </c>
      <c r="N278" s="38" t="s">
        <v>29</v>
      </c>
      <c r="O278" s="39" t="s">
        <v>30</v>
      </c>
      <c r="P278" s="39" t="s">
        <v>31</v>
      </c>
      <c r="Q278" s="41"/>
      <c r="R278" s="31"/>
      <c r="S278" s="39" t="s">
        <v>32</v>
      </c>
      <c r="U278" s="42" t="s">
        <v>33</v>
      </c>
      <c r="V278" s="65"/>
    </row>
    <row r="279" spans="8:22" ht="12.75">
      <c r="H279" s="69"/>
      <c r="I279" s="15"/>
      <c r="K279" s="15"/>
      <c r="V279" s="65"/>
    </row>
    <row r="280" spans="7:22" ht="12.75">
      <c r="G280" s="126"/>
      <c r="H280" s="110"/>
      <c r="K280" s="15"/>
      <c r="V280" s="65"/>
    </row>
    <row r="281" spans="1:21" ht="12.75" hidden="1">
      <c r="A281" s="111"/>
      <c r="K281" s="15"/>
      <c r="U281" s="97"/>
    </row>
    <row r="282" spans="1:22" ht="12.75">
      <c r="A282" s="111"/>
      <c r="D282" s="4" t="s">
        <v>196</v>
      </c>
      <c r="I282" s="13">
        <v>6872.549</v>
      </c>
      <c r="J282" s="13">
        <v>735.929</v>
      </c>
      <c r="K282" s="15">
        <v>145.632</v>
      </c>
      <c r="L282" s="13">
        <v>3457.764</v>
      </c>
      <c r="N282" s="14">
        <v>149.038</v>
      </c>
      <c r="O282" s="15">
        <v>-3538.577</v>
      </c>
      <c r="P282" s="15">
        <v>56.617</v>
      </c>
      <c r="S282" s="18">
        <f>SUM(I282+J282+K282+L282+M282+N282+O282+P282+Q282)</f>
        <v>7878.952</v>
      </c>
      <c r="U282" s="20">
        <v>7636423.77</v>
      </c>
      <c r="V282" s="73">
        <f>SUM(U282/S282/1000)</f>
        <v>0.9692182120160142</v>
      </c>
    </row>
    <row r="283" spans="1:22" ht="12.75">
      <c r="A283" s="111"/>
      <c r="D283" s="4" t="s">
        <v>197</v>
      </c>
      <c r="H283" s="205"/>
      <c r="I283" s="13">
        <v>-480</v>
      </c>
      <c r="K283" s="15"/>
      <c r="S283" s="18">
        <f>SUM(I283+J283+K283+L283+M283+N283+O283+P283+Q283)</f>
        <v>-480</v>
      </c>
      <c r="U283" s="20">
        <v>-504305.1</v>
      </c>
      <c r="V283" s="73">
        <f>SUM(U283/S283/1000)</f>
        <v>1.050635625</v>
      </c>
    </row>
    <row r="284" spans="1:22" ht="12.75">
      <c r="A284" s="111"/>
      <c r="D284" s="4" t="s">
        <v>198</v>
      </c>
      <c r="I284" s="13">
        <v>-1579.2</v>
      </c>
      <c r="K284" s="15"/>
      <c r="S284" s="18">
        <f>SUM(I284+J284+K284+L284+M284+N284+O284+P284+Q284)</f>
        <v>-1579.2</v>
      </c>
      <c r="U284" s="20">
        <v>-1579200</v>
      </c>
      <c r="V284" s="73">
        <f>SUM(U284/S284/1000)</f>
        <v>1</v>
      </c>
    </row>
    <row r="285" spans="1:22" ht="12.75">
      <c r="A285" s="111"/>
      <c r="D285" s="4" t="s">
        <v>199</v>
      </c>
      <c r="K285" s="15"/>
      <c r="N285" s="14">
        <v>10000</v>
      </c>
      <c r="P285" s="15">
        <v>4924.383</v>
      </c>
      <c r="S285" s="18">
        <f>SUM(I285+J285+K285+L285+M285+N285+O285+P285+Q285)</f>
        <v>14924.383</v>
      </c>
      <c r="U285" s="20">
        <v>14924382.37</v>
      </c>
      <c r="V285" s="73">
        <f>SUM(U285/S285/1000)</f>
        <v>0.9999999577871996</v>
      </c>
    </row>
    <row r="286" spans="1:22" ht="12.75">
      <c r="A286" s="111"/>
      <c r="D286" s="4" t="s">
        <v>200</v>
      </c>
      <c r="K286" s="15"/>
      <c r="N286" s="14">
        <v>-10000</v>
      </c>
      <c r="P286" s="15">
        <v>-4924.383</v>
      </c>
      <c r="S286" s="18">
        <f>SUM(I286+J286+K286+L286+M286+N286+O286+P286+Q286)</f>
        <v>-14924.383</v>
      </c>
      <c r="U286" s="20">
        <v>-14924382.37</v>
      </c>
      <c r="V286" s="73">
        <f>SUM(U286/S286/1000)</f>
        <v>0.9999999577871996</v>
      </c>
    </row>
    <row r="287" spans="1:21" ht="13.5">
      <c r="A287" s="111"/>
      <c r="K287" s="15"/>
      <c r="U287" s="97"/>
    </row>
    <row r="288" spans="1:24" s="7" customFormat="1" ht="18.75">
      <c r="A288" s="206" t="s">
        <v>201</v>
      </c>
      <c r="B288" s="207"/>
      <c r="C288" s="207"/>
      <c r="D288" s="207"/>
      <c r="E288" s="208"/>
      <c r="F288" s="207"/>
      <c r="G288" s="146"/>
      <c r="H288" s="170"/>
      <c r="I288" s="171">
        <f>SUM(I270:I287)</f>
        <v>4813.349</v>
      </c>
      <c r="J288" s="171">
        <f>SUM(J270:J287)</f>
        <v>735.929</v>
      </c>
      <c r="K288" s="171">
        <f>SUM(K270:K287)</f>
        <v>145.632</v>
      </c>
      <c r="L288" s="171">
        <f>SUM(L282:L286)</f>
        <v>3457.764</v>
      </c>
      <c r="M288" s="171">
        <f>SUM(M270:M285)</f>
        <v>0</v>
      </c>
      <c r="N288" s="150">
        <f>SUM(N270:N286)</f>
        <v>149.038</v>
      </c>
      <c r="O288" s="148">
        <f>SUM(O270:O285)</f>
        <v>-3538.577</v>
      </c>
      <c r="P288" s="148">
        <f>SUM(P270:P286)</f>
        <v>56.617</v>
      </c>
      <c r="Q288" s="172">
        <f>SUM(Q270:Q285)</f>
        <v>0</v>
      </c>
      <c r="R288" s="173"/>
      <c r="S288" s="174">
        <f>SUM(S270:S286)</f>
        <v>5819.752000000001</v>
      </c>
      <c r="T288" s="175"/>
      <c r="U288" s="176">
        <f>SUM(U270:U287)</f>
        <v>5552918.67</v>
      </c>
      <c r="V288" s="66"/>
      <c r="W288" s="66"/>
      <c r="X288" s="66"/>
    </row>
    <row r="289" spans="4:11" ht="15.75">
      <c r="D289" s="29"/>
      <c r="E289" s="30"/>
      <c r="G289" s="70"/>
      <c r="H289" s="110"/>
      <c r="K289" s="15"/>
    </row>
    <row r="290" spans="1:22" ht="18.75">
      <c r="A290" s="209" t="s">
        <v>202</v>
      </c>
      <c r="B290" s="210"/>
      <c r="C290" s="210"/>
      <c r="D290" s="211"/>
      <c r="E290" s="212"/>
      <c r="F290" s="210"/>
      <c r="G290" s="213"/>
      <c r="H290" s="214"/>
      <c r="I290" s="215">
        <f aca="true" t="shared" si="17" ref="I290:Q290">SUM(I266,I288)</f>
        <v>66163.174</v>
      </c>
      <c r="J290" s="215">
        <f t="shared" si="17"/>
        <v>9754.778</v>
      </c>
      <c r="K290" s="215">
        <f t="shared" si="17"/>
        <v>430.14700000000005</v>
      </c>
      <c r="L290" s="215">
        <f t="shared" si="17"/>
        <v>8792.266</v>
      </c>
      <c r="M290" s="215">
        <f t="shared" si="17"/>
        <v>-100.833</v>
      </c>
      <c r="N290" s="216">
        <f t="shared" si="17"/>
        <v>1783.58</v>
      </c>
      <c r="O290" s="217">
        <f t="shared" si="17"/>
        <v>130.1010000000001</v>
      </c>
      <c r="P290" s="217">
        <f t="shared" si="17"/>
        <v>-6547.014999999999</v>
      </c>
      <c r="Q290" s="217">
        <f t="shared" si="17"/>
        <v>0</v>
      </c>
      <c r="R290" s="218"/>
      <c r="S290" s="219">
        <f>SUM(S266,S288)</f>
        <v>80406.198</v>
      </c>
      <c r="T290" s="220"/>
      <c r="U290" s="221">
        <f>SUM(U266,U288)</f>
        <v>110479814.00000001</v>
      </c>
      <c r="V290" s="222">
        <f>SUM(U290/S290/1000)</f>
        <v>1.374021117128309</v>
      </c>
    </row>
    <row r="291" spans="1:21" ht="18">
      <c r="A291" s="223"/>
      <c r="B291" s="224"/>
      <c r="C291" s="224"/>
      <c r="D291" s="225"/>
      <c r="E291" s="226"/>
      <c r="F291" s="224"/>
      <c r="G291" s="183"/>
      <c r="H291" s="227"/>
      <c r="I291" s="185"/>
      <c r="J291" s="185"/>
      <c r="K291" s="185"/>
      <c r="L291" s="185"/>
      <c r="M291" s="185"/>
      <c r="N291" s="162"/>
      <c r="O291" s="160"/>
      <c r="P291" s="160"/>
      <c r="Q291" s="197"/>
      <c r="R291" s="228"/>
      <c r="S291" s="188"/>
      <c r="T291" s="229"/>
      <c r="U291" s="190"/>
    </row>
    <row r="292" spans="1:21" ht="18">
      <c r="A292" s="223"/>
      <c r="B292" s="224"/>
      <c r="C292" s="224"/>
      <c r="D292" s="225"/>
      <c r="E292" s="226"/>
      <c r="F292" s="224"/>
      <c r="G292" s="183"/>
      <c r="H292" s="227"/>
      <c r="I292" s="185"/>
      <c r="J292" s="185"/>
      <c r="K292" s="185"/>
      <c r="L292" s="185"/>
      <c r="M292" s="185"/>
      <c r="N292" s="162"/>
      <c r="O292" s="160"/>
      <c r="P292" s="160"/>
      <c r="Q292" s="197"/>
      <c r="R292" s="228"/>
      <c r="S292" s="188"/>
      <c r="T292" s="229"/>
      <c r="U292" s="190"/>
    </row>
    <row r="293" spans="1:21" ht="18">
      <c r="A293" s="223"/>
      <c r="B293" s="224"/>
      <c r="C293" s="224"/>
      <c r="D293" s="225"/>
      <c r="E293" s="226"/>
      <c r="F293" s="224"/>
      <c r="G293" s="183"/>
      <c r="H293" s="227"/>
      <c r="I293" s="185"/>
      <c r="J293" s="185"/>
      <c r="K293" s="185"/>
      <c r="L293" s="185"/>
      <c r="M293" s="185"/>
      <c r="N293" s="162"/>
      <c r="O293" s="160"/>
      <c r="P293" s="160"/>
      <c r="Q293" s="197"/>
      <c r="R293" s="228"/>
      <c r="S293" s="188"/>
      <c r="T293" s="229"/>
      <c r="U293" s="190"/>
    </row>
    <row r="294" spans="1:21" ht="18">
      <c r="A294" s="223"/>
      <c r="B294" s="224"/>
      <c r="C294" s="224"/>
      <c r="D294" s="225"/>
      <c r="E294" s="226"/>
      <c r="F294" s="224"/>
      <c r="G294" s="183"/>
      <c r="H294" s="227"/>
      <c r="I294" s="185"/>
      <c r="J294" s="185"/>
      <c r="K294" s="185"/>
      <c r="L294" s="185"/>
      <c r="M294" s="185"/>
      <c r="N294" s="162"/>
      <c r="O294" s="160"/>
      <c r="P294" s="160"/>
      <c r="Q294" s="197"/>
      <c r="R294" s="228"/>
      <c r="S294" s="188"/>
      <c r="T294" s="229"/>
      <c r="U294" s="190"/>
    </row>
    <row r="295" spans="1:21" ht="18">
      <c r="A295" s="223"/>
      <c r="B295" s="224"/>
      <c r="C295" s="224"/>
      <c r="D295" s="225"/>
      <c r="E295" s="226"/>
      <c r="F295" s="224"/>
      <c r="G295" s="183"/>
      <c r="H295" s="227"/>
      <c r="I295" s="185"/>
      <c r="J295" s="185"/>
      <c r="K295" s="185"/>
      <c r="L295" s="185"/>
      <c r="M295" s="185"/>
      <c r="N295" s="162"/>
      <c r="O295" s="160"/>
      <c r="P295" s="160"/>
      <c r="Q295" s="197"/>
      <c r="R295" s="228"/>
      <c r="S295" s="188"/>
      <c r="T295" s="229"/>
      <c r="U295" s="190"/>
    </row>
    <row r="296" spans="1:21" ht="18">
      <c r="A296" s="223"/>
      <c r="B296" s="224"/>
      <c r="C296" s="224"/>
      <c r="D296" s="225"/>
      <c r="E296" s="226"/>
      <c r="F296" s="224"/>
      <c r="G296" s="183"/>
      <c r="H296" s="227"/>
      <c r="I296" s="185"/>
      <c r="J296" s="185"/>
      <c r="K296" s="185"/>
      <c r="L296" s="185"/>
      <c r="M296" s="185"/>
      <c r="N296" s="162"/>
      <c r="O296" s="160"/>
      <c r="P296" s="160"/>
      <c r="Q296" s="197"/>
      <c r="R296" s="228"/>
      <c r="S296" s="188"/>
      <c r="T296" s="229"/>
      <c r="U296" s="190"/>
    </row>
    <row r="297" spans="1:21" ht="18">
      <c r="A297" s="223"/>
      <c r="B297" s="224"/>
      <c r="C297" s="224"/>
      <c r="D297" s="225"/>
      <c r="E297" s="226"/>
      <c r="F297" s="224"/>
      <c r="G297" s="183"/>
      <c r="H297" s="227"/>
      <c r="I297" s="185"/>
      <c r="J297" s="185"/>
      <c r="K297" s="185"/>
      <c r="L297" s="185"/>
      <c r="M297" s="185"/>
      <c r="N297" s="162"/>
      <c r="O297" s="160"/>
      <c r="P297" s="160"/>
      <c r="Q297" s="197"/>
      <c r="R297" s="228"/>
      <c r="S297" s="188"/>
      <c r="T297" s="229"/>
      <c r="U297" s="190"/>
    </row>
    <row r="298" spans="1:21" ht="18">
      <c r="A298" s="223"/>
      <c r="B298" s="224"/>
      <c r="C298" s="224"/>
      <c r="D298" s="225"/>
      <c r="E298" s="226"/>
      <c r="F298" s="224"/>
      <c r="G298" s="183"/>
      <c r="H298" s="227"/>
      <c r="I298" s="185"/>
      <c r="J298" s="185"/>
      <c r="K298" s="185"/>
      <c r="L298" s="185"/>
      <c r="M298" s="185"/>
      <c r="N298" s="162"/>
      <c r="O298" s="160"/>
      <c r="P298" s="160"/>
      <c r="Q298" s="197"/>
      <c r="R298" s="228"/>
      <c r="S298" s="188"/>
      <c r="T298" s="229"/>
      <c r="U298" s="190"/>
    </row>
    <row r="299" spans="1:21" ht="18">
      <c r="A299" s="223"/>
      <c r="B299" s="224"/>
      <c r="C299" s="224"/>
      <c r="D299" s="225"/>
      <c r="E299" s="226"/>
      <c r="F299" s="224"/>
      <c r="G299" s="183"/>
      <c r="H299" s="227"/>
      <c r="I299" s="185"/>
      <c r="J299" s="185"/>
      <c r="K299" s="185"/>
      <c r="L299" s="185"/>
      <c r="M299" s="185"/>
      <c r="N299" s="162"/>
      <c r="O299" s="160"/>
      <c r="P299" s="160"/>
      <c r="Q299" s="197"/>
      <c r="R299" s="228"/>
      <c r="S299" s="188"/>
      <c r="T299" s="229"/>
      <c r="U299" s="190"/>
    </row>
    <row r="300" spans="1:21" ht="18">
      <c r="A300" s="223"/>
      <c r="B300" s="224"/>
      <c r="C300" s="224"/>
      <c r="D300" s="225"/>
      <c r="E300" s="226"/>
      <c r="F300" s="224"/>
      <c r="G300" s="183"/>
      <c r="H300" s="227"/>
      <c r="I300" s="185"/>
      <c r="J300" s="185"/>
      <c r="K300" s="185"/>
      <c r="L300" s="185"/>
      <c r="M300" s="185"/>
      <c r="N300" s="162"/>
      <c r="O300" s="160"/>
      <c r="P300" s="160"/>
      <c r="Q300" s="197"/>
      <c r="R300" s="228"/>
      <c r="S300" s="188"/>
      <c r="T300" s="229"/>
      <c r="U300" s="190"/>
    </row>
    <row r="301" spans="1:21" ht="18">
      <c r="A301" s="223"/>
      <c r="B301" s="224"/>
      <c r="C301" s="224"/>
      <c r="D301" s="225"/>
      <c r="E301" s="226"/>
      <c r="F301" s="224"/>
      <c r="G301" s="183"/>
      <c r="H301" s="227"/>
      <c r="I301" s="185"/>
      <c r="J301" s="185"/>
      <c r="K301" s="185"/>
      <c r="L301" s="185"/>
      <c r="M301" s="185"/>
      <c r="N301" s="162"/>
      <c r="O301" s="160"/>
      <c r="P301" s="160"/>
      <c r="Q301" s="197"/>
      <c r="R301" s="228"/>
      <c r="S301" s="188"/>
      <c r="T301" s="229"/>
      <c r="U301" s="190"/>
    </row>
    <row r="302" spans="1:21" ht="18">
      <c r="A302" s="223"/>
      <c r="B302" s="224"/>
      <c r="C302" s="224"/>
      <c r="D302" s="225"/>
      <c r="E302" s="226"/>
      <c r="F302" s="224"/>
      <c r="G302" s="183"/>
      <c r="H302" s="227"/>
      <c r="I302" s="185"/>
      <c r="J302" s="185"/>
      <c r="K302" s="185"/>
      <c r="L302" s="185"/>
      <c r="M302" s="185"/>
      <c r="N302" s="162"/>
      <c r="O302" s="160"/>
      <c r="P302" s="160"/>
      <c r="Q302" s="197"/>
      <c r="R302" s="228"/>
      <c r="S302" s="188"/>
      <c r="T302" s="229"/>
      <c r="U302" s="190"/>
    </row>
    <row r="303" spans="1:21" ht="18">
      <c r="A303" s="223"/>
      <c r="B303" s="224"/>
      <c r="C303" s="224"/>
      <c r="D303" s="225"/>
      <c r="E303" s="226"/>
      <c r="F303" s="224"/>
      <c r="G303" s="183"/>
      <c r="H303" s="227"/>
      <c r="I303" s="185"/>
      <c r="J303" s="185"/>
      <c r="K303" s="185"/>
      <c r="L303" s="185"/>
      <c r="M303" s="185"/>
      <c r="N303" s="162"/>
      <c r="O303" s="160"/>
      <c r="P303" s="160"/>
      <c r="Q303" s="197"/>
      <c r="R303" s="228"/>
      <c r="S303" s="188"/>
      <c r="T303" s="229"/>
      <c r="U303" s="190"/>
    </row>
    <row r="304" spans="1:21" ht="18">
      <c r="A304" s="223"/>
      <c r="B304" s="224"/>
      <c r="C304" s="224"/>
      <c r="D304" s="225"/>
      <c r="E304" s="226"/>
      <c r="F304" s="224"/>
      <c r="G304" s="183"/>
      <c r="H304" s="227"/>
      <c r="I304" s="185"/>
      <c r="J304" s="185"/>
      <c r="K304" s="185"/>
      <c r="L304" s="185"/>
      <c r="M304" s="185"/>
      <c r="N304" s="162"/>
      <c r="O304" s="160"/>
      <c r="P304" s="160"/>
      <c r="Q304" s="197"/>
      <c r="R304" s="228"/>
      <c r="S304" s="188"/>
      <c r="T304" s="229"/>
      <c r="U304" s="190"/>
    </row>
    <row r="305" spans="1:21" ht="18">
      <c r="A305" s="223"/>
      <c r="B305" s="224"/>
      <c r="C305" s="224"/>
      <c r="D305" s="225"/>
      <c r="E305" s="226"/>
      <c r="F305" s="224"/>
      <c r="G305" s="183"/>
      <c r="H305" s="227"/>
      <c r="I305" s="185"/>
      <c r="J305" s="185"/>
      <c r="K305" s="185"/>
      <c r="L305" s="185"/>
      <c r="M305" s="185"/>
      <c r="N305" s="162"/>
      <c r="O305" s="160"/>
      <c r="P305" s="160"/>
      <c r="Q305" s="197"/>
      <c r="R305" s="228"/>
      <c r="S305" s="188"/>
      <c r="T305" s="229"/>
      <c r="U305" s="190"/>
    </row>
    <row r="306" spans="1:21" ht="18">
      <c r="A306" s="223"/>
      <c r="B306" s="224"/>
      <c r="C306" s="224"/>
      <c r="D306" s="225"/>
      <c r="E306" s="226"/>
      <c r="F306" s="224"/>
      <c r="G306" s="183"/>
      <c r="H306" s="227"/>
      <c r="I306" s="185"/>
      <c r="J306" s="185"/>
      <c r="K306" s="185"/>
      <c r="L306" s="185"/>
      <c r="M306" s="185"/>
      <c r="N306" s="162"/>
      <c r="O306" s="160"/>
      <c r="P306" s="160"/>
      <c r="Q306" s="197"/>
      <c r="R306" s="228"/>
      <c r="S306" s="188"/>
      <c r="T306" s="229"/>
      <c r="U306" s="190"/>
    </row>
    <row r="307" spans="1:21" ht="18">
      <c r="A307" s="223"/>
      <c r="B307" s="224"/>
      <c r="C307" s="224"/>
      <c r="D307" s="225"/>
      <c r="E307" s="226"/>
      <c r="F307" s="224"/>
      <c r="G307" s="183"/>
      <c r="H307" s="227"/>
      <c r="I307" s="185"/>
      <c r="J307" s="185"/>
      <c r="K307" s="185"/>
      <c r="L307" s="185"/>
      <c r="M307" s="185"/>
      <c r="N307" s="162"/>
      <c r="O307" s="160"/>
      <c r="P307" s="160"/>
      <c r="Q307" s="197"/>
      <c r="R307" s="228"/>
      <c r="S307" s="188"/>
      <c r="T307" s="229"/>
      <c r="U307" s="190"/>
    </row>
    <row r="308" spans="1:21" ht="18">
      <c r="A308" s="223"/>
      <c r="B308" s="224"/>
      <c r="C308" s="224"/>
      <c r="D308" s="225"/>
      <c r="E308" s="226"/>
      <c r="F308" s="224"/>
      <c r="G308" s="183"/>
      <c r="H308" s="227"/>
      <c r="I308" s="185"/>
      <c r="J308" s="185"/>
      <c r="K308" s="185"/>
      <c r="L308" s="185"/>
      <c r="M308" s="185"/>
      <c r="N308" s="162"/>
      <c r="O308" s="160"/>
      <c r="P308" s="160"/>
      <c r="Q308" s="197"/>
      <c r="R308" s="228"/>
      <c r="S308" s="188"/>
      <c r="T308" s="229"/>
      <c r="U308" s="190"/>
    </row>
    <row r="309" spans="1:21" ht="18">
      <c r="A309" s="223"/>
      <c r="B309" s="224"/>
      <c r="C309" s="224"/>
      <c r="D309" s="225"/>
      <c r="E309" s="226"/>
      <c r="F309" s="224"/>
      <c r="G309" s="183"/>
      <c r="H309" s="227"/>
      <c r="I309" s="185"/>
      <c r="J309" s="185"/>
      <c r="K309" s="185"/>
      <c r="L309" s="185"/>
      <c r="M309" s="185"/>
      <c r="N309" s="162"/>
      <c r="O309" s="160"/>
      <c r="P309" s="160"/>
      <c r="Q309" s="197"/>
      <c r="R309" s="228"/>
      <c r="S309" s="188"/>
      <c r="T309" s="229"/>
      <c r="U309" s="190"/>
    </row>
    <row r="310" spans="1:21" ht="18">
      <c r="A310" s="223"/>
      <c r="B310" s="224"/>
      <c r="C310" s="224"/>
      <c r="D310" s="225"/>
      <c r="E310" s="226"/>
      <c r="F310" s="224"/>
      <c r="G310" s="183"/>
      <c r="H310" s="227"/>
      <c r="I310" s="185"/>
      <c r="J310" s="185"/>
      <c r="K310" s="185"/>
      <c r="L310" s="185"/>
      <c r="M310" s="185"/>
      <c r="N310" s="162"/>
      <c r="O310" s="160"/>
      <c r="P310" s="160"/>
      <c r="Q310" s="197"/>
      <c r="R310" s="228"/>
      <c r="S310" s="188"/>
      <c r="T310" s="229"/>
      <c r="U310" s="190"/>
    </row>
    <row r="311" spans="1:21" ht="18">
      <c r="A311" s="223"/>
      <c r="B311" s="224"/>
      <c r="C311" s="224"/>
      <c r="D311" s="225"/>
      <c r="E311" s="226"/>
      <c r="F311" s="224"/>
      <c r="G311" s="183"/>
      <c r="H311" s="227"/>
      <c r="I311" s="185"/>
      <c r="J311" s="185"/>
      <c r="K311" s="185"/>
      <c r="L311" s="185"/>
      <c r="M311" s="185"/>
      <c r="N311" s="162"/>
      <c r="O311" s="160"/>
      <c r="P311" s="160"/>
      <c r="Q311" s="197"/>
      <c r="R311" s="228"/>
      <c r="S311" s="188"/>
      <c r="T311" s="229"/>
      <c r="U311" s="190"/>
    </row>
    <row r="312" spans="1:21" ht="18">
      <c r="A312" s="223"/>
      <c r="B312" s="224"/>
      <c r="C312" s="224"/>
      <c r="D312" s="225"/>
      <c r="E312" s="226"/>
      <c r="F312" s="224"/>
      <c r="G312" s="183"/>
      <c r="H312" s="227"/>
      <c r="I312" s="185"/>
      <c r="J312" s="185"/>
      <c r="K312" s="185"/>
      <c r="L312" s="185"/>
      <c r="M312" s="185"/>
      <c r="N312" s="162"/>
      <c r="O312" s="160"/>
      <c r="P312" s="160"/>
      <c r="Q312" s="197"/>
      <c r="R312" s="228"/>
      <c r="S312" s="188"/>
      <c r="T312" s="229"/>
      <c r="U312" s="190"/>
    </row>
    <row r="313" spans="1:21" ht="18">
      <c r="A313" s="223"/>
      <c r="B313" s="224"/>
      <c r="C313" s="224"/>
      <c r="D313" s="225"/>
      <c r="E313" s="226"/>
      <c r="F313" s="224"/>
      <c r="G313" s="183"/>
      <c r="H313" s="227"/>
      <c r="I313" s="185"/>
      <c r="J313" s="185"/>
      <c r="K313" s="185"/>
      <c r="L313" s="185"/>
      <c r="M313" s="185"/>
      <c r="N313" s="162"/>
      <c r="O313" s="160"/>
      <c r="P313" s="160"/>
      <c r="Q313" s="197"/>
      <c r="R313" s="228"/>
      <c r="S313" s="188"/>
      <c r="T313" s="229"/>
      <c r="U313" s="190"/>
    </row>
    <row r="314" spans="1:24" ht="12.75" hidden="1">
      <c r="A314" s="230"/>
      <c r="B314" s="231"/>
      <c r="C314" s="231"/>
      <c r="D314" s="231"/>
      <c r="E314" s="231"/>
      <c r="F314" s="231"/>
      <c r="G314" s="231"/>
      <c r="H314" s="231"/>
      <c r="K314" s="15"/>
      <c r="S314" s="13"/>
      <c r="U314" s="97"/>
      <c r="W314" s="78"/>
      <c r="X314" s="118"/>
    </row>
    <row r="315" spans="1:24" ht="12.75" customHeight="1" hidden="1">
      <c r="A315" s="232"/>
      <c r="B315" s="46"/>
      <c r="C315" s="46"/>
      <c r="D315" s="46"/>
      <c r="E315" s="46"/>
      <c r="F315" s="46"/>
      <c r="G315" s="46"/>
      <c r="H315" s="46"/>
      <c r="I315" s="185"/>
      <c r="K315" s="15"/>
      <c r="S315" s="141"/>
      <c r="T315" s="200"/>
      <c r="U315" s="233"/>
      <c r="V315" s="234"/>
      <c r="W315" s="235"/>
      <c r="X315" s="118"/>
    </row>
    <row r="316" spans="11:24" ht="12.75" hidden="1">
      <c r="K316" s="15"/>
      <c r="S316" s="141"/>
      <c r="T316" s="200"/>
      <c r="U316" s="233"/>
      <c r="V316" s="236"/>
      <c r="W316" s="237"/>
      <c r="X316" s="238"/>
    </row>
    <row r="317" spans="11:24" ht="12.75" hidden="1">
      <c r="K317" s="15"/>
      <c r="S317" s="13"/>
      <c r="U317" s="133"/>
      <c r="V317" s="236"/>
      <c r="W317" s="239"/>
      <c r="X317" s="240"/>
    </row>
    <row r="318" spans="1:24" ht="12.75" hidden="1">
      <c r="A318" s="241"/>
      <c r="K318" s="15"/>
      <c r="S318" s="141"/>
      <c r="T318" s="200"/>
      <c r="U318" s="201"/>
      <c r="V318" s="234"/>
      <c r="W318" s="78"/>
      <c r="X318" s="118"/>
    </row>
    <row r="319" spans="9:24" ht="12.75" hidden="1">
      <c r="I319" s="72"/>
      <c r="K319" s="15"/>
      <c r="S319" s="141"/>
      <c r="T319" s="200"/>
      <c r="U319" s="242"/>
      <c r="V319" s="234"/>
      <c r="W319" s="235"/>
      <c r="X319" s="118"/>
    </row>
    <row r="320" spans="1:24" ht="12.75" hidden="1">
      <c r="A320" s="230"/>
      <c r="B320" s="231"/>
      <c r="C320" s="231"/>
      <c r="D320" s="231"/>
      <c r="E320" s="231"/>
      <c r="F320" s="231"/>
      <c r="G320" s="231"/>
      <c r="H320" s="231"/>
      <c r="K320" s="15"/>
      <c r="S320" s="141"/>
      <c r="T320" s="200"/>
      <c r="U320" s="201"/>
      <c r="V320" s="234"/>
      <c r="W320" s="235"/>
      <c r="X320" s="118"/>
    </row>
    <row r="321" spans="11:24" ht="12.75" hidden="1">
      <c r="K321" s="15"/>
      <c r="S321" s="141"/>
      <c r="T321" s="200"/>
      <c r="U321" s="242"/>
      <c r="V321" s="234"/>
      <c r="W321" s="78"/>
      <c r="X321" s="118"/>
    </row>
    <row r="322" spans="1:22" ht="12.75" hidden="1">
      <c r="A322" s="230"/>
      <c r="B322" s="231"/>
      <c r="C322" s="231"/>
      <c r="D322" s="231"/>
      <c r="E322" s="231"/>
      <c r="F322" s="231"/>
      <c r="G322" s="231"/>
      <c r="H322" s="231"/>
      <c r="K322" s="15"/>
      <c r="S322" s="141"/>
      <c r="T322" s="200"/>
      <c r="U322" s="242"/>
      <c r="V322" s="234"/>
    </row>
    <row r="323" spans="1:22" ht="12.75" hidden="1">
      <c r="A323" s="232"/>
      <c r="B323" s="46"/>
      <c r="C323" s="46"/>
      <c r="D323" s="224"/>
      <c r="E323" s="224"/>
      <c r="F323" s="224"/>
      <c r="G323" s="224"/>
      <c r="H323" s="224"/>
      <c r="I323" s="141"/>
      <c r="J323" s="141"/>
      <c r="K323" s="15"/>
      <c r="S323" s="141"/>
      <c r="T323" s="200"/>
      <c r="U323" s="242"/>
      <c r="V323" s="234"/>
    </row>
    <row r="324" spans="1:24" ht="12.75" hidden="1">
      <c r="A324" s="232"/>
      <c r="B324" s="243"/>
      <c r="C324" s="243"/>
      <c r="D324" s="243"/>
      <c r="E324" s="243"/>
      <c r="F324" s="243"/>
      <c r="G324" s="243"/>
      <c r="H324" s="243"/>
      <c r="I324" s="185"/>
      <c r="J324" s="141"/>
      <c r="K324" s="15"/>
      <c r="S324" s="141"/>
      <c r="T324" s="200"/>
      <c r="U324" s="233"/>
      <c r="V324" s="234"/>
      <c r="W324" s="235"/>
      <c r="X324" s="118"/>
    </row>
    <row r="325" spans="1:24" ht="12.75" hidden="1">
      <c r="A325" s="193"/>
      <c r="B325" s="46"/>
      <c r="C325" s="46"/>
      <c r="D325" s="46"/>
      <c r="E325" s="46"/>
      <c r="F325" s="46"/>
      <c r="G325" s="46"/>
      <c r="H325" s="46"/>
      <c r="I325" s="141"/>
      <c r="J325" s="141"/>
      <c r="K325" s="15"/>
      <c r="S325" s="141"/>
      <c r="T325" s="200"/>
      <c r="U325" s="201"/>
      <c r="V325" s="203"/>
      <c r="W325" s="235"/>
      <c r="X325" s="118"/>
    </row>
    <row r="326" spans="1:24" ht="12.75" hidden="1">
      <c r="A326" s="193"/>
      <c r="B326" s="46"/>
      <c r="C326" s="46"/>
      <c r="D326" s="46"/>
      <c r="E326" s="46"/>
      <c r="F326" s="46"/>
      <c r="G326" s="46"/>
      <c r="H326" s="46"/>
      <c r="I326" s="141"/>
      <c r="J326" s="141"/>
      <c r="K326" s="15"/>
      <c r="S326" s="141"/>
      <c r="T326" s="200"/>
      <c r="U326" s="201"/>
      <c r="V326" s="203"/>
      <c r="W326" s="235"/>
      <c r="X326" s="118"/>
    </row>
    <row r="327" spans="1:24" ht="12.75" hidden="1">
      <c r="A327" s="193"/>
      <c r="B327" s="46"/>
      <c r="C327" s="46"/>
      <c r="D327" s="46"/>
      <c r="E327" s="46"/>
      <c r="F327" s="46"/>
      <c r="G327" s="46"/>
      <c r="H327" s="46"/>
      <c r="I327" s="141"/>
      <c r="J327" s="141"/>
      <c r="K327" s="15"/>
      <c r="S327" s="141"/>
      <c r="T327" s="200"/>
      <c r="U327" s="242"/>
      <c r="V327" s="203"/>
      <c r="W327" s="78"/>
      <c r="X327" s="118"/>
    </row>
    <row r="328" spans="1:24" ht="15.75" hidden="1">
      <c r="A328" s="223"/>
      <c r="B328" s="224"/>
      <c r="C328" s="224"/>
      <c r="D328" s="224"/>
      <c r="E328" s="224"/>
      <c r="F328" s="224"/>
      <c r="G328" s="224"/>
      <c r="H328" s="224"/>
      <c r="I328" s="185"/>
      <c r="J328" s="141"/>
      <c r="K328" s="15"/>
      <c r="S328" s="141"/>
      <c r="T328" s="200"/>
      <c r="U328" s="233"/>
      <c r="V328" s="244"/>
      <c r="W328" s="237"/>
      <c r="X328" s="238"/>
    </row>
    <row r="329" spans="1:24" ht="12.75" hidden="1">
      <c r="A329" s="193"/>
      <c r="B329" s="46"/>
      <c r="C329" s="46"/>
      <c r="D329" s="46"/>
      <c r="E329" s="46"/>
      <c r="F329" s="46"/>
      <c r="G329" s="46"/>
      <c r="H329" s="46"/>
      <c r="I329" s="141"/>
      <c r="J329" s="141"/>
      <c r="K329" s="15"/>
      <c r="U329" s="245"/>
      <c r="W329" s="235"/>
      <c r="X329" s="118"/>
    </row>
    <row r="330" spans="4:24" ht="18">
      <c r="D330" s="29"/>
      <c r="E330" s="35" t="s">
        <v>203</v>
      </c>
      <c r="F330" s="132"/>
      <c r="G330" s="29"/>
      <c r="H330" s="31"/>
      <c r="I330" s="15"/>
      <c r="K330" s="15"/>
      <c r="U330" s="245"/>
      <c r="W330" s="235"/>
      <c r="X330" s="118"/>
    </row>
    <row r="331" spans="1:24" ht="15.75">
      <c r="A331" s="108" t="s">
        <v>204</v>
      </c>
      <c r="D331" s="29"/>
      <c r="E331" s="30"/>
      <c r="G331" s="36"/>
      <c r="H331" s="37"/>
      <c r="I331" s="38" t="s">
        <v>205</v>
      </c>
      <c r="J331" s="39" t="s">
        <v>15</v>
      </c>
      <c r="K331" s="39" t="s">
        <v>16</v>
      </c>
      <c r="L331" s="39" t="s">
        <v>17</v>
      </c>
      <c r="M331" s="39" t="s">
        <v>18</v>
      </c>
      <c r="N331" s="40" t="s">
        <v>19</v>
      </c>
      <c r="O331" s="39" t="s">
        <v>20</v>
      </c>
      <c r="P331" s="39" t="s">
        <v>21</v>
      </c>
      <c r="Q331" s="41"/>
      <c r="R331" s="31"/>
      <c r="S331" s="39" t="s">
        <v>22</v>
      </c>
      <c r="T331" s="116"/>
      <c r="U331" s="42" t="s">
        <v>23</v>
      </c>
      <c r="V331" s="51" t="s">
        <v>44</v>
      </c>
      <c r="W331" s="235"/>
      <c r="X331" s="118"/>
    </row>
    <row r="332" spans="4:24" ht="15">
      <c r="D332" s="29"/>
      <c r="E332" s="30"/>
      <c r="G332" s="29"/>
      <c r="H332" s="31"/>
      <c r="I332" s="49" t="s">
        <v>24</v>
      </c>
      <c r="J332" s="39" t="s">
        <v>25</v>
      </c>
      <c r="K332" s="39" t="s">
        <v>26</v>
      </c>
      <c r="L332" s="39" t="s">
        <v>27</v>
      </c>
      <c r="M332" s="39" t="s">
        <v>28</v>
      </c>
      <c r="N332" s="38" t="s">
        <v>29</v>
      </c>
      <c r="O332" s="39" t="s">
        <v>30</v>
      </c>
      <c r="P332" s="39" t="s">
        <v>31</v>
      </c>
      <c r="Q332" s="41"/>
      <c r="R332" s="31"/>
      <c r="S332" s="39" t="s">
        <v>32</v>
      </c>
      <c r="U332" s="42" t="s">
        <v>33</v>
      </c>
      <c r="W332" s="78"/>
      <c r="X332" s="118"/>
    </row>
    <row r="333" spans="11:24" ht="12.75">
      <c r="K333" s="39"/>
      <c r="U333" s="246"/>
      <c r="V333" s="247"/>
      <c r="W333" s="237"/>
      <c r="X333" s="238"/>
    </row>
    <row r="334" spans="1:24" s="112" customFormat="1" ht="16.5">
      <c r="A334" s="52">
        <v>10</v>
      </c>
      <c r="B334" s="248"/>
      <c r="C334" s="248"/>
      <c r="D334" s="52" t="s">
        <v>206</v>
      </c>
      <c r="E334" s="248"/>
      <c r="F334" s="248"/>
      <c r="G334" s="249"/>
      <c r="H334" s="75"/>
      <c r="I334" s="59">
        <f>SUM(I335:I345)</f>
        <v>22.5</v>
      </c>
      <c r="J334" s="59">
        <f>SUM(J335:J344)</f>
        <v>0</v>
      </c>
      <c r="K334" s="59">
        <f>SUM(K335:K343)</f>
        <v>0</v>
      </c>
      <c r="L334" s="59">
        <f>SUM(L335:L345)</f>
        <v>0</v>
      </c>
      <c r="M334" s="59">
        <f>SUM(M335:M344)</f>
        <v>12.947</v>
      </c>
      <c r="N334" s="58">
        <f>SUM(N335:N344)</f>
        <v>0</v>
      </c>
      <c r="O334" s="59">
        <f>SUM(O335:O344)</f>
        <v>0</v>
      </c>
      <c r="P334" s="59">
        <f>SUM(P335:P344)</f>
        <v>201.834</v>
      </c>
      <c r="Q334" s="60">
        <f>SUM(Q335:Q344)</f>
        <v>0</v>
      </c>
      <c r="R334" s="54"/>
      <c r="S334" s="250">
        <f>SUM(S335:S345)</f>
        <v>237.281</v>
      </c>
      <c r="T334" s="63"/>
      <c r="U334" s="251">
        <f>SUM(U335:U344)</f>
        <v>237275.18</v>
      </c>
      <c r="V334" s="236">
        <f>SUM(U334/S334/1000)</f>
        <v>0.9999754721195544</v>
      </c>
      <c r="W334" s="235"/>
      <c r="X334" s="118"/>
    </row>
    <row r="335" spans="9:24" s="112" customFormat="1" ht="13.5" customHeight="1">
      <c r="I335" s="39"/>
      <c r="J335" s="15"/>
      <c r="K335" s="15"/>
      <c r="L335" s="15"/>
      <c r="M335" s="14"/>
      <c r="N335" s="14"/>
      <c r="O335" s="15"/>
      <c r="P335" s="15"/>
      <c r="Q335" s="16"/>
      <c r="R335" s="252"/>
      <c r="S335" s="92"/>
      <c r="T335" s="116"/>
      <c r="U335" s="245"/>
      <c r="V335" s="253"/>
      <c r="W335" s="235"/>
      <c r="X335" s="118"/>
    </row>
    <row r="336" spans="1:22" ht="12.75">
      <c r="A336" s="108" t="s">
        <v>72</v>
      </c>
      <c r="F336" s="21"/>
      <c r="I336" s="72"/>
      <c r="K336" s="15"/>
      <c r="M336" s="14"/>
      <c r="S336" s="92"/>
      <c r="T336" s="74"/>
      <c r="V336" s="253"/>
    </row>
    <row r="337" spans="4:22" ht="12.75">
      <c r="D337" s="4" t="s">
        <v>207</v>
      </c>
      <c r="F337" s="21"/>
      <c r="I337" s="72">
        <v>2</v>
      </c>
      <c r="K337" s="15"/>
      <c r="M337" s="14"/>
      <c r="P337" s="15">
        <v>-0.457</v>
      </c>
      <c r="S337" s="92">
        <f>SUM(I337:Q337)</f>
        <v>1.543</v>
      </c>
      <c r="T337" s="74"/>
      <c r="U337" s="20">
        <v>1543</v>
      </c>
      <c r="V337" s="253">
        <f>SUM(U337/S337/1000)</f>
        <v>1</v>
      </c>
    </row>
    <row r="338" spans="4:22" ht="12.75">
      <c r="D338" s="4" t="s">
        <v>208</v>
      </c>
      <c r="F338" s="21"/>
      <c r="I338" s="72">
        <v>3.5</v>
      </c>
      <c r="K338" s="15"/>
      <c r="M338" s="14"/>
      <c r="P338" s="15">
        <v>-2.902</v>
      </c>
      <c r="S338" s="92">
        <f>SUM(I338:Q338)</f>
        <v>0.5979999999999999</v>
      </c>
      <c r="T338" s="74"/>
      <c r="U338" s="20">
        <v>597.18</v>
      </c>
      <c r="V338" s="253">
        <f>SUM(U338/S338/1000)</f>
        <v>0.9986287625418062</v>
      </c>
    </row>
    <row r="339" spans="4:22" ht="12.75">
      <c r="D339" s="4" t="s">
        <v>209</v>
      </c>
      <c r="F339" s="21"/>
      <c r="I339" s="72">
        <v>7</v>
      </c>
      <c r="K339" s="15"/>
      <c r="M339" s="14">
        <v>4.5</v>
      </c>
      <c r="P339" s="15">
        <v>6.023</v>
      </c>
      <c r="S339" s="92">
        <f>SUM(I339:Q339)</f>
        <v>17.523</v>
      </c>
      <c r="T339" s="74"/>
      <c r="U339" s="20">
        <v>17523</v>
      </c>
      <c r="V339" s="253">
        <f>SUM(U339/S339/1000)</f>
        <v>1</v>
      </c>
    </row>
    <row r="340" spans="4:22" ht="12.75">
      <c r="D340" s="4" t="s">
        <v>210</v>
      </c>
      <c r="F340" s="21"/>
      <c r="I340" s="72">
        <v>10</v>
      </c>
      <c r="K340" s="15"/>
      <c r="M340" s="14">
        <v>8.447</v>
      </c>
      <c r="S340" s="92">
        <f>SUM(I340:Q340)</f>
        <v>18.447</v>
      </c>
      <c r="T340" s="74"/>
      <c r="U340" s="20">
        <v>18442</v>
      </c>
      <c r="V340" s="253">
        <f>SUM(U340/S340/1000)</f>
        <v>0.9997289532173254</v>
      </c>
    </row>
    <row r="341" spans="4:22" ht="12.75">
      <c r="D341" s="4" t="s">
        <v>211</v>
      </c>
      <c r="F341" s="21"/>
      <c r="I341" s="72"/>
      <c r="K341" s="15"/>
      <c r="M341" s="14"/>
      <c r="S341" s="92"/>
      <c r="T341" s="74"/>
      <c r="V341" s="253"/>
    </row>
    <row r="342" spans="6:22" ht="12.75">
      <c r="F342" s="21"/>
      <c r="I342" s="72"/>
      <c r="K342" s="15"/>
      <c r="M342" s="14"/>
      <c r="S342" s="92"/>
      <c r="T342" s="74"/>
      <c r="V342" s="253"/>
    </row>
    <row r="343" spans="1:22" ht="12.75">
      <c r="A343" s="108" t="s">
        <v>212</v>
      </c>
      <c r="B343" s="9"/>
      <c r="C343" s="9"/>
      <c r="F343" s="21"/>
      <c r="K343" s="15"/>
      <c r="M343" s="14"/>
      <c r="S343" s="92"/>
      <c r="T343" s="74"/>
      <c r="V343" s="253"/>
    </row>
    <row r="344" spans="4:22" ht="13.5" customHeight="1">
      <c r="D344" s="4" t="s">
        <v>213</v>
      </c>
      <c r="F344" s="21"/>
      <c r="I344" s="72"/>
      <c r="K344" s="15"/>
      <c r="M344" s="14"/>
      <c r="P344" s="15">
        <v>199.17</v>
      </c>
      <c r="S344" s="92">
        <f>SUM(I344:Q344)</f>
        <v>199.17</v>
      </c>
      <c r="T344" s="74"/>
      <c r="U344" s="20">
        <v>199170</v>
      </c>
      <c r="V344" s="253">
        <f>SUM(U344/S344/1000)</f>
        <v>1.0000000000000002</v>
      </c>
    </row>
    <row r="345" spans="7:24" ht="15">
      <c r="G345" s="70"/>
      <c r="H345" s="69"/>
      <c r="I345" s="15"/>
      <c r="K345" s="15"/>
      <c r="M345" s="14"/>
      <c r="U345" s="245"/>
      <c r="V345" s="253"/>
      <c r="W345" s="235"/>
      <c r="X345" s="118"/>
    </row>
    <row r="346" spans="1:24" s="9" customFormat="1" ht="13.5" customHeight="1">
      <c r="A346" s="52">
        <v>21</v>
      </c>
      <c r="B346" s="254"/>
      <c r="C346" s="254"/>
      <c r="D346" s="53" t="s">
        <v>214</v>
      </c>
      <c r="E346" s="255"/>
      <c r="F346" s="254"/>
      <c r="G346" s="55"/>
      <c r="H346" s="75"/>
      <c r="I346" s="59">
        <f>SUM(I347:I348)</f>
        <v>0</v>
      </c>
      <c r="J346" s="59">
        <f aca="true" t="shared" si="18" ref="J346:P346">SUM(J347:J347)</f>
        <v>0</v>
      </c>
      <c r="K346" s="59">
        <f t="shared" si="18"/>
        <v>0</v>
      </c>
      <c r="L346" s="59">
        <f t="shared" si="18"/>
        <v>0</v>
      </c>
      <c r="M346" s="58">
        <f t="shared" si="18"/>
        <v>0</v>
      </c>
      <c r="N346" s="58">
        <f t="shared" si="18"/>
        <v>0</v>
      </c>
      <c r="O346" s="59">
        <f t="shared" si="18"/>
        <v>0</v>
      </c>
      <c r="P346" s="59">
        <f t="shared" si="18"/>
        <v>0</v>
      </c>
      <c r="Q346" s="60">
        <f>SUM(Q347:Q348)</f>
        <v>0</v>
      </c>
      <c r="R346" s="76"/>
      <c r="S346" s="250">
        <f>SUM(S347:S348)</f>
        <v>0</v>
      </c>
      <c r="T346" s="106"/>
      <c r="U346" s="251">
        <f>SUM(U347:U348)</f>
        <v>0</v>
      </c>
      <c r="V346" s="253"/>
      <c r="W346" s="235"/>
      <c r="X346" s="118"/>
    </row>
    <row r="347" spans="1:24" ht="13.5" customHeight="1">
      <c r="A347" s="108"/>
      <c r="B347" s="9"/>
      <c r="C347" s="9"/>
      <c r="D347" s="9"/>
      <c r="G347" s="70"/>
      <c r="H347" s="69"/>
      <c r="I347" s="15"/>
      <c r="K347" s="15"/>
      <c r="R347" s="78"/>
      <c r="U347" s="245"/>
      <c r="W347" s="235"/>
      <c r="X347" s="118"/>
    </row>
    <row r="348" spans="1:22" ht="12.75">
      <c r="A348" s="256"/>
      <c r="I348" s="72"/>
      <c r="K348" s="15"/>
      <c r="R348" s="78"/>
      <c r="S348" s="92"/>
      <c r="V348" s="253"/>
    </row>
    <row r="349" spans="1:24" s="9" customFormat="1" ht="21.75" customHeight="1">
      <c r="A349" s="52">
        <v>22</v>
      </c>
      <c r="B349" s="254"/>
      <c r="C349" s="254"/>
      <c r="D349" s="53" t="s">
        <v>215</v>
      </c>
      <c r="E349" s="254"/>
      <c r="F349" s="254"/>
      <c r="G349" s="55"/>
      <c r="H349" s="75"/>
      <c r="I349" s="59">
        <f>SUM(I350:I367)</f>
        <v>2240.2</v>
      </c>
      <c r="J349" s="59">
        <f>SUM(J350:J367)</f>
        <v>25</v>
      </c>
      <c r="K349" s="59">
        <f>SUM(K350:K366)</f>
        <v>0</v>
      </c>
      <c r="L349" s="59">
        <f>SUM(L350:L368)</f>
        <v>399.886</v>
      </c>
      <c r="M349" s="59">
        <f>SUM(M350:M367)</f>
        <v>0.16</v>
      </c>
      <c r="N349" s="58">
        <f>SUM(N350:N367)</f>
        <v>0</v>
      </c>
      <c r="O349" s="59">
        <f>SUM(O350:O367)</f>
        <v>0</v>
      </c>
      <c r="P349" s="59">
        <f>SUM(P350:P367)</f>
        <v>-1359.748</v>
      </c>
      <c r="Q349" s="60">
        <f>SUM(Q350:Q367)</f>
        <v>0</v>
      </c>
      <c r="R349" s="76"/>
      <c r="S349" s="250">
        <f>SUM(S350:S368)</f>
        <v>1305.498</v>
      </c>
      <c r="T349" s="106"/>
      <c r="U349" s="251">
        <f>SUM(U350:U368)</f>
        <v>1305482.92</v>
      </c>
      <c r="V349" s="236">
        <f aca="true" t="shared" si="19" ref="V349:V368">SUM(U349/S349/1000)</f>
        <v>0.9999884488524684</v>
      </c>
      <c r="W349" s="66"/>
      <c r="X349" s="66"/>
    </row>
    <row r="350" spans="1:22" ht="13.5" customHeight="1">
      <c r="A350" s="108" t="s">
        <v>216</v>
      </c>
      <c r="D350" s="4"/>
      <c r="F350" s="21"/>
      <c r="G350" s="126"/>
      <c r="H350" s="31"/>
      <c r="I350" s="15"/>
      <c r="R350" s="78"/>
      <c r="V350" s="253"/>
    </row>
    <row r="351" spans="4:22" ht="13.5" customHeight="1">
      <c r="D351" s="4" t="s">
        <v>217</v>
      </c>
      <c r="G351" s="70"/>
      <c r="H351" s="69"/>
      <c r="I351" s="39">
        <v>20</v>
      </c>
      <c r="P351" s="15">
        <v>-20</v>
      </c>
      <c r="R351" s="78"/>
      <c r="S351" s="92">
        <f aca="true" t="shared" si="20" ref="S351:S357">SUM(I351:Q351)</f>
        <v>0</v>
      </c>
      <c r="U351" s="20">
        <v>0</v>
      </c>
      <c r="V351" s="253"/>
    </row>
    <row r="352" spans="4:22" ht="13.5" customHeight="1">
      <c r="D352" s="4" t="s">
        <v>218</v>
      </c>
      <c r="G352" s="70"/>
      <c r="H352" s="69"/>
      <c r="I352" s="39">
        <v>1080</v>
      </c>
      <c r="P352" s="15">
        <v>-691.373</v>
      </c>
      <c r="R352" s="78"/>
      <c r="S352" s="92">
        <f>SUM(I352:Q352)</f>
        <v>388.62699999999995</v>
      </c>
      <c r="U352" s="20">
        <v>388626.4</v>
      </c>
      <c r="V352" s="253">
        <f t="shared" si="19"/>
        <v>0.9999984561031531</v>
      </c>
    </row>
    <row r="353" spans="4:22" ht="13.5" customHeight="1">
      <c r="D353" s="4" t="s">
        <v>219</v>
      </c>
      <c r="G353" s="70"/>
      <c r="H353" s="69"/>
      <c r="I353" s="39">
        <v>10</v>
      </c>
      <c r="P353" s="15">
        <v>-10</v>
      </c>
      <c r="R353" s="78"/>
      <c r="S353" s="92">
        <f t="shared" si="20"/>
        <v>0</v>
      </c>
      <c r="U353" s="20">
        <v>0</v>
      </c>
      <c r="V353" s="253"/>
    </row>
    <row r="354" spans="1:22" ht="12.75">
      <c r="A354" s="111"/>
      <c r="D354" s="4" t="s">
        <v>210</v>
      </c>
      <c r="H354" s="69"/>
      <c r="I354" s="39">
        <v>570</v>
      </c>
      <c r="L354" s="13">
        <v>400</v>
      </c>
      <c r="P354" s="15">
        <v>-296.425</v>
      </c>
      <c r="R354" s="78"/>
      <c r="S354" s="92">
        <f t="shared" si="20"/>
        <v>673.575</v>
      </c>
      <c r="U354" s="20">
        <v>673575</v>
      </c>
      <c r="V354" s="253">
        <f t="shared" si="19"/>
        <v>0.9999999999999999</v>
      </c>
    </row>
    <row r="355" spans="1:22" ht="12.75">
      <c r="A355" s="111"/>
      <c r="D355" s="4" t="s">
        <v>220</v>
      </c>
      <c r="F355" s="21"/>
      <c r="I355" s="72">
        <v>18</v>
      </c>
      <c r="L355" s="13">
        <v>-0.15</v>
      </c>
      <c r="R355" s="78"/>
      <c r="S355" s="92">
        <f t="shared" si="20"/>
        <v>17.85</v>
      </c>
      <c r="U355" s="20">
        <v>17850</v>
      </c>
      <c r="V355" s="253">
        <f t="shared" si="19"/>
        <v>0.9999999999999999</v>
      </c>
    </row>
    <row r="356" spans="4:22" ht="12.75">
      <c r="D356" s="4" t="s">
        <v>221</v>
      </c>
      <c r="I356" s="72">
        <v>100</v>
      </c>
      <c r="J356" s="13">
        <v>25</v>
      </c>
      <c r="P356" s="15">
        <v>-50.505</v>
      </c>
      <c r="R356" s="78"/>
      <c r="S356" s="92">
        <f t="shared" si="20"/>
        <v>74.495</v>
      </c>
      <c r="U356" s="20">
        <v>74495</v>
      </c>
      <c r="V356" s="253">
        <f t="shared" si="19"/>
        <v>0.9999999999999999</v>
      </c>
    </row>
    <row r="357" spans="4:22" ht="12.75">
      <c r="D357" s="4" t="s">
        <v>222</v>
      </c>
      <c r="I357" s="72">
        <v>10</v>
      </c>
      <c r="P357" s="15">
        <v>-10</v>
      </c>
      <c r="R357" s="78"/>
      <c r="S357" s="92">
        <f t="shared" si="20"/>
        <v>0</v>
      </c>
      <c r="U357" s="20">
        <v>0</v>
      </c>
      <c r="V357" s="253"/>
    </row>
    <row r="358" spans="7:22" ht="12.75">
      <c r="G358" s="21"/>
      <c r="I358" s="72"/>
      <c r="R358" s="78"/>
      <c r="S358" s="92"/>
      <c r="V358" s="253"/>
    </row>
    <row r="359" spans="1:22" ht="19.5" customHeight="1">
      <c r="A359" s="241"/>
      <c r="R359" s="78"/>
      <c r="S359" s="92"/>
      <c r="V359" s="253"/>
    </row>
    <row r="360" spans="1:22" ht="12.75">
      <c r="A360" s="108" t="s">
        <v>223</v>
      </c>
      <c r="B360" s="9"/>
      <c r="C360" s="9"/>
      <c r="D360" s="9"/>
      <c r="E360" s="9"/>
      <c r="H360" s="21"/>
      <c r="R360" s="78"/>
      <c r="S360" s="92"/>
      <c r="V360" s="253"/>
    </row>
    <row r="361" spans="4:22" ht="12.75">
      <c r="D361" s="4" t="s">
        <v>224</v>
      </c>
      <c r="I361" s="72">
        <v>15</v>
      </c>
      <c r="P361" s="15">
        <v>-11.362</v>
      </c>
      <c r="R361" s="257"/>
      <c r="S361" s="92">
        <f aca="true" t="shared" si="21" ref="S361:S368">SUM(I361:Q361)</f>
        <v>3.638</v>
      </c>
      <c r="U361" s="20">
        <v>3637.7</v>
      </c>
      <c r="V361" s="253">
        <f t="shared" si="19"/>
        <v>0.9999175371083012</v>
      </c>
    </row>
    <row r="362" spans="1:22" ht="12.75">
      <c r="A362" s="258"/>
      <c r="D362" s="4" t="s">
        <v>210</v>
      </c>
      <c r="I362" s="72">
        <v>15</v>
      </c>
      <c r="P362" s="15">
        <v>-0.549</v>
      </c>
      <c r="R362" s="78"/>
      <c r="S362" s="92">
        <f t="shared" si="21"/>
        <v>14.451</v>
      </c>
      <c r="U362" s="20">
        <v>14450.5</v>
      </c>
      <c r="V362" s="253">
        <f t="shared" si="19"/>
        <v>0.999965400318317</v>
      </c>
    </row>
    <row r="363" spans="4:25" ht="12.75">
      <c r="D363" s="4" t="s">
        <v>225</v>
      </c>
      <c r="E363" s="4"/>
      <c r="F363" s="4"/>
      <c r="G363" s="4"/>
      <c r="H363" s="204"/>
      <c r="I363" s="72">
        <v>0.2</v>
      </c>
      <c r="M363" s="13">
        <v>0.16</v>
      </c>
      <c r="R363" s="78"/>
      <c r="S363" s="92">
        <f t="shared" si="21"/>
        <v>0.36</v>
      </c>
      <c r="T363" s="96"/>
      <c r="U363" s="20">
        <v>360</v>
      </c>
      <c r="V363" s="253">
        <f t="shared" si="19"/>
        <v>1</v>
      </c>
      <c r="Y363" s="21"/>
    </row>
    <row r="364" spans="4:25" ht="12.75">
      <c r="D364" s="4" t="s">
        <v>226</v>
      </c>
      <c r="E364" s="4"/>
      <c r="F364" s="4"/>
      <c r="G364" s="4"/>
      <c r="H364" s="204"/>
      <c r="I364" s="72">
        <v>300</v>
      </c>
      <c r="P364" s="15">
        <v>-267.444</v>
      </c>
      <c r="R364" s="78"/>
      <c r="S364" s="92">
        <f t="shared" si="21"/>
        <v>32.55599999999998</v>
      </c>
      <c r="T364" s="96"/>
      <c r="U364" s="20">
        <v>32556</v>
      </c>
      <c r="V364" s="253">
        <f t="shared" si="19"/>
        <v>1.0000000000000007</v>
      </c>
      <c r="Y364" s="21"/>
    </row>
    <row r="365" spans="4:25" ht="12.75">
      <c r="D365" s="4" t="s">
        <v>227</v>
      </c>
      <c r="E365" s="4"/>
      <c r="F365" s="4"/>
      <c r="G365" s="4"/>
      <c r="H365" s="204"/>
      <c r="I365" s="72">
        <v>10</v>
      </c>
      <c r="P365" s="15">
        <v>-0.426</v>
      </c>
      <c r="R365" s="78"/>
      <c r="S365" s="92">
        <f t="shared" si="21"/>
        <v>9.574</v>
      </c>
      <c r="T365" s="96"/>
      <c r="U365" s="20">
        <v>9573.4</v>
      </c>
      <c r="V365" s="253">
        <f t="shared" si="19"/>
        <v>0.9999373302694798</v>
      </c>
      <c r="Y365" s="21"/>
    </row>
    <row r="366" spans="4:22" ht="12.75">
      <c r="D366" s="4" t="s">
        <v>228</v>
      </c>
      <c r="E366" s="4"/>
      <c r="F366" s="4"/>
      <c r="H366" s="259"/>
      <c r="I366" s="39">
        <v>90</v>
      </c>
      <c r="J366" s="15"/>
      <c r="L366" s="18"/>
      <c r="M366" s="15"/>
      <c r="N366" s="260"/>
      <c r="O366" s="261"/>
      <c r="P366" s="15">
        <v>-1.664</v>
      </c>
      <c r="R366" s="262"/>
      <c r="S366" s="92">
        <f t="shared" si="21"/>
        <v>88.336</v>
      </c>
      <c r="T366" s="263"/>
      <c r="U366" s="20">
        <v>88336</v>
      </c>
      <c r="V366" s="253">
        <f t="shared" si="19"/>
        <v>1</v>
      </c>
    </row>
    <row r="367" spans="4:22" ht="12.75">
      <c r="D367" s="4" t="s">
        <v>229</v>
      </c>
      <c r="H367" s="21"/>
      <c r="I367" s="39">
        <v>2</v>
      </c>
      <c r="J367" s="18"/>
      <c r="K367" s="18"/>
      <c r="L367" s="18"/>
      <c r="O367" s="92"/>
      <c r="P367" s="92"/>
      <c r="Q367" s="264"/>
      <c r="R367" s="235"/>
      <c r="S367" s="92">
        <f t="shared" si="21"/>
        <v>2</v>
      </c>
      <c r="T367" s="263"/>
      <c r="U367" s="20">
        <v>1986.92</v>
      </c>
      <c r="V367" s="253">
        <f t="shared" si="19"/>
        <v>0.99346</v>
      </c>
    </row>
    <row r="368" spans="4:22" ht="12.75">
      <c r="D368" s="4" t="s">
        <v>230</v>
      </c>
      <c r="H368" s="21"/>
      <c r="I368" s="265"/>
      <c r="J368" s="18"/>
      <c r="K368" s="18"/>
      <c r="L368" s="13">
        <v>0.036</v>
      </c>
      <c r="M368" s="18"/>
      <c r="N368" s="93"/>
      <c r="O368" s="92"/>
      <c r="P368" s="92"/>
      <c r="Q368" s="264"/>
      <c r="R368" s="235"/>
      <c r="S368" s="92">
        <f t="shared" si="21"/>
        <v>0.036</v>
      </c>
      <c r="T368" s="263"/>
      <c r="U368" s="20">
        <v>36</v>
      </c>
      <c r="V368" s="253">
        <f t="shared" si="19"/>
        <v>1.0000000000000002</v>
      </c>
    </row>
    <row r="369" spans="4:22" ht="12.75">
      <c r="D369" s="4"/>
      <c r="H369" s="21"/>
      <c r="I369" s="265"/>
      <c r="J369" s="18"/>
      <c r="K369" s="18"/>
      <c r="M369" s="18"/>
      <c r="N369" s="93"/>
      <c r="O369" s="92"/>
      <c r="P369" s="92"/>
      <c r="Q369" s="264"/>
      <c r="R369" s="235"/>
      <c r="S369" s="92"/>
      <c r="T369" s="263"/>
      <c r="V369" s="253"/>
    </row>
    <row r="370" spans="4:22" ht="12.75">
      <c r="D370" s="4"/>
      <c r="H370" s="21"/>
      <c r="I370" s="265"/>
      <c r="J370" s="18"/>
      <c r="K370" s="18"/>
      <c r="M370" s="18"/>
      <c r="N370" s="93"/>
      <c r="O370" s="92"/>
      <c r="P370" s="92"/>
      <c r="Q370" s="264"/>
      <c r="R370" s="235"/>
      <c r="S370" s="92"/>
      <c r="T370" s="263"/>
      <c r="V370" s="253"/>
    </row>
    <row r="371" spans="4:22" ht="12.75">
      <c r="D371" s="4"/>
      <c r="H371" s="21"/>
      <c r="I371" s="265"/>
      <c r="J371" s="18"/>
      <c r="K371" s="18"/>
      <c r="M371" s="18"/>
      <c r="N371" s="93"/>
      <c r="O371" s="92"/>
      <c r="P371" s="92"/>
      <c r="Q371" s="264"/>
      <c r="R371" s="235"/>
      <c r="S371" s="92"/>
      <c r="T371" s="263"/>
      <c r="V371" s="253"/>
    </row>
    <row r="372" spans="4:22" ht="12.75">
      <c r="D372" s="4"/>
      <c r="H372" s="21"/>
      <c r="I372" s="265"/>
      <c r="J372" s="18"/>
      <c r="K372" s="18"/>
      <c r="M372" s="18"/>
      <c r="N372" s="93"/>
      <c r="O372" s="92"/>
      <c r="P372" s="92"/>
      <c r="Q372" s="264"/>
      <c r="R372" s="235"/>
      <c r="S372" s="92"/>
      <c r="T372" s="263"/>
      <c r="V372" s="253"/>
    </row>
    <row r="373" spans="4:22" ht="12.75">
      <c r="D373" s="4"/>
      <c r="H373" s="21"/>
      <c r="I373" s="265"/>
      <c r="J373" s="18"/>
      <c r="K373" s="18"/>
      <c r="M373" s="18"/>
      <c r="N373" s="93"/>
      <c r="O373" s="92"/>
      <c r="P373" s="92"/>
      <c r="Q373" s="264"/>
      <c r="R373" s="235"/>
      <c r="S373" s="92"/>
      <c r="T373" s="263"/>
      <c r="V373" s="253"/>
    </row>
    <row r="374" spans="4:22" ht="12.75">
      <c r="D374" s="4"/>
      <c r="H374" s="21"/>
      <c r="I374" s="265"/>
      <c r="J374" s="18"/>
      <c r="K374" s="18"/>
      <c r="M374" s="18"/>
      <c r="N374" s="93"/>
      <c r="O374" s="92"/>
      <c r="P374" s="92"/>
      <c r="Q374" s="264"/>
      <c r="R374" s="235"/>
      <c r="S374" s="92"/>
      <c r="T374" s="263"/>
      <c r="V374" s="253"/>
    </row>
    <row r="375" spans="4:22" ht="12.75">
      <c r="D375" s="4"/>
      <c r="H375" s="21"/>
      <c r="I375" s="265"/>
      <c r="J375" s="18"/>
      <c r="K375" s="18"/>
      <c r="M375" s="18"/>
      <c r="N375" s="93"/>
      <c r="O375" s="92"/>
      <c r="P375" s="92"/>
      <c r="Q375" s="264"/>
      <c r="R375" s="235"/>
      <c r="S375" s="92"/>
      <c r="T375" s="263"/>
      <c r="V375" s="253"/>
    </row>
    <row r="376" spans="8:22" ht="12.75">
      <c r="H376" s="21"/>
      <c r="I376" s="265"/>
      <c r="J376" s="18"/>
      <c r="K376" s="18"/>
      <c r="L376" s="18"/>
      <c r="M376" s="18"/>
      <c r="N376" s="93"/>
      <c r="O376" s="92"/>
      <c r="P376" s="92"/>
      <c r="Q376" s="264"/>
      <c r="R376" s="235"/>
      <c r="T376" s="263"/>
      <c r="V376" s="4"/>
    </row>
    <row r="377" spans="8:22" ht="12.75" hidden="1">
      <c r="H377" s="21"/>
      <c r="I377" s="265"/>
      <c r="J377" s="18"/>
      <c r="K377" s="18"/>
      <c r="L377" s="18"/>
      <c r="M377" s="18"/>
      <c r="N377" s="93"/>
      <c r="O377" s="92"/>
      <c r="P377" s="92"/>
      <c r="Q377" s="264"/>
      <c r="R377" s="235"/>
      <c r="T377" s="263"/>
      <c r="V377" s="4"/>
    </row>
    <row r="378" spans="8:22" ht="12.75" hidden="1">
      <c r="H378" s="266"/>
      <c r="I378" s="265"/>
      <c r="J378" s="267"/>
      <c r="K378" s="18"/>
      <c r="L378" s="18"/>
      <c r="M378" s="18"/>
      <c r="N378" s="93"/>
      <c r="O378" s="92"/>
      <c r="P378" s="92"/>
      <c r="Q378" s="264"/>
      <c r="R378" s="235"/>
      <c r="T378" s="263"/>
      <c r="V378" s="4"/>
    </row>
    <row r="379" ht="12.75" hidden="1">
      <c r="R379" s="78"/>
    </row>
    <row r="380" spans="4:18" ht="12.75" hidden="1">
      <c r="D380" s="66"/>
      <c r="H380" s="259"/>
      <c r="I380" s="39"/>
      <c r="J380" s="39"/>
      <c r="M380" s="39"/>
      <c r="N380" s="40"/>
      <c r="O380" s="39"/>
      <c r="P380" s="39"/>
      <c r="R380" s="78"/>
    </row>
    <row r="381" spans="4:18" ht="12.75" hidden="1">
      <c r="D381" s="111"/>
      <c r="H381" s="17"/>
      <c r="R381" s="78"/>
    </row>
    <row r="382" spans="8:18" ht="12.75" hidden="1">
      <c r="H382" s="17"/>
      <c r="R382" s="78"/>
    </row>
    <row r="383" spans="8:18" ht="12.75" hidden="1">
      <c r="H383" s="268"/>
      <c r="I383" s="269"/>
      <c r="J383" s="103"/>
      <c r="R383" s="78"/>
    </row>
    <row r="384" ht="12.75" hidden="1">
      <c r="R384" s="78"/>
    </row>
    <row r="385" ht="12.75" hidden="1">
      <c r="R385" s="78"/>
    </row>
    <row r="386" spans="1:24" s="9" customFormat="1" ht="18" customHeight="1">
      <c r="A386" s="52">
        <v>23</v>
      </c>
      <c r="B386" s="254"/>
      <c r="C386" s="254"/>
      <c r="D386" s="53" t="s">
        <v>231</v>
      </c>
      <c r="E386" s="255"/>
      <c r="F386" s="254"/>
      <c r="G386" s="55"/>
      <c r="H386" s="255"/>
      <c r="I386" s="59">
        <f>SUM(I388:I402)</f>
        <v>2007.1999999999998</v>
      </c>
      <c r="J386" s="59">
        <f>SUM(J388:J402)</f>
        <v>0</v>
      </c>
      <c r="K386" s="59">
        <f>SUM(K388:K401)</f>
        <v>0</v>
      </c>
      <c r="L386" s="59">
        <f>SUM(L388:L401)</f>
        <v>61.6</v>
      </c>
      <c r="M386" s="59">
        <f>SUM(M388:M401)</f>
        <v>0</v>
      </c>
      <c r="N386" s="58">
        <f>SUM(N388:N402)</f>
        <v>4.6</v>
      </c>
      <c r="O386" s="59">
        <f>SUM(O388:O401)</f>
        <v>-98.45</v>
      </c>
      <c r="P386" s="59">
        <f>SUM(P388:P402)</f>
        <v>-977.5179999999999</v>
      </c>
      <c r="Q386" s="60">
        <f>SUM(Q388:Q401)</f>
        <v>0</v>
      </c>
      <c r="R386" s="76"/>
      <c r="S386" s="59">
        <f>SUM(S388:S402)</f>
        <v>997.432</v>
      </c>
      <c r="T386" s="63"/>
      <c r="U386" s="270">
        <f>SUM(U388:U402)</f>
        <v>884035.01</v>
      </c>
      <c r="V386" s="236">
        <f>SUM(U386/S386/1000)</f>
        <v>0.8863110567938466</v>
      </c>
      <c r="W386" s="66"/>
      <c r="X386" s="66"/>
    </row>
    <row r="387" spans="1:18" ht="13.5" customHeight="1">
      <c r="A387" s="108" t="s">
        <v>232</v>
      </c>
      <c r="G387" s="126"/>
      <c r="H387" s="31"/>
      <c r="I387" s="15"/>
      <c r="R387" s="78"/>
    </row>
    <row r="388" spans="1:23" ht="12.75">
      <c r="A388" s="111"/>
      <c r="D388" s="4" t="s">
        <v>233</v>
      </c>
      <c r="H388" s="69"/>
      <c r="I388" s="39">
        <v>2</v>
      </c>
      <c r="P388" s="15">
        <v>-2</v>
      </c>
      <c r="R388" s="78"/>
      <c r="S388" s="92">
        <f>SUM(I388:Q388)</f>
        <v>0</v>
      </c>
      <c r="U388" s="20">
        <v>0</v>
      </c>
      <c r="V388" s="253"/>
      <c r="W388" s="137"/>
    </row>
    <row r="389" spans="1:23" ht="12.75">
      <c r="A389" s="111"/>
      <c r="D389" s="4" t="s">
        <v>234</v>
      </c>
      <c r="H389" s="69"/>
      <c r="I389" s="39">
        <v>1500</v>
      </c>
      <c r="K389" s="13">
        <v>-515</v>
      </c>
      <c r="P389" s="15">
        <v>-985</v>
      </c>
      <c r="R389" s="78"/>
      <c r="S389" s="92">
        <f>SUM(I389:Q389)</f>
        <v>0</v>
      </c>
      <c r="U389" s="20">
        <v>0</v>
      </c>
      <c r="V389" s="253"/>
      <c r="W389" s="137"/>
    </row>
    <row r="390" spans="1:23" ht="12.75">
      <c r="A390" s="111"/>
      <c r="D390" s="4" t="s">
        <v>235</v>
      </c>
      <c r="H390" s="69"/>
      <c r="I390" s="39">
        <v>100</v>
      </c>
      <c r="O390" s="15">
        <v>-100</v>
      </c>
      <c r="R390" s="78"/>
      <c r="S390" s="92">
        <f>SUM(I390:Q390)</f>
        <v>0</v>
      </c>
      <c r="U390" s="20">
        <v>0</v>
      </c>
      <c r="V390" s="253"/>
      <c r="W390" s="137"/>
    </row>
    <row r="391" spans="1:23" ht="12.75">
      <c r="A391" s="111"/>
      <c r="D391" s="4" t="s">
        <v>210</v>
      </c>
      <c r="H391" s="69"/>
      <c r="I391" s="39"/>
      <c r="K391" s="13">
        <v>515</v>
      </c>
      <c r="L391" s="13">
        <v>22</v>
      </c>
      <c r="P391" s="15">
        <v>-0.947</v>
      </c>
      <c r="R391" s="78"/>
      <c r="S391" s="92">
        <f>SUM(I391:Q391)</f>
        <v>536.053</v>
      </c>
      <c r="U391" s="20">
        <v>536053</v>
      </c>
      <c r="V391" s="253">
        <f>SUM(U391/S391/1000)</f>
        <v>1</v>
      </c>
      <c r="W391" s="137"/>
    </row>
    <row r="392" spans="1:23" ht="12.75">
      <c r="A392" s="111"/>
      <c r="D392" s="4" t="s">
        <v>77</v>
      </c>
      <c r="H392" s="69"/>
      <c r="I392" s="39"/>
      <c r="R392" s="78"/>
      <c r="S392" s="92">
        <v>0</v>
      </c>
      <c r="U392" s="20">
        <v>-89342</v>
      </c>
      <c r="V392" s="253"/>
      <c r="W392" s="137"/>
    </row>
    <row r="393" spans="8:22" ht="12.75">
      <c r="H393" s="21"/>
      <c r="R393" s="78"/>
      <c r="S393" s="92"/>
      <c r="V393" s="253"/>
    </row>
    <row r="394" spans="1:22" ht="12.75">
      <c r="A394" s="108" t="s">
        <v>236</v>
      </c>
      <c r="B394" s="9"/>
      <c r="C394" s="9"/>
      <c r="D394" s="9"/>
      <c r="H394" s="21"/>
      <c r="R394" s="78"/>
      <c r="S394" s="92"/>
      <c r="V394" s="253"/>
    </row>
    <row r="395" spans="4:22" ht="12.75">
      <c r="D395" s="4" t="s">
        <v>209</v>
      </c>
      <c r="H395" s="21"/>
      <c r="I395" s="72">
        <v>18</v>
      </c>
      <c r="L395" s="13">
        <v>39.6</v>
      </c>
      <c r="N395" s="14">
        <v>4.6</v>
      </c>
      <c r="P395" s="15">
        <v>-0.04</v>
      </c>
      <c r="R395" s="235"/>
      <c r="S395" s="92">
        <f>SUM(I395:Q395)</f>
        <v>62.160000000000004</v>
      </c>
      <c r="U395" s="20">
        <v>62160</v>
      </c>
      <c r="V395" s="253">
        <f>SUM(U395/S395/1000)</f>
        <v>0.9999999999999999</v>
      </c>
    </row>
    <row r="396" spans="4:22" ht="12.75">
      <c r="D396" s="4" t="s">
        <v>237</v>
      </c>
      <c r="H396" s="21"/>
      <c r="I396" s="72">
        <v>360</v>
      </c>
      <c r="R396" s="235"/>
      <c r="S396" s="92">
        <f>SUM(I396:Q396)</f>
        <v>360</v>
      </c>
      <c r="U396" s="20">
        <v>335945.01</v>
      </c>
      <c r="V396" s="253">
        <f>SUM(U396/S396/1000)</f>
        <v>0.9331805833333334</v>
      </c>
    </row>
    <row r="397" spans="4:22" ht="12.75">
      <c r="D397" s="4" t="s">
        <v>238</v>
      </c>
      <c r="H397" s="21"/>
      <c r="I397" s="72">
        <v>0.6</v>
      </c>
      <c r="O397" s="15">
        <v>-0.6</v>
      </c>
      <c r="R397" s="235"/>
      <c r="S397" s="92">
        <f>SUM(I397:Q397)</f>
        <v>0</v>
      </c>
      <c r="U397" s="20">
        <v>0</v>
      </c>
      <c r="V397" s="253"/>
    </row>
    <row r="398" spans="4:22" ht="12.75">
      <c r="D398" s="4" t="s">
        <v>210</v>
      </c>
      <c r="H398" s="21"/>
      <c r="I398" s="72">
        <v>25</v>
      </c>
      <c r="O398" s="15">
        <v>2.75</v>
      </c>
      <c r="P398" s="15">
        <v>10.469</v>
      </c>
      <c r="R398" s="235"/>
      <c r="S398" s="92">
        <f>SUM(I398:Q398)</f>
        <v>38.219</v>
      </c>
      <c r="U398" s="20">
        <v>38219</v>
      </c>
      <c r="V398" s="253">
        <f>SUM(U398/S398/1000)</f>
        <v>1</v>
      </c>
    </row>
    <row r="399" spans="4:22" ht="12.75">
      <c r="D399" s="4" t="s">
        <v>239</v>
      </c>
      <c r="H399" s="21"/>
      <c r="I399" s="72">
        <v>0.6</v>
      </c>
      <c r="O399" s="15">
        <v>-0.6</v>
      </c>
      <c r="R399" s="235"/>
      <c r="S399" s="92">
        <f>SUM(I399:Q399)</f>
        <v>0</v>
      </c>
      <c r="U399" s="20">
        <v>0</v>
      </c>
      <c r="V399" s="253"/>
    </row>
    <row r="400" spans="8:22" ht="12.75">
      <c r="H400" s="21"/>
      <c r="I400" s="72"/>
      <c r="R400" s="235"/>
      <c r="S400" s="92"/>
      <c r="V400" s="253"/>
    </row>
    <row r="401" spans="1:22" ht="12.75">
      <c r="A401" s="108" t="s">
        <v>240</v>
      </c>
      <c r="H401" s="21"/>
      <c r="R401" s="235"/>
      <c r="V401" s="253"/>
    </row>
    <row r="402" spans="1:22" ht="12.75">
      <c r="A402" s="108"/>
      <c r="D402" s="4" t="s">
        <v>241</v>
      </c>
      <c r="H402" s="21"/>
      <c r="I402" s="72">
        <v>1</v>
      </c>
      <c r="R402" s="235"/>
      <c r="S402" s="92">
        <f>SUM(I402:Q402)</f>
        <v>1</v>
      </c>
      <c r="U402" s="20">
        <v>1000</v>
      </c>
      <c r="V402" s="253">
        <f>SUM(U402/S402/1000)</f>
        <v>1</v>
      </c>
    </row>
    <row r="403" spans="1:22" ht="12.75">
      <c r="A403" s="108"/>
      <c r="H403" s="21"/>
      <c r="I403" s="72"/>
      <c r="R403" s="235"/>
      <c r="S403" s="92"/>
      <c r="V403" s="253"/>
    </row>
    <row r="404" spans="1:22" ht="12.75">
      <c r="A404" s="108"/>
      <c r="H404" s="21"/>
      <c r="I404" s="72"/>
      <c r="R404" s="235"/>
      <c r="S404" s="92"/>
      <c r="V404" s="253"/>
    </row>
    <row r="405" spans="1:22" ht="12.75">
      <c r="A405" s="108"/>
      <c r="H405" s="21"/>
      <c r="I405" s="72"/>
      <c r="R405" s="235"/>
      <c r="S405" s="92"/>
      <c r="V405" s="253"/>
    </row>
    <row r="406" spans="1:24" ht="12.75">
      <c r="A406" s="4"/>
      <c r="I406" s="141"/>
      <c r="J406" s="141"/>
      <c r="R406" s="235"/>
      <c r="T406" s="95"/>
      <c r="V406" s="253"/>
      <c r="W406" s="4"/>
      <c r="X406" s="4"/>
    </row>
    <row r="407" spans="1:24" s="9" customFormat="1" ht="13.5" customHeight="1">
      <c r="A407" s="52">
        <v>31.32</v>
      </c>
      <c r="B407" s="254"/>
      <c r="C407" s="254"/>
      <c r="D407" s="53" t="s">
        <v>78</v>
      </c>
      <c r="E407" s="254"/>
      <c r="F407" s="254"/>
      <c r="G407" s="55"/>
      <c r="H407" s="75"/>
      <c r="I407" s="59">
        <f aca="true" t="shared" si="22" ref="I407:S407">SUM(I410:I432)</f>
        <v>6631.025</v>
      </c>
      <c r="J407" s="59">
        <f t="shared" si="22"/>
        <v>0</v>
      </c>
      <c r="K407" s="59">
        <f t="shared" si="22"/>
        <v>0</v>
      </c>
      <c r="L407" s="59">
        <f t="shared" si="22"/>
        <v>6.08</v>
      </c>
      <c r="M407" s="59">
        <f t="shared" si="22"/>
        <v>368.3</v>
      </c>
      <c r="N407" s="58">
        <f t="shared" si="22"/>
        <v>5.577</v>
      </c>
      <c r="O407" s="59">
        <f t="shared" si="22"/>
        <v>-1.565</v>
      </c>
      <c r="P407" s="59">
        <f t="shared" si="22"/>
        <v>-0.078</v>
      </c>
      <c r="Q407" s="60">
        <f t="shared" si="22"/>
        <v>0</v>
      </c>
      <c r="R407" s="271">
        <f t="shared" si="22"/>
        <v>0</v>
      </c>
      <c r="S407" s="59">
        <f t="shared" si="22"/>
        <v>7009.338999999999</v>
      </c>
      <c r="T407" s="106"/>
      <c r="U407" s="270">
        <f>SUM(U410:U432)</f>
        <v>7009337.08</v>
      </c>
      <c r="V407" s="236">
        <f>SUM(U407/S407/1000)</f>
        <v>0.9999997260797346</v>
      </c>
      <c r="W407" s="66"/>
      <c r="X407" s="66"/>
    </row>
    <row r="408" spans="1:18" ht="13.5" customHeight="1">
      <c r="A408" s="108" t="s">
        <v>242</v>
      </c>
      <c r="B408" s="9"/>
      <c r="C408" s="9"/>
      <c r="D408" s="9"/>
      <c r="E408" s="109"/>
      <c r="G408" s="70"/>
      <c r="H408" s="69"/>
      <c r="I408" s="15"/>
      <c r="R408" s="78"/>
    </row>
    <row r="409" spans="5:22" ht="13.5" customHeight="1">
      <c r="E409" s="109"/>
      <c r="G409" s="70"/>
      <c r="H409" s="69"/>
      <c r="I409" s="15"/>
      <c r="V409" s="253"/>
    </row>
    <row r="410" spans="4:22" ht="12.75">
      <c r="D410" s="4" t="s">
        <v>243</v>
      </c>
      <c r="H410" s="21"/>
      <c r="I410" s="72">
        <v>3.4</v>
      </c>
      <c r="P410" s="15">
        <v>-0.058</v>
      </c>
      <c r="S410" s="92">
        <f aca="true" t="shared" si="23" ref="S410:S415">SUM(I410:Q410)</f>
        <v>3.342</v>
      </c>
      <c r="U410" s="20">
        <v>3341.6</v>
      </c>
      <c r="V410" s="253">
        <f>SUM(U410/S410/1000)</f>
        <v>0.9998803111909036</v>
      </c>
    </row>
    <row r="411" spans="4:22" ht="12.75">
      <c r="D411" s="4" t="s">
        <v>244</v>
      </c>
      <c r="I411" s="72">
        <v>0.2</v>
      </c>
      <c r="O411" s="15">
        <v>-0.2</v>
      </c>
      <c r="S411" s="92">
        <f t="shared" si="23"/>
        <v>0</v>
      </c>
      <c r="U411" s="20">
        <v>0</v>
      </c>
      <c r="V411" s="253"/>
    </row>
    <row r="412" spans="4:22" ht="12.75">
      <c r="D412" s="4" t="s">
        <v>245</v>
      </c>
      <c r="E412" s="107"/>
      <c r="I412" s="72">
        <v>1775</v>
      </c>
      <c r="S412" s="92">
        <f t="shared" si="23"/>
        <v>1775</v>
      </c>
      <c r="U412" s="20">
        <v>1775000</v>
      </c>
      <c r="V412" s="253">
        <f>SUM(U412/S412/1000)</f>
        <v>1</v>
      </c>
    </row>
    <row r="413" spans="4:22" ht="12.75">
      <c r="D413" s="4" t="s">
        <v>246</v>
      </c>
      <c r="E413" s="107"/>
      <c r="I413" s="72"/>
      <c r="M413" s="13">
        <v>72.3</v>
      </c>
      <c r="S413" s="92">
        <f t="shared" si="23"/>
        <v>72.3</v>
      </c>
      <c r="U413" s="20">
        <v>72300</v>
      </c>
      <c r="V413" s="253">
        <f>SUM(U413/S413/1000)</f>
        <v>1</v>
      </c>
    </row>
    <row r="414" spans="4:22" ht="12.75">
      <c r="D414" s="4" t="s">
        <v>211</v>
      </c>
      <c r="E414" s="107"/>
      <c r="I414" s="72">
        <v>0.6</v>
      </c>
      <c r="O414" s="15">
        <v>-0.18</v>
      </c>
      <c r="S414" s="92">
        <f t="shared" si="23"/>
        <v>0.42</v>
      </c>
      <c r="U414" s="20">
        <v>420</v>
      </c>
      <c r="V414" s="253">
        <f>SUM(U414/S414/1000)</f>
        <v>1</v>
      </c>
    </row>
    <row r="415" spans="4:22" ht="12.75">
      <c r="D415" s="4" t="s">
        <v>247</v>
      </c>
      <c r="E415" s="107"/>
      <c r="I415" s="72"/>
      <c r="N415" s="14">
        <v>5.577</v>
      </c>
      <c r="S415" s="92">
        <f t="shared" si="23"/>
        <v>5.577</v>
      </c>
      <c r="U415" s="20">
        <v>5577</v>
      </c>
      <c r="V415" s="253">
        <f>SUM(U415/S415/1000)</f>
        <v>1</v>
      </c>
    </row>
    <row r="416" spans="5:22" ht="12.75">
      <c r="E416" s="107"/>
      <c r="S416" s="92"/>
      <c r="V416" s="253"/>
    </row>
    <row r="417" spans="1:22" ht="12.75">
      <c r="A417" s="108" t="s">
        <v>248</v>
      </c>
      <c r="B417" s="9"/>
      <c r="C417" s="9"/>
      <c r="D417" s="9"/>
      <c r="E417" s="107"/>
      <c r="S417" s="92"/>
      <c r="V417" s="253"/>
    </row>
    <row r="418" spans="1:22" ht="12.75">
      <c r="A418" s="108"/>
      <c r="B418" s="9"/>
      <c r="C418" s="9"/>
      <c r="D418" s="4"/>
      <c r="E418" s="107"/>
      <c r="S418" s="92"/>
      <c r="V418" s="253"/>
    </row>
    <row r="419" spans="1:22" ht="12.75">
      <c r="A419" s="241"/>
      <c r="D419" s="4" t="s">
        <v>249</v>
      </c>
      <c r="I419" s="72">
        <v>17.2</v>
      </c>
      <c r="P419" s="15">
        <v>-0.02</v>
      </c>
      <c r="S419" s="92">
        <f>SUM(I419:Q419)</f>
        <v>17.18</v>
      </c>
      <c r="U419" s="20">
        <v>17179.08</v>
      </c>
      <c r="V419" s="253">
        <f>SUM(U419/S419/1000)</f>
        <v>0.9999464493597208</v>
      </c>
    </row>
    <row r="420" spans="1:22" ht="12.75">
      <c r="A420" s="111"/>
      <c r="D420" s="4" t="s">
        <v>250</v>
      </c>
      <c r="I420" s="72">
        <v>4100</v>
      </c>
      <c r="L420" s="13">
        <v>5</v>
      </c>
      <c r="M420" s="13">
        <v>296</v>
      </c>
      <c r="R420" s="257"/>
      <c r="S420" s="92">
        <f>SUM(I420:Q420)</f>
        <v>4401</v>
      </c>
      <c r="U420" s="20">
        <v>4401000</v>
      </c>
      <c r="V420" s="253">
        <f>SUM(U420/S420/1000)</f>
        <v>1</v>
      </c>
    </row>
    <row r="421" spans="1:22" ht="12.75">
      <c r="A421" s="111"/>
      <c r="D421" s="4" t="s">
        <v>251</v>
      </c>
      <c r="I421" s="72">
        <v>732.125</v>
      </c>
      <c r="R421" s="257"/>
      <c r="S421" s="92">
        <f>SUM(I421:Q421)</f>
        <v>732.125</v>
      </c>
      <c r="U421" s="20">
        <v>732124.4</v>
      </c>
      <c r="V421" s="253">
        <f>SUM(U421/S421/1000)</f>
        <v>0.9999991804678163</v>
      </c>
    </row>
    <row r="422" spans="1:22" ht="12.75">
      <c r="A422" s="111"/>
      <c r="D422" s="4" t="s">
        <v>211</v>
      </c>
      <c r="I422" s="72">
        <v>2.5</v>
      </c>
      <c r="O422" s="15">
        <v>-1.185</v>
      </c>
      <c r="R422" s="257"/>
      <c r="S422" s="92">
        <f>SUM(I422:Q422)</f>
        <v>1.315</v>
      </c>
      <c r="U422" s="20">
        <v>1315</v>
      </c>
      <c r="V422" s="253">
        <f>SUM(U422/S422/1000)</f>
        <v>1</v>
      </c>
    </row>
    <row r="423" spans="1:22" ht="12.75">
      <c r="A423" s="111"/>
      <c r="D423" s="4" t="s">
        <v>209</v>
      </c>
      <c r="I423" s="72"/>
      <c r="L423" s="13">
        <v>1.08</v>
      </c>
      <c r="R423" s="257"/>
      <c r="S423" s="92">
        <f>SUM(I423:Q423)</f>
        <v>1.08</v>
      </c>
      <c r="U423" s="20">
        <v>1080</v>
      </c>
      <c r="V423" s="253">
        <f>SUM(U423/S423/1000)</f>
        <v>0.9999999999999999</v>
      </c>
    </row>
    <row r="424" spans="1:22" ht="12.75">
      <c r="A424" s="111"/>
      <c r="R424" s="78"/>
      <c r="S424" s="92"/>
      <c r="V424" s="253"/>
    </row>
    <row r="425" spans="1:22" ht="12.75">
      <c r="A425" s="108"/>
      <c r="B425" s="9"/>
      <c r="C425" s="9"/>
      <c r="D425" s="9"/>
      <c r="E425" s="9"/>
      <c r="R425" s="78"/>
      <c r="S425" s="92"/>
      <c r="V425" s="253"/>
    </row>
    <row r="426" spans="1:22" ht="12.75">
      <c r="A426" s="111"/>
      <c r="I426" s="72"/>
      <c r="R426" s="78"/>
      <c r="S426" s="92">
        <f>SUM(I426:Q426)</f>
        <v>0</v>
      </c>
      <c r="U426" s="20">
        <v>0</v>
      </c>
      <c r="V426" s="253"/>
    </row>
    <row r="427" spans="1:22" ht="12.75">
      <c r="A427" s="111"/>
      <c r="I427" s="72"/>
      <c r="R427" s="78"/>
      <c r="S427" s="92"/>
      <c r="V427" s="253"/>
    </row>
    <row r="428" spans="1:22" ht="12.75">
      <c r="A428" s="256"/>
      <c r="B428" s="9"/>
      <c r="C428" s="9"/>
      <c r="D428" s="9"/>
      <c r="I428" s="72"/>
      <c r="R428" s="78"/>
      <c r="V428" s="253"/>
    </row>
    <row r="429" spans="1:22" ht="12.75">
      <c r="A429" s="256"/>
      <c r="B429" s="9"/>
      <c r="C429" s="9"/>
      <c r="D429" s="9"/>
      <c r="I429" s="72"/>
      <c r="R429" s="78"/>
      <c r="V429" s="253"/>
    </row>
    <row r="430" spans="1:22" ht="12.75">
      <c r="A430" s="256"/>
      <c r="B430" s="9"/>
      <c r="C430" s="9"/>
      <c r="D430" s="9"/>
      <c r="I430" s="72"/>
      <c r="R430" s="78"/>
      <c r="V430" s="253"/>
    </row>
    <row r="431" spans="1:22" ht="12.75">
      <c r="A431" s="256"/>
      <c r="B431" s="9"/>
      <c r="C431" s="9"/>
      <c r="D431" s="9"/>
      <c r="I431" s="72"/>
      <c r="R431" s="78"/>
      <c r="V431" s="236"/>
    </row>
    <row r="432" spans="1:22" ht="12.75">
      <c r="A432" s="111"/>
      <c r="R432" s="78"/>
      <c r="S432" s="92"/>
      <c r="V432" s="236"/>
    </row>
    <row r="433" spans="1:24" s="9" customFormat="1" ht="19.5" customHeight="1">
      <c r="A433" s="52">
        <v>33</v>
      </c>
      <c r="B433" s="254"/>
      <c r="C433" s="254"/>
      <c r="D433" s="53" t="s">
        <v>252</v>
      </c>
      <c r="E433" s="254"/>
      <c r="F433" s="254"/>
      <c r="G433" s="55"/>
      <c r="H433" s="75"/>
      <c r="I433" s="59">
        <f aca="true" t="shared" si="24" ref="I433:R433">SUM(I435:I553)</f>
        <v>2278.42</v>
      </c>
      <c r="J433" s="59">
        <f t="shared" si="24"/>
        <v>292.053</v>
      </c>
      <c r="K433" s="59">
        <f t="shared" si="24"/>
        <v>111.288</v>
      </c>
      <c r="L433" s="59">
        <f>SUM(L435:L553)</f>
        <v>64.747</v>
      </c>
      <c r="M433" s="59">
        <f>SUM(M435:M553)</f>
        <v>-11.363</v>
      </c>
      <c r="N433" s="58">
        <f>SUM(N435:N553)</f>
        <v>6.707</v>
      </c>
      <c r="O433" s="59">
        <f>SUM(O435:O553)</f>
        <v>23.310000000000002</v>
      </c>
      <c r="P433" s="59">
        <f>SUM(P435:P553)</f>
        <v>-562.861</v>
      </c>
      <c r="Q433" s="60">
        <f t="shared" si="24"/>
        <v>0</v>
      </c>
      <c r="R433" s="271">
        <f t="shared" si="24"/>
        <v>0</v>
      </c>
      <c r="S433" s="59">
        <f>SUM(S435:S553)</f>
        <v>2202.301</v>
      </c>
      <c r="T433" s="106"/>
      <c r="U433" s="270">
        <f>SUM(U435:U553)</f>
        <v>2202232.3</v>
      </c>
      <c r="V433" s="236">
        <f>SUM(U433/S433/1000)</f>
        <v>0.9999688053540364</v>
      </c>
      <c r="W433" s="66"/>
      <c r="X433" s="66"/>
    </row>
    <row r="434" spans="1:24" s="4" customFormat="1" ht="15.75" customHeight="1">
      <c r="A434" s="108"/>
      <c r="B434" s="9"/>
      <c r="C434" s="9"/>
      <c r="D434" s="9"/>
      <c r="G434" s="70"/>
      <c r="H434" s="69"/>
      <c r="I434" s="15"/>
      <c r="J434" s="13"/>
      <c r="K434" s="13"/>
      <c r="L434" s="13"/>
      <c r="M434" s="13"/>
      <c r="N434" s="14"/>
      <c r="O434" s="15"/>
      <c r="P434" s="15"/>
      <c r="Q434" s="16"/>
      <c r="R434" s="17"/>
      <c r="S434" s="18"/>
      <c r="T434" s="19"/>
      <c r="U434" s="20"/>
      <c r="V434" s="137"/>
      <c r="W434" s="21"/>
      <c r="X434" s="21"/>
    </row>
    <row r="435" spans="1:22" ht="12.75">
      <c r="A435" s="108" t="s">
        <v>253</v>
      </c>
      <c r="M435" s="15"/>
      <c r="R435" s="78"/>
      <c r="S435" s="92"/>
      <c r="V435" s="78"/>
    </row>
    <row r="436" spans="1:22" ht="12.75">
      <c r="A436" s="111"/>
      <c r="D436" s="4" t="s">
        <v>254</v>
      </c>
      <c r="G436" s="21"/>
      <c r="H436" s="21"/>
      <c r="I436" s="72">
        <v>251.32</v>
      </c>
      <c r="P436" s="15">
        <v>-7.835</v>
      </c>
      <c r="R436" s="78"/>
      <c r="S436" s="92">
        <f aca="true" t="shared" si="25" ref="S436:S454">SUM(I436:Q436)</f>
        <v>243.48499999999999</v>
      </c>
      <c r="U436" s="20">
        <v>243485</v>
      </c>
      <c r="V436" s="253">
        <f aca="true" t="shared" si="26" ref="V436:V454">SUM(U436/S436/1000)</f>
        <v>1.0000000000000002</v>
      </c>
    </row>
    <row r="437" spans="1:22" ht="12.75">
      <c r="A437" s="111"/>
      <c r="D437" s="4" t="s">
        <v>255</v>
      </c>
      <c r="I437" s="72">
        <v>62.83</v>
      </c>
      <c r="P437" s="15">
        <v>-1.204</v>
      </c>
      <c r="R437" s="78"/>
      <c r="S437" s="92">
        <f t="shared" si="25"/>
        <v>61.626</v>
      </c>
      <c r="U437" s="20">
        <v>61625.5</v>
      </c>
      <c r="V437" s="253">
        <f t="shared" si="26"/>
        <v>0.9999918865413949</v>
      </c>
    </row>
    <row r="438" spans="1:22" ht="12.75">
      <c r="A438" s="111"/>
      <c r="D438" s="4" t="s">
        <v>256</v>
      </c>
      <c r="I438" s="72">
        <v>22.7</v>
      </c>
      <c r="P438" s="15">
        <v>-0.514</v>
      </c>
      <c r="R438" s="78"/>
      <c r="S438" s="92">
        <f t="shared" si="25"/>
        <v>22.186</v>
      </c>
      <c r="U438" s="20">
        <v>22186</v>
      </c>
      <c r="V438" s="253">
        <f t="shared" si="26"/>
        <v>1</v>
      </c>
    </row>
    <row r="439" spans="4:22" ht="12.75">
      <c r="D439" s="4" t="s">
        <v>257</v>
      </c>
      <c r="I439" s="72">
        <v>8</v>
      </c>
      <c r="P439" s="15">
        <v>-1.201</v>
      </c>
      <c r="R439" s="78"/>
      <c r="S439" s="92">
        <f t="shared" si="25"/>
        <v>6.7989999999999995</v>
      </c>
      <c r="U439" s="20">
        <v>6799</v>
      </c>
      <c r="V439" s="253">
        <f t="shared" si="26"/>
        <v>1.0000000000000002</v>
      </c>
    </row>
    <row r="440" spans="1:22" ht="12.75">
      <c r="A440" s="111"/>
      <c r="D440" s="4" t="s">
        <v>258</v>
      </c>
      <c r="H440" s="21"/>
      <c r="I440" s="72">
        <v>15</v>
      </c>
      <c r="P440" s="15">
        <v>-6.748</v>
      </c>
      <c r="R440" s="78"/>
      <c r="S440" s="92">
        <f t="shared" si="25"/>
        <v>8.251999999999999</v>
      </c>
      <c r="U440" s="20">
        <v>8252</v>
      </c>
      <c r="V440" s="253">
        <f t="shared" si="26"/>
        <v>1.0000000000000002</v>
      </c>
    </row>
    <row r="441" spans="4:22" ht="12.75">
      <c r="D441" s="4" t="s">
        <v>259</v>
      </c>
      <c r="I441" s="72">
        <v>10</v>
      </c>
      <c r="P441" s="15">
        <v>-5.839</v>
      </c>
      <c r="R441" s="78"/>
      <c r="S441" s="92">
        <f t="shared" si="25"/>
        <v>4.161</v>
      </c>
      <c r="U441" s="20">
        <v>4160.7</v>
      </c>
      <c r="V441" s="253">
        <f t="shared" si="26"/>
        <v>0.9999279019466475</v>
      </c>
    </row>
    <row r="442" spans="1:22" ht="12.75">
      <c r="A442" s="111"/>
      <c r="D442" s="4" t="s">
        <v>260</v>
      </c>
      <c r="F442" s="21"/>
      <c r="G442" s="21"/>
      <c r="I442" s="72">
        <v>1.5</v>
      </c>
      <c r="L442" s="13">
        <v>-1.173</v>
      </c>
      <c r="R442" s="78"/>
      <c r="S442" s="92">
        <f t="shared" si="25"/>
        <v>0.32699999999999996</v>
      </c>
      <c r="U442" s="20">
        <v>326.7</v>
      </c>
      <c r="V442" s="253">
        <f t="shared" si="26"/>
        <v>0.9990825688073395</v>
      </c>
    </row>
    <row r="443" spans="1:22" ht="12.75">
      <c r="A443" s="111"/>
      <c r="D443" s="4" t="s">
        <v>261</v>
      </c>
      <c r="F443" s="21"/>
      <c r="G443" s="21"/>
      <c r="I443" s="72">
        <v>6.5</v>
      </c>
      <c r="L443" s="13">
        <v>-0.548</v>
      </c>
      <c r="R443" s="78"/>
      <c r="S443" s="92">
        <f t="shared" si="25"/>
        <v>5.952</v>
      </c>
      <c r="U443" s="20">
        <v>5951.81</v>
      </c>
      <c r="V443" s="253">
        <f t="shared" si="26"/>
        <v>0.9999680779569893</v>
      </c>
    </row>
    <row r="444" spans="1:22" ht="12.75">
      <c r="A444" s="111"/>
      <c r="D444" s="4" t="s">
        <v>262</v>
      </c>
      <c r="G444" s="21"/>
      <c r="I444" s="72">
        <v>28</v>
      </c>
      <c r="L444" s="13">
        <v>1.424</v>
      </c>
      <c r="R444" s="78"/>
      <c r="S444" s="92">
        <f t="shared" si="25"/>
        <v>29.424</v>
      </c>
      <c r="U444" s="20">
        <v>29423.82</v>
      </c>
      <c r="V444" s="253">
        <f t="shared" si="26"/>
        <v>0.9999938825448613</v>
      </c>
    </row>
    <row r="445" spans="4:22" ht="12.75">
      <c r="D445" s="4" t="s">
        <v>263</v>
      </c>
      <c r="I445" s="72">
        <v>20</v>
      </c>
      <c r="L445" s="13">
        <v>-5.203</v>
      </c>
      <c r="R445" s="78"/>
      <c r="S445" s="92">
        <f t="shared" si="25"/>
        <v>14.797</v>
      </c>
      <c r="U445" s="20">
        <v>14796.67</v>
      </c>
      <c r="V445" s="253">
        <f t="shared" si="26"/>
        <v>0.999977698182064</v>
      </c>
    </row>
    <row r="446" spans="1:22" ht="12.75">
      <c r="A446" s="241"/>
      <c r="D446" s="4" t="s">
        <v>264</v>
      </c>
      <c r="I446" s="72">
        <v>0.5</v>
      </c>
      <c r="P446" s="15">
        <v>-0.4</v>
      </c>
      <c r="R446" s="78"/>
      <c r="S446" s="92">
        <f t="shared" si="25"/>
        <v>0.09999999999999998</v>
      </c>
      <c r="U446" s="20">
        <v>100</v>
      </c>
      <c r="V446" s="253">
        <f t="shared" si="26"/>
        <v>1.0000000000000002</v>
      </c>
    </row>
    <row r="447" spans="1:22" ht="12.75">
      <c r="A447" s="111"/>
      <c r="D447" s="4" t="s">
        <v>265</v>
      </c>
      <c r="I447" s="72">
        <v>12.5</v>
      </c>
      <c r="P447" s="15">
        <v>-2.772</v>
      </c>
      <c r="R447" s="78"/>
      <c r="S447" s="92">
        <f t="shared" si="25"/>
        <v>9.728</v>
      </c>
      <c r="U447" s="20">
        <v>9727.87</v>
      </c>
      <c r="V447" s="253">
        <f t="shared" si="26"/>
        <v>0.999986636513158</v>
      </c>
    </row>
    <row r="448" spans="1:22" ht="12.75">
      <c r="A448" s="111"/>
      <c r="D448" s="4" t="s">
        <v>249</v>
      </c>
      <c r="I448" s="72">
        <v>1.9</v>
      </c>
      <c r="R448" s="78"/>
      <c r="S448" s="92">
        <f t="shared" si="25"/>
        <v>1.9</v>
      </c>
      <c r="U448" s="20">
        <v>1895</v>
      </c>
      <c r="V448" s="253">
        <f t="shared" si="26"/>
        <v>0.9973684210526317</v>
      </c>
    </row>
    <row r="449" spans="4:22" ht="12.75">
      <c r="D449" s="4" t="s">
        <v>209</v>
      </c>
      <c r="I449" s="72">
        <v>15</v>
      </c>
      <c r="P449" s="15">
        <v>-0.922</v>
      </c>
      <c r="R449" s="78"/>
      <c r="S449" s="92">
        <f t="shared" si="25"/>
        <v>14.078</v>
      </c>
      <c r="U449" s="20">
        <v>14078</v>
      </c>
      <c r="V449" s="253">
        <f t="shared" si="26"/>
        <v>1</v>
      </c>
    </row>
    <row r="450" spans="4:22" ht="12.75">
      <c r="D450" s="4" t="s">
        <v>211</v>
      </c>
      <c r="I450" s="72">
        <v>5.5</v>
      </c>
      <c r="P450" s="15">
        <v>-0.091</v>
      </c>
      <c r="R450" s="78"/>
      <c r="S450" s="92">
        <f t="shared" si="25"/>
        <v>5.409</v>
      </c>
      <c r="U450" s="20">
        <v>5409</v>
      </c>
      <c r="V450" s="253">
        <f t="shared" si="26"/>
        <v>1</v>
      </c>
    </row>
    <row r="451" spans="1:22" ht="12.75">
      <c r="A451" s="258"/>
      <c r="D451" s="4" t="s">
        <v>266</v>
      </c>
      <c r="I451" s="72">
        <v>0.3</v>
      </c>
      <c r="P451" s="15">
        <v>-0.3</v>
      </c>
      <c r="R451" s="78"/>
      <c r="S451" s="92">
        <f t="shared" si="25"/>
        <v>0</v>
      </c>
      <c r="U451" s="20">
        <v>0</v>
      </c>
      <c r="V451" s="253"/>
    </row>
    <row r="452" spans="1:22" ht="12.75">
      <c r="A452" s="258"/>
      <c r="D452" s="4" t="s">
        <v>267</v>
      </c>
      <c r="I452" s="72">
        <v>8.31</v>
      </c>
      <c r="M452" s="13">
        <v>2.69</v>
      </c>
      <c r="N452" s="14">
        <v>6</v>
      </c>
      <c r="P452" s="15">
        <v>-1.695</v>
      </c>
      <c r="R452" s="78"/>
      <c r="S452" s="92">
        <f t="shared" si="25"/>
        <v>15.305</v>
      </c>
      <c r="U452" s="20">
        <v>15305</v>
      </c>
      <c r="V452" s="253">
        <f t="shared" si="26"/>
        <v>1</v>
      </c>
    </row>
    <row r="453" spans="4:22" ht="12.75">
      <c r="D453" s="4" t="s">
        <v>268</v>
      </c>
      <c r="E453" s="4"/>
      <c r="F453" s="4"/>
      <c r="G453" s="4"/>
      <c r="H453" s="272"/>
      <c r="I453" s="39">
        <v>70</v>
      </c>
      <c r="J453" s="15"/>
      <c r="M453" s="39"/>
      <c r="N453" s="40"/>
      <c r="O453" s="39"/>
      <c r="P453" s="39"/>
      <c r="R453" s="273"/>
      <c r="S453" s="92">
        <f t="shared" si="25"/>
        <v>70</v>
      </c>
      <c r="U453" s="20">
        <v>70000</v>
      </c>
      <c r="V453" s="253">
        <f t="shared" si="26"/>
        <v>1</v>
      </c>
    </row>
    <row r="454" spans="4:22" ht="14.25">
      <c r="D454" s="274" t="s">
        <v>210</v>
      </c>
      <c r="E454" s="4"/>
      <c r="F454" s="275"/>
      <c r="H454" s="204"/>
      <c r="I454" s="72">
        <v>20</v>
      </c>
      <c r="J454" s="141"/>
      <c r="K454" s="141"/>
      <c r="L454" s="141"/>
      <c r="M454" s="141"/>
      <c r="N454" s="196"/>
      <c r="O454" s="195"/>
      <c r="P454" s="195">
        <v>0.439</v>
      </c>
      <c r="Q454" s="276"/>
      <c r="R454" s="78"/>
      <c r="S454" s="92">
        <f t="shared" si="25"/>
        <v>20.439</v>
      </c>
      <c r="T454" s="96"/>
      <c r="U454" s="20">
        <v>20438.9</v>
      </c>
      <c r="V454" s="253">
        <f t="shared" si="26"/>
        <v>0.9999951073927297</v>
      </c>
    </row>
    <row r="455" spans="4:22" ht="14.25">
      <c r="D455" s="274"/>
      <c r="E455" s="4"/>
      <c r="F455" s="275"/>
      <c r="H455" s="204"/>
      <c r="I455" s="72"/>
      <c r="J455" s="141"/>
      <c r="K455" s="141"/>
      <c r="L455" s="141"/>
      <c r="M455" s="141"/>
      <c r="N455" s="196"/>
      <c r="O455" s="195"/>
      <c r="P455" s="195"/>
      <c r="Q455" s="276"/>
      <c r="R455" s="78"/>
      <c r="S455" s="92"/>
      <c r="T455" s="96"/>
      <c r="V455" s="253"/>
    </row>
    <row r="456" spans="4:20" ht="14.25">
      <c r="D456" s="274"/>
      <c r="E456" s="4"/>
      <c r="F456" s="275"/>
      <c r="H456" s="204"/>
      <c r="I456" s="72"/>
      <c r="J456" s="141"/>
      <c r="K456" s="141"/>
      <c r="L456" s="141"/>
      <c r="M456" s="141"/>
      <c r="N456" s="196"/>
      <c r="O456" s="195"/>
      <c r="P456" s="195"/>
      <c r="Q456" s="276"/>
      <c r="R456" s="78"/>
      <c r="S456" s="92"/>
      <c r="T456" s="96"/>
    </row>
    <row r="457" spans="1:25" ht="12.75">
      <c r="A457" s="108" t="s">
        <v>269</v>
      </c>
      <c r="B457" s="9"/>
      <c r="C457" s="9"/>
      <c r="D457" s="9"/>
      <c r="E457" s="9"/>
      <c r="H457" s="204"/>
      <c r="J457" s="141"/>
      <c r="K457" s="141"/>
      <c r="L457" s="141"/>
      <c r="M457" s="141"/>
      <c r="N457" s="196"/>
      <c r="O457" s="195"/>
      <c r="P457" s="195"/>
      <c r="Q457" s="276"/>
      <c r="R457" s="78"/>
      <c r="S457" s="92"/>
      <c r="T457" s="96"/>
      <c r="U457" s="97"/>
      <c r="Y457" s="4"/>
    </row>
    <row r="458" spans="1:25" ht="12.75">
      <c r="A458" s="108"/>
      <c r="B458" s="9"/>
      <c r="C458" s="9"/>
      <c r="D458" s="4" t="s">
        <v>207</v>
      </c>
      <c r="E458" s="4"/>
      <c r="H458" s="204"/>
      <c r="J458" s="141"/>
      <c r="K458" s="141"/>
      <c r="L458" s="141"/>
      <c r="M458" s="141"/>
      <c r="N458" s="196">
        <v>0.707</v>
      </c>
      <c r="O458" s="195"/>
      <c r="P458" s="195"/>
      <c r="Q458" s="276"/>
      <c r="R458" s="78"/>
      <c r="S458" s="92">
        <f>SUM(I458:R458)</f>
        <v>0.707</v>
      </c>
      <c r="T458" s="96"/>
      <c r="U458" s="20">
        <v>707</v>
      </c>
      <c r="V458" s="253">
        <f aca="true" t="shared" si="27" ref="V458:V471">SUM(U458/S458/1000)</f>
        <v>1</v>
      </c>
      <c r="Y458" s="4"/>
    </row>
    <row r="459" spans="4:22" ht="12.75">
      <c r="D459" s="4" t="s">
        <v>209</v>
      </c>
      <c r="H459" s="204"/>
      <c r="I459" s="39"/>
      <c r="J459" s="141"/>
      <c r="K459" s="141">
        <v>0.538</v>
      </c>
      <c r="L459" s="141"/>
      <c r="M459" s="141"/>
      <c r="N459" s="196"/>
      <c r="O459" s="195"/>
      <c r="P459" s="195"/>
      <c r="Q459" s="276"/>
      <c r="R459" s="78"/>
      <c r="S459" s="92">
        <f>SUM(I459:Q459)</f>
        <v>0.538</v>
      </c>
      <c r="U459" s="20">
        <v>538</v>
      </c>
      <c r="V459" s="253">
        <f t="shared" si="27"/>
        <v>0.9999999999999999</v>
      </c>
    </row>
    <row r="460" spans="4:22" ht="12.75">
      <c r="D460" s="4" t="s">
        <v>270</v>
      </c>
      <c r="H460" s="204"/>
      <c r="I460" s="39">
        <v>30</v>
      </c>
      <c r="J460" s="141">
        <v>23.253</v>
      </c>
      <c r="K460" s="141"/>
      <c r="L460" s="141"/>
      <c r="M460" s="141"/>
      <c r="N460" s="196"/>
      <c r="O460" s="195">
        <v>18</v>
      </c>
      <c r="P460" s="195">
        <v>-0.393</v>
      </c>
      <c r="Q460" s="276"/>
      <c r="R460" s="78"/>
      <c r="S460" s="92">
        <f aca="true" t="shared" si="28" ref="S460:S471">SUM(I460:Q460)</f>
        <v>70.86</v>
      </c>
      <c r="U460" s="20">
        <v>70860</v>
      </c>
      <c r="V460" s="253">
        <f t="shared" si="27"/>
        <v>1</v>
      </c>
    </row>
    <row r="461" spans="4:22" ht="12.75">
      <c r="D461" s="4" t="s">
        <v>271</v>
      </c>
      <c r="I461" s="39">
        <v>13.5</v>
      </c>
      <c r="J461" s="141"/>
      <c r="K461" s="141"/>
      <c r="L461" s="141"/>
      <c r="M461" s="141"/>
      <c r="N461" s="196"/>
      <c r="O461" s="195"/>
      <c r="P461" s="195">
        <v>-0.5</v>
      </c>
      <c r="Q461" s="276"/>
      <c r="R461" s="257"/>
      <c r="S461" s="92">
        <f t="shared" si="28"/>
        <v>13</v>
      </c>
      <c r="U461" s="20">
        <v>13000</v>
      </c>
      <c r="V461" s="253">
        <f t="shared" si="27"/>
        <v>1</v>
      </c>
    </row>
    <row r="462" spans="4:22" ht="12.75">
      <c r="D462" s="4" t="s">
        <v>272</v>
      </c>
      <c r="H462" s="45"/>
      <c r="I462" s="39">
        <v>5.9</v>
      </c>
      <c r="J462" s="185"/>
      <c r="L462" s="13">
        <v>-0.2</v>
      </c>
      <c r="R462" s="78"/>
      <c r="S462" s="92">
        <f t="shared" si="28"/>
        <v>5.7</v>
      </c>
      <c r="U462" s="20">
        <v>5700</v>
      </c>
      <c r="V462" s="253">
        <f t="shared" si="27"/>
        <v>1</v>
      </c>
    </row>
    <row r="463" spans="4:22" ht="12.75">
      <c r="D463" s="4" t="s">
        <v>273</v>
      </c>
      <c r="H463" s="45"/>
      <c r="I463" s="39">
        <v>3</v>
      </c>
      <c r="J463" s="141"/>
      <c r="R463" s="78"/>
      <c r="S463" s="92">
        <f t="shared" si="28"/>
        <v>3</v>
      </c>
      <c r="U463" s="20">
        <v>2956</v>
      </c>
      <c r="V463" s="253">
        <f t="shared" si="27"/>
        <v>0.9853333333333334</v>
      </c>
    </row>
    <row r="464" spans="8:22" ht="12.75">
      <c r="H464" s="45"/>
      <c r="I464" s="39"/>
      <c r="J464" s="141"/>
      <c r="R464" s="78"/>
      <c r="S464" s="92"/>
      <c r="V464" s="253"/>
    </row>
    <row r="465" spans="4:22" ht="12.75">
      <c r="D465" s="277" t="s">
        <v>274</v>
      </c>
      <c r="E465" s="278"/>
      <c r="H465" s="45"/>
      <c r="I465" s="39"/>
      <c r="J465" s="185"/>
      <c r="R465" s="78"/>
      <c r="S465" s="92"/>
      <c r="V465" s="253"/>
    </row>
    <row r="466" spans="4:22" ht="12.75">
      <c r="D466" s="279" t="s">
        <v>275</v>
      </c>
      <c r="E466" s="95"/>
      <c r="H466" s="45"/>
      <c r="I466" s="39">
        <v>10</v>
      </c>
      <c r="J466" s="185"/>
      <c r="M466" s="13">
        <v>-10</v>
      </c>
      <c r="R466" s="78"/>
      <c r="S466" s="92">
        <f>SUM(I466:R466)</f>
        <v>0</v>
      </c>
      <c r="U466" s="20">
        <v>0</v>
      </c>
      <c r="V466" s="253"/>
    </row>
    <row r="467" spans="4:22" ht="12.75">
      <c r="D467" s="4" t="s">
        <v>209</v>
      </c>
      <c r="H467" s="45"/>
      <c r="I467" s="39">
        <v>40</v>
      </c>
      <c r="J467" s="185"/>
      <c r="L467" s="13">
        <v>2.435</v>
      </c>
      <c r="R467" s="78"/>
      <c r="S467" s="92">
        <f t="shared" si="28"/>
        <v>42.435</v>
      </c>
      <c r="U467" s="20">
        <v>42435</v>
      </c>
      <c r="V467" s="253">
        <f t="shared" si="27"/>
        <v>1</v>
      </c>
    </row>
    <row r="468" spans="4:22" ht="12.75">
      <c r="D468" s="4" t="s">
        <v>219</v>
      </c>
      <c r="H468" s="45"/>
      <c r="I468" s="39">
        <v>5</v>
      </c>
      <c r="J468" s="185"/>
      <c r="M468" s="13">
        <v>-3.94</v>
      </c>
      <c r="R468" s="78"/>
      <c r="S468" s="92">
        <f t="shared" si="28"/>
        <v>1.06</v>
      </c>
      <c r="U468" s="20">
        <v>1059.5</v>
      </c>
      <c r="V468" s="253">
        <f t="shared" si="27"/>
        <v>0.9995283018867924</v>
      </c>
    </row>
    <row r="469" spans="4:22" ht="12.75">
      <c r="D469" s="4" t="s">
        <v>241</v>
      </c>
      <c r="H469" s="45"/>
      <c r="I469" s="39"/>
      <c r="J469" s="185"/>
      <c r="L469" s="13">
        <v>5.28</v>
      </c>
      <c r="R469" s="78"/>
      <c r="S469" s="92">
        <f t="shared" si="28"/>
        <v>5.28</v>
      </c>
      <c r="U469" s="20">
        <v>5280</v>
      </c>
      <c r="V469" s="253">
        <f t="shared" si="27"/>
        <v>1</v>
      </c>
    </row>
    <row r="470" spans="4:22" ht="12.75">
      <c r="D470" s="4" t="s">
        <v>276</v>
      </c>
      <c r="H470" s="45"/>
      <c r="I470" s="39">
        <v>1</v>
      </c>
      <c r="J470" s="185"/>
      <c r="L470" s="13">
        <v>0.15</v>
      </c>
      <c r="R470" s="78"/>
      <c r="S470" s="92">
        <f t="shared" si="28"/>
        <v>1.15</v>
      </c>
      <c r="U470" s="20">
        <v>1148.3</v>
      </c>
      <c r="V470" s="253">
        <f t="shared" si="27"/>
        <v>0.9985217391304348</v>
      </c>
    </row>
    <row r="471" spans="4:22" ht="12.75">
      <c r="D471" s="4" t="s">
        <v>277</v>
      </c>
      <c r="H471" s="45"/>
      <c r="I471" s="39">
        <v>5</v>
      </c>
      <c r="J471" s="185"/>
      <c r="L471" s="13">
        <v>-2.435</v>
      </c>
      <c r="M471" s="13">
        <v>-1.607</v>
      </c>
      <c r="R471" s="78"/>
      <c r="S471" s="92">
        <f t="shared" si="28"/>
        <v>0.9580000000000002</v>
      </c>
      <c r="U471" s="20">
        <v>957.6</v>
      </c>
      <c r="V471" s="253">
        <f t="shared" si="27"/>
        <v>0.999582463465553</v>
      </c>
    </row>
    <row r="472" spans="8:22" ht="12.75">
      <c r="H472" s="45"/>
      <c r="I472" s="39"/>
      <c r="J472" s="185"/>
      <c r="R472" s="78"/>
      <c r="S472" s="92"/>
      <c r="V472" s="253"/>
    </row>
    <row r="473" spans="4:22" ht="12.75">
      <c r="D473" s="277" t="s">
        <v>278</v>
      </c>
      <c r="E473" s="277"/>
      <c r="H473" s="45"/>
      <c r="I473" s="39"/>
      <c r="J473" s="185"/>
      <c r="R473" s="78"/>
      <c r="S473" s="92"/>
      <c r="V473" s="253"/>
    </row>
    <row r="474" spans="4:22" ht="12.75">
      <c r="D474" s="4" t="s">
        <v>279</v>
      </c>
      <c r="H474" s="45"/>
      <c r="I474" s="39">
        <v>3</v>
      </c>
      <c r="J474" s="185"/>
      <c r="L474" s="13">
        <v>-1.023</v>
      </c>
      <c r="P474" s="15">
        <v>1.747</v>
      </c>
      <c r="R474" s="78"/>
      <c r="S474" s="92">
        <f aca="true" t="shared" si="29" ref="S474:S480">SUM(I474:Q474)</f>
        <v>3.724</v>
      </c>
      <c r="U474" s="20">
        <v>3723.32</v>
      </c>
      <c r="V474" s="253">
        <f aca="true" t="shared" si="30" ref="V474:V481">SUM(U474/S474/1000)</f>
        <v>0.9998174006444683</v>
      </c>
    </row>
    <row r="475" spans="4:22" ht="12.75">
      <c r="D475" s="4" t="s">
        <v>241</v>
      </c>
      <c r="H475" s="45"/>
      <c r="I475" s="39"/>
      <c r="J475" s="185"/>
      <c r="L475" s="13">
        <v>27</v>
      </c>
      <c r="R475" s="78"/>
      <c r="S475" s="92">
        <f t="shared" si="29"/>
        <v>27</v>
      </c>
      <c r="U475" s="20">
        <v>27000</v>
      </c>
      <c r="V475" s="253">
        <f t="shared" si="30"/>
        <v>1</v>
      </c>
    </row>
    <row r="476" spans="4:22" ht="12.75">
      <c r="D476" s="4" t="s">
        <v>209</v>
      </c>
      <c r="H476" s="45"/>
      <c r="I476" s="39">
        <v>50</v>
      </c>
      <c r="J476" s="185"/>
      <c r="L476" s="13">
        <v>-20.76</v>
      </c>
      <c r="P476" s="15">
        <v>-0.175</v>
      </c>
      <c r="R476" s="78"/>
      <c r="S476" s="92">
        <f t="shared" si="29"/>
        <v>29.064999999999998</v>
      </c>
      <c r="U476" s="20">
        <v>29065</v>
      </c>
      <c r="V476" s="253">
        <f t="shared" si="30"/>
        <v>1.0000000000000002</v>
      </c>
    </row>
    <row r="477" spans="4:22" ht="12.75">
      <c r="D477" s="4" t="s">
        <v>280</v>
      </c>
      <c r="H477" s="45"/>
      <c r="I477" s="39"/>
      <c r="J477" s="185"/>
      <c r="L477" s="13">
        <v>4.05</v>
      </c>
      <c r="R477" s="78"/>
      <c r="S477" s="92">
        <f t="shared" si="29"/>
        <v>4.05</v>
      </c>
      <c r="U477" s="20">
        <v>4050</v>
      </c>
      <c r="V477" s="253">
        <f t="shared" si="30"/>
        <v>1</v>
      </c>
    </row>
    <row r="478" spans="4:22" ht="12.75">
      <c r="D478" s="4" t="s">
        <v>211</v>
      </c>
      <c r="H478" s="45"/>
      <c r="I478" s="39"/>
      <c r="J478" s="185"/>
      <c r="L478" s="13">
        <v>5.7</v>
      </c>
      <c r="R478" s="78"/>
      <c r="S478" s="92">
        <f t="shared" si="29"/>
        <v>5.7</v>
      </c>
      <c r="U478" s="20">
        <v>5699.68</v>
      </c>
      <c r="V478" s="253">
        <f t="shared" si="30"/>
        <v>0.9999438596491228</v>
      </c>
    </row>
    <row r="479" spans="4:22" ht="12.75">
      <c r="D479" s="4" t="s">
        <v>279</v>
      </c>
      <c r="H479" s="45"/>
      <c r="I479" s="39"/>
      <c r="J479" s="185"/>
      <c r="P479" s="15">
        <v>0.022</v>
      </c>
      <c r="R479" s="78"/>
      <c r="S479" s="92">
        <f t="shared" si="29"/>
        <v>0.022</v>
      </c>
      <c r="U479" s="20">
        <v>22</v>
      </c>
      <c r="V479" s="253">
        <f t="shared" si="30"/>
        <v>1.0000000000000002</v>
      </c>
    </row>
    <row r="480" spans="4:22" ht="12.75">
      <c r="D480" s="4" t="s">
        <v>209</v>
      </c>
      <c r="H480" s="45"/>
      <c r="I480" s="39"/>
      <c r="J480" s="185"/>
      <c r="P480" s="15">
        <v>2.65</v>
      </c>
      <c r="R480" s="78"/>
      <c r="S480" s="92">
        <f t="shared" si="29"/>
        <v>2.65</v>
      </c>
      <c r="U480" s="20">
        <v>2650</v>
      </c>
      <c r="V480" s="253">
        <f t="shared" si="30"/>
        <v>1</v>
      </c>
    </row>
    <row r="481" spans="4:22" ht="12.75">
      <c r="D481" s="4" t="s">
        <v>211</v>
      </c>
      <c r="H481" s="45"/>
      <c r="I481" s="39"/>
      <c r="J481" s="185"/>
      <c r="P481" s="15">
        <v>1.262</v>
      </c>
      <c r="R481" s="78"/>
      <c r="S481" s="92">
        <f>SUM(I481:R481)</f>
        <v>1.262</v>
      </c>
      <c r="U481" s="20">
        <v>1262</v>
      </c>
      <c r="V481" s="253">
        <f t="shared" si="30"/>
        <v>1</v>
      </c>
    </row>
    <row r="482" spans="4:22" ht="12.75">
      <c r="D482" s="4" t="s">
        <v>281</v>
      </c>
      <c r="H482" s="45"/>
      <c r="I482" s="39"/>
      <c r="J482" s="185"/>
      <c r="O482" s="15">
        <v>2</v>
      </c>
      <c r="P482" s="15">
        <v>-2</v>
      </c>
      <c r="R482" s="78"/>
      <c r="S482" s="92">
        <f>SUM(I482:R482)</f>
        <v>0</v>
      </c>
      <c r="U482" s="20">
        <v>0</v>
      </c>
      <c r="V482" s="253"/>
    </row>
    <row r="483" spans="8:22" ht="12.75">
      <c r="H483" s="45"/>
      <c r="I483" s="39"/>
      <c r="J483" s="185"/>
      <c r="R483" s="78"/>
      <c r="S483" s="92"/>
      <c r="V483" s="253"/>
    </row>
    <row r="484" spans="4:22" ht="12.75">
      <c r="D484" s="4" t="s">
        <v>282</v>
      </c>
      <c r="H484" s="45"/>
      <c r="I484" s="39"/>
      <c r="J484" s="141">
        <v>10</v>
      </c>
      <c r="R484" s="78"/>
      <c r="S484" s="92">
        <f>SUM(I484:R484)</f>
        <v>10</v>
      </c>
      <c r="U484" s="20">
        <v>10000</v>
      </c>
      <c r="V484" s="253">
        <f>SUM(U484/S484/1000)</f>
        <v>1</v>
      </c>
    </row>
    <row r="485" spans="8:22" ht="12.75">
      <c r="H485" s="45"/>
      <c r="I485" s="39"/>
      <c r="J485" s="185"/>
      <c r="R485" s="78"/>
      <c r="S485" s="92"/>
      <c r="V485" s="253"/>
    </row>
    <row r="486" spans="4:22" ht="12.75">
      <c r="D486" s="277" t="s">
        <v>283</v>
      </c>
      <c r="E486" s="277"/>
      <c r="H486" s="45"/>
      <c r="I486" s="39"/>
      <c r="J486" s="185"/>
      <c r="R486" s="78"/>
      <c r="S486" s="92"/>
      <c r="V486" s="253"/>
    </row>
    <row r="487" spans="4:22" ht="12.75">
      <c r="D487" s="279" t="s">
        <v>284</v>
      </c>
      <c r="E487" s="280"/>
      <c r="H487" s="45"/>
      <c r="I487" s="39"/>
      <c r="J487" s="141">
        <v>9.435</v>
      </c>
      <c r="L487" s="13">
        <v>1.665</v>
      </c>
      <c r="R487" s="78"/>
      <c r="S487" s="92">
        <f>SUM(I487:R487)</f>
        <v>11.100000000000001</v>
      </c>
      <c r="U487" s="20">
        <v>11099</v>
      </c>
      <c r="V487" s="253">
        <f aca="true" t="shared" si="31" ref="V487:V495">SUM(U487/S487/1000)</f>
        <v>0.9999099099099097</v>
      </c>
    </row>
    <row r="488" spans="4:22" ht="12.75">
      <c r="D488" s="279" t="s">
        <v>285</v>
      </c>
      <c r="E488" s="280"/>
      <c r="H488" s="45"/>
      <c r="I488" s="39"/>
      <c r="J488" s="141">
        <v>1.665</v>
      </c>
      <c r="L488" s="13">
        <v>-1.615</v>
      </c>
      <c r="R488" s="78"/>
      <c r="S488" s="92">
        <f aca="true" t="shared" si="32" ref="S488:S496">SUM(I488:R488)</f>
        <v>0.050000000000000044</v>
      </c>
      <c r="U488" s="20">
        <v>50</v>
      </c>
      <c r="V488" s="253">
        <f t="shared" si="31"/>
        <v>0.9999999999999991</v>
      </c>
    </row>
    <row r="489" spans="4:22" ht="12.75">
      <c r="D489" s="4" t="s">
        <v>286</v>
      </c>
      <c r="H489" s="45"/>
      <c r="I489" s="39"/>
      <c r="J489" s="141">
        <v>32.13</v>
      </c>
      <c r="L489" s="13">
        <v>5.67</v>
      </c>
      <c r="R489" s="78"/>
      <c r="S489" s="92">
        <f t="shared" si="32"/>
        <v>37.800000000000004</v>
      </c>
      <c r="U489" s="20">
        <v>37800</v>
      </c>
      <c r="V489" s="253">
        <f t="shared" si="31"/>
        <v>0.9999999999999999</v>
      </c>
    </row>
    <row r="490" spans="4:22" ht="12.75">
      <c r="D490" s="4" t="s">
        <v>287</v>
      </c>
      <c r="H490" s="45"/>
      <c r="I490" s="39"/>
      <c r="J490" s="141">
        <v>5.67</v>
      </c>
      <c r="L490" s="13">
        <v>-5.67</v>
      </c>
      <c r="R490" s="78"/>
      <c r="S490" s="92">
        <f t="shared" si="32"/>
        <v>0</v>
      </c>
      <c r="U490" s="20">
        <v>0</v>
      </c>
      <c r="V490" s="253"/>
    </row>
    <row r="491" spans="4:22" ht="12.75">
      <c r="D491" s="4" t="s">
        <v>288</v>
      </c>
      <c r="H491" s="45"/>
      <c r="I491" s="39"/>
      <c r="J491" s="141">
        <v>40.46</v>
      </c>
      <c r="L491" s="13">
        <v>6.288</v>
      </c>
      <c r="M491" s="13">
        <v>-0.468</v>
      </c>
      <c r="R491" s="78"/>
      <c r="S491" s="92">
        <f t="shared" si="32"/>
        <v>46.28</v>
      </c>
      <c r="U491" s="20">
        <v>46280</v>
      </c>
      <c r="V491" s="253">
        <f t="shared" si="31"/>
        <v>1</v>
      </c>
    </row>
    <row r="492" spans="4:22" ht="12.75">
      <c r="D492" s="4" t="s">
        <v>289</v>
      </c>
      <c r="H492" s="45"/>
      <c r="I492" s="39"/>
      <c r="J492" s="141">
        <v>7.14</v>
      </c>
      <c r="L492" s="13">
        <v>-7.14</v>
      </c>
      <c r="R492" s="78"/>
      <c r="S492" s="92">
        <f t="shared" si="32"/>
        <v>0</v>
      </c>
      <c r="U492" s="20">
        <v>0</v>
      </c>
      <c r="V492" s="253"/>
    </row>
    <row r="493" spans="4:22" ht="12.75">
      <c r="D493" s="4" t="s">
        <v>290</v>
      </c>
      <c r="H493" s="45"/>
      <c r="I493" s="39"/>
      <c r="J493" s="141">
        <v>29.495</v>
      </c>
      <c r="L493" s="13">
        <v>6.057</v>
      </c>
      <c r="R493" s="78"/>
      <c r="S493" s="92">
        <f t="shared" si="32"/>
        <v>35.552</v>
      </c>
      <c r="U493" s="20">
        <v>35551.12</v>
      </c>
      <c r="V493" s="253">
        <f t="shared" si="31"/>
        <v>0.9999752475247526</v>
      </c>
    </row>
    <row r="494" spans="4:22" ht="12.75">
      <c r="D494" s="4" t="s">
        <v>291</v>
      </c>
      <c r="H494" s="45"/>
      <c r="I494" s="39"/>
      <c r="J494" s="141">
        <v>5.205</v>
      </c>
      <c r="L494" s="13">
        <v>-5.205</v>
      </c>
      <c r="R494" s="78"/>
      <c r="S494" s="92">
        <f t="shared" si="32"/>
        <v>0</v>
      </c>
      <c r="U494" s="20">
        <v>0</v>
      </c>
      <c r="V494" s="253"/>
    </row>
    <row r="495" spans="4:22" ht="12.75">
      <c r="D495" s="4" t="s">
        <v>292</v>
      </c>
      <c r="H495" s="45"/>
      <c r="I495" s="39"/>
      <c r="J495" s="141">
        <v>52.36</v>
      </c>
      <c r="L495" s="13">
        <v>9.24</v>
      </c>
      <c r="R495" s="78"/>
      <c r="S495" s="92">
        <f t="shared" si="32"/>
        <v>61.6</v>
      </c>
      <c r="U495" s="20">
        <v>61599</v>
      </c>
      <c r="V495" s="253">
        <f t="shared" si="31"/>
        <v>0.9999837662337663</v>
      </c>
    </row>
    <row r="496" spans="4:22" ht="12.75">
      <c r="D496" s="4" t="s">
        <v>293</v>
      </c>
      <c r="H496" s="45"/>
      <c r="I496" s="39"/>
      <c r="J496" s="141">
        <v>9.24</v>
      </c>
      <c r="L496" s="13">
        <v>-9.24</v>
      </c>
      <c r="R496" s="78"/>
      <c r="S496" s="92">
        <f t="shared" si="32"/>
        <v>0</v>
      </c>
      <c r="U496" s="20">
        <v>0</v>
      </c>
      <c r="V496" s="253"/>
    </row>
    <row r="497" spans="8:22" ht="12.75">
      <c r="H497" s="45"/>
      <c r="I497" s="39"/>
      <c r="J497" s="185"/>
      <c r="R497" s="78"/>
      <c r="S497" s="92"/>
      <c r="V497" s="253"/>
    </row>
    <row r="498" spans="1:21" ht="12.75">
      <c r="A498" s="108" t="s">
        <v>294</v>
      </c>
      <c r="B498" s="9"/>
      <c r="C498" s="9"/>
      <c r="D498" s="9"/>
      <c r="H498" s="45"/>
      <c r="I498" s="39"/>
      <c r="J498" s="185"/>
      <c r="R498" s="78"/>
      <c r="S498" s="92"/>
      <c r="U498" s="97"/>
    </row>
    <row r="499" spans="4:22" ht="12.75">
      <c r="D499" s="4" t="s">
        <v>208</v>
      </c>
      <c r="H499" s="45"/>
      <c r="I499" s="39">
        <v>125</v>
      </c>
      <c r="J499" s="141"/>
      <c r="P499" s="15">
        <v>11.559</v>
      </c>
      <c r="R499" s="78"/>
      <c r="S499" s="92">
        <f aca="true" t="shared" si="33" ref="S499:S505">SUM(I499:Q499)</f>
        <v>136.559</v>
      </c>
      <c r="U499" s="20">
        <v>136558.22</v>
      </c>
      <c r="V499" s="253">
        <f aca="true" t="shared" si="34" ref="V499:V505">SUM(U499/S499/1000)</f>
        <v>0.9999942881831297</v>
      </c>
    </row>
    <row r="500" spans="4:22" ht="12.75">
      <c r="D500" s="4" t="s">
        <v>219</v>
      </c>
      <c r="H500" s="45"/>
      <c r="I500" s="39">
        <v>22</v>
      </c>
      <c r="J500" s="141"/>
      <c r="P500" s="15">
        <v>-21.79</v>
      </c>
      <c r="R500" s="78"/>
      <c r="S500" s="92">
        <f t="shared" si="33"/>
        <v>0.21000000000000085</v>
      </c>
      <c r="U500" s="20">
        <v>210</v>
      </c>
      <c r="V500" s="253">
        <f t="shared" si="34"/>
        <v>0.9999999999999959</v>
      </c>
    </row>
    <row r="501" spans="4:22" ht="12.75">
      <c r="D501" s="4" t="s">
        <v>295</v>
      </c>
      <c r="H501" s="45"/>
      <c r="I501" s="39"/>
      <c r="J501" s="141"/>
      <c r="L501" s="13">
        <v>10</v>
      </c>
      <c r="P501" s="15">
        <v>-4.585</v>
      </c>
      <c r="R501" s="78"/>
      <c r="S501" s="92">
        <f t="shared" si="33"/>
        <v>5.415</v>
      </c>
      <c r="U501" s="20">
        <v>5414.4</v>
      </c>
      <c r="V501" s="253">
        <f t="shared" si="34"/>
        <v>0.9998891966759001</v>
      </c>
    </row>
    <row r="502" spans="4:22" ht="12.75">
      <c r="D502" s="4" t="s">
        <v>249</v>
      </c>
      <c r="H502" s="45"/>
      <c r="I502" s="72">
        <v>17.6</v>
      </c>
      <c r="J502" s="141"/>
      <c r="P502" s="15">
        <v>-0.032</v>
      </c>
      <c r="R502" s="78"/>
      <c r="S502" s="92">
        <f t="shared" si="33"/>
        <v>17.568</v>
      </c>
      <c r="U502" s="20">
        <v>17567.52</v>
      </c>
      <c r="V502" s="253">
        <f t="shared" si="34"/>
        <v>0.9999726775956284</v>
      </c>
    </row>
    <row r="503" spans="4:22" ht="12.75">
      <c r="D503" s="4" t="s">
        <v>209</v>
      </c>
      <c r="H503" s="45"/>
      <c r="I503" s="39">
        <v>50</v>
      </c>
      <c r="J503" s="141"/>
      <c r="L503" s="13">
        <v>40</v>
      </c>
      <c r="P503" s="15">
        <v>-67.988</v>
      </c>
      <c r="R503" s="78"/>
      <c r="S503" s="92">
        <f t="shared" si="33"/>
        <v>22.012</v>
      </c>
      <c r="T503" s="281"/>
      <c r="U503" s="20">
        <v>22011.1</v>
      </c>
      <c r="V503" s="253">
        <f t="shared" si="34"/>
        <v>0.9999591132109757</v>
      </c>
    </row>
    <row r="504" spans="4:22" ht="12.75">
      <c r="D504" s="4" t="s">
        <v>296</v>
      </c>
      <c r="H504" s="45"/>
      <c r="I504" s="39">
        <v>4</v>
      </c>
      <c r="J504" s="141"/>
      <c r="P504" s="15">
        <v>-2.5</v>
      </c>
      <c r="R504" s="78"/>
      <c r="S504" s="92">
        <f t="shared" si="33"/>
        <v>1.5</v>
      </c>
      <c r="U504" s="20">
        <v>1500</v>
      </c>
      <c r="V504" s="253">
        <f t="shared" si="34"/>
        <v>1</v>
      </c>
    </row>
    <row r="505" spans="4:22" ht="12.75" customHeight="1">
      <c r="D505" s="4" t="s">
        <v>297</v>
      </c>
      <c r="H505" s="45"/>
      <c r="I505" s="39">
        <v>130</v>
      </c>
      <c r="J505" s="141"/>
      <c r="P505" s="15">
        <v>-127.324</v>
      </c>
      <c r="R505" s="78"/>
      <c r="S505" s="92">
        <f t="shared" si="33"/>
        <v>2.676000000000002</v>
      </c>
      <c r="U505" s="20">
        <v>2676</v>
      </c>
      <c r="V505" s="253">
        <f t="shared" si="34"/>
        <v>0.9999999999999993</v>
      </c>
    </row>
    <row r="506" spans="10:22" ht="12.75">
      <c r="J506" s="185"/>
      <c r="R506" s="78"/>
      <c r="S506" s="92"/>
      <c r="V506" s="253"/>
    </row>
    <row r="507" spans="1:22" ht="12.75">
      <c r="A507" s="108" t="s">
        <v>298</v>
      </c>
      <c r="B507" s="9"/>
      <c r="C507" s="9"/>
      <c r="D507" s="9"/>
      <c r="J507" s="185"/>
      <c r="R507" s="78"/>
      <c r="S507" s="92"/>
      <c r="V507" s="253"/>
    </row>
    <row r="508" spans="1:22" ht="12.75">
      <c r="A508" s="108"/>
      <c r="B508" s="9"/>
      <c r="C508" s="9"/>
      <c r="D508" s="4" t="s">
        <v>209</v>
      </c>
      <c r="E508" s="4"/>
      <c r="I508" s="72">
        <v>70</v>
      </c>
      <c r="J508" s="141"/>
      <c r="K508" s="13">
        <v>-6.505</v>
      </c>
      <c r="P508" s="15">
        <v>-29.197</v>
      </c>
      <c r="R508" s="78"/>
      <c r="S508" s="92">
        <f aca="true" t="shared" si="35" ref="S508:S516">SUM(I508:Q508)</f>
        <v>34.298</v>
      </c>
      <c r="U508" s="20">
        <v>34298</v>
      </c>
      <c r="V508" s="253">
        <f aca="true" t="shared" si="36" ref="V508:V516">SUM(U508/S508/1000)</f>
        <v>1</v>
      </c>
    </row>
    <row r="509" spans="1:22" ht="12.75">
      <c r="A509" s="108"/>
      <c r="B509" s="9"/>
      <c r="C509" s="9"/>
      <c r="D509" s="4" t="s">
        <v>299</v>
      </c>
      <c r="E509" s="4"/>
      <c r="I509" s="72">
        <v>295.2</v>
      </c>
      <c r="J509" s="141"/>
      <c r="R509" s="78"/>
      <c r="S509" s="92">
        <f t="shared" si="35"/>
        <v>295.2</v>
      </c>
      <c r="U509" s="20">
        <v>295200</v>
      </c>
      <c r="V509" s="253">
        <f t="shared" si="36"/>
        <v>1</v>
      </c>
    </row>
    <row r="510" spans="1:22" ht="12.75">
      <c r="A510" s="108"/>
      <c r="B510" s="9"/>
      <c r="C510" s="9"/>
      <c r="D510" s="4" t="s">
        <v>241</v>
      </c>
      <c r="E510" s="4"/>
      <c r="I510" s="72"/>
      <c r="J510" s="141"/>
      <c r="K510" s="13">
        <v>0.75</v>
      </c>
      <c r="R510" s="78"/>
      <c r="S510" s="92">
        <f t="shared" si="35"/>
        <v>0.75</v>
      </c>
      <c r="U510" s="20">
        <v>750</v>
      </c>
      <c r="V510" s="253">
        <f t="shared" si="36"/>
        <v>1</v>
      </c>
    </row>
    <row r="511" spans="4:22" ht="12.75">
      <c r="D511" s="4" t="s">
        <v>300</v>
      </c>
      <c r="I511" s="72">
        <v>165</v>
      </c>
      <c r="J511" s="141"/>
      <c r="R511" s="78"/>
      <c r="S511" s="92">
        <f t="shared" si="35"/>
        <v>165</v>
      </c>
      <c r="U511" s="20">
        <v>165000</v>
      </c>
      <c r="V511" s="253">
        <f t="shared" si="36"/>
        <v>1</v>
      </c>
    </row>
    <row r="512" spans="4:22" ht="12.75">
      <c r="D512" s="4" t="s">
        <v>301</v>
      </c>
      <c r="I512" s="72">
        <v>15</v>
      </c>
      <c r="J512" s="185"/>
      <c r="K512" s="13">
        <v>6.505</v>
      </c>
      <c r="P512" s="15">
        <v>-0.714</v>
      </c>
      <c r="R512" s="78"/>
      <c r="S512" s="92">
        <f t="shared" si="35"/>
        <v>20.791</v>
      </c>
      <c r="U512" s="20">
        <v>20791</v>
      </c>
      <c r="V512" s="253">
        <f t="shared" si="36"/>
        <v>1</v>
      </c>
    </row>
    <row r="513" spans="4:22" ht="12.75">
      <c r="D513" s="4" t="s">
        <v>219</v>
      </c>
      <c r="I513" s="72">
        <v>35</v>
      </c>
      <c r="J513" s="185"/>
      <c r="L513" s="13">
        <v>-0.564</v>
      </c>
      <c r="M513" s="13">
        <v>0.5</v>
      </c>
      <c r="O513" s="15">
        <v>1</v>
      </c>
      <c r="P513" s="15">
        <v>1.327</v>
      </c>
      <c r="R513" s="78"/>
      <c r="S513" s="92">
        <f t="shared" si="35"/>
        <v>37.263</v>
      </c>
      <c r="U513" s="20">
        <v>37263</v>
      </c>
      <c r="V513" s="253">
        <f t="shared" si="36"/>
        <v>1</v>
      </c>
    </row>
    <row r="514" spans="4:22" ht="12.75">
      <c r="D514" s="4" t="s">
        <v>302</v>
      </c>
      <c r="I514" s="72"/>
      <c r="J514" s="185"/>
      <c r="L514" s="13">
        <v>0.564</v>
      </c>
      <c r="R514" s="78"/>
      <c r="S514" s="92">
        <f t="shared" si="35"/>
        <v>0.564</v>
      </c>
      <c r="U514" s="20">
        <v>564</v>
      </c>
      <c r="V514" s="253">
        <f t="shared" si="36"/>
        <v>1.0000000000000002</v>
      </c>
    </row>
    <row r="515" spans="4:22" ht="12.75">
      <c r="D515" s="4" t="s">
        <v>280</v>
      </c>
      <c r="I515" s="72">
        <v>2</v>
      </c>
      <c r="J515" s="185"/>
      <c r="P515" s="15">
        <v>-2</v>
      </c>
      <c r="R515" s="78"/>
      <c r="S515" s="92">
        <f t="shared" si="35"/>
        <v>0</v>
      </c>
      <c r="U515" s="20">
        <v>0</v>
      </c>
      <c r="V515" s="253"/>
    </row>
    <row r="516" spans="4:22" ht="12.75">
      <c r="D516" s="4" t="s">
        <v>211</v>
      </c>
      <c r="I516" s="72">
        <v>3</v>
      </c>
      <c r="J516" s="185"/>
      <c r="P516" s="15">
        <v>-1.784</v>
      </c>
      <c r="R516" s="78"/>
      <c r="S516" s="92">
        <f t="shared" si="35"/>
        <v>1.216</v>
      </c>
      <c r="U516" s="20">
        <v>1216</v>
      </c>
      <c r="V516" s="253">
        <f t="shared" si="36"/>
        <v>1</v>
      </c>
    </row>
    <row r="517" spans="8:22" ht="12.75">
      <c r="H517" s="45"/>
      <c r="I517" s="39"/>
      <c r="J517" s="185"/>
      <c r="R517" s="78"/>
      <c r="S517" s="92"/>
      <c r="V517" s="253"/>
    </row>
    <row r="518" spans="1:22" ht="12.75">
      <c r="A518" s="108" t="s">
        <v>303</v>
      </c>
      <c r="B518" s="9"/>
      <c r="C518" s="9"/>
      <c r="D518" s="9"/>
      <c r="H518" s="45"/>
      <c r="I518" s="39"/>
      <c r="J518" s="185"/>
      <c r="R518" s="78"/>
      <c r="S518" s="92"/>
      <c r="V518" s="253"/>
    </row>
    <row r="519" spans="1:22" ht="12.75">
      <c r="A519" s="108"/>
      <c r="B519" s="9"/>
      <c r="C519" s="9"/>
      <c r="D519" s="4" t="s">
        <v>304</v>
      </c>
      <c r="H519" s="45"/>
      <c r="I519" s="39"/>
      <c r="J519" s="185"/>
      <c r="K519" s="13">
        <v>11.5</v>
      </c>
      <c r="P519" s="15">
        <v>-1.649</v>
      </c>
      <c r="R519" s="78"/>
      <c r="S519" s="92">
        <f>SUM(I519:R519)</f>
        <v>9.850999999999999</v>
      </c>
      <c r="U519" s="20">
        <v>9851</v>
      </c>
      <c r="V519" s="253">
        <f aca="true" t="shared" si="37" ref="V519:V524">SUM(U519/S519/1000)</f>
        <v>1.0000000000000002</v>
      </c>
    </row>
    <row r="520" spans="1:22" ht="12.75">
      <c r="A520" s="108"/>
      <c r="B520" s="9"/>
      <c r="C520" s="9"/>
      <c r="D520" s="4" t="s">
        <v>305</v>
      </c>
      <c r="H520" s="45"/>
      <c r="I520" s="39"/>
      <c r="J520" s="185"/>
      <c r="M520" s="13">
        <v>3.3</v>
      </c>
      <c r="R520" s="78"/>
      <c r="S520" s="92">
        <f aca="true" t="shared" si="38" ref="S520:S525">SUM(I520:R520)</f>
        <v>3.3</v>
      </c>
      <c r="U520" s="20">
        <v>3300</v>
      </c>
      <c r="V520" s="253">
        <f t="shared" si="37"/>
        <v>1</v>
      </c>
    </row>
    <row r="521" spans="1:22" ht="12.75">
      <c r="A521" s="108"/>
      <c r="B521" s="9"/>
      <c r="C521" s="9"/>
      <c r="D521" s="4" t="s">
        <v>255</v>
      </c>
      <c r="H521" s="45"/>
      <c r="I521" s="39"/>
      <c r="J521" s="185"/>
      <c r="K521" s="13">
        <v>2.875</v>
      </c>
      <c r="P521" s="15">
        <v>-0.412</v>
      </c>
      <c r="R521" s="78"/>
      <c r="S521" s="92">
        <f t="shared" si="38"/>
        <v>2.463</v>
      </c>
      <c r="U521" s="20">
        <v>2462.5</v>
      </c>
      <c r="V521" s="253">
        <f t="shared" si="37"/>
        <v>0.9997969955339018</v>
      </c>
    </row>
    <row r="522" spans="1:22" ht="12.75">
      <c r="A522" s="108"/>
      <c r="B522" s="9"/>
      <c r="C522" s="9"/>
      <c r="D522" s="4" t="s">
        <v>256</v>
      </c>
      <c r="H522" s="45"/>
      <c r="I522" s="39"/>
      <c r="J522" s="185"/>
      <c r="K522" s="13">
        <v>1.035</v>
      </c>
      <c r="P522" s="15">
        <v>-0.148</v>
      </c>
      <c r="R522" s="78"/>
      <c r="S522" s="92">
        <f t="shared" si="38"/>
        <v>0.8869999999999999</v>
      </c>
      <c r="U522" s="20">
        <v>887</v>
      </c>
      <c r="V522" s="253">
        <f t="shared" si="37"/>
        <v>1.0000000000000002</v>
      </c>
    </row>
    <row r="523" spans="1:22" ht="12.75">
      <c r="A523" s="108"/>
      <c r="B523" s="9"/>
      <c r="C523" s="9"/>
      <c r="D523" s="4" t="s">
        <v>306</v>
      </c>
      <c r="E523" s="4"/>
      <c r="H523" s="45"/>
      <c r="I523" s="39"/>
      <c r="J523" s="185"/>
      <c r="K523" s="13">
        <v>5</v>
      </c>
      <c r="M523" s="13">
        <v>2.8</v>
      </c>
      <c r="P523" s="15">
        <v>-0.609</v>
      </c>
      <c r="R523" s="78"/>
      <c r="S523" s="92">
        <f t="shared" si="38"/>
        <v>7.191</v>
      </c>
      <c r="U523" s="20">
        <v>7191</v>
      </c>
      <c r="V523" s="253">
        <f t="shared" si="37"/>
        <v>1</v>
      </c>
    </row>
    <row r="524" spans="4:22" ht="12.75">
      <c r="D524" s="4" t="s">
        <v>307</v>
      </c>
      <c r="H524" s="45"/>
      <c r="I524" s="39">
        <v>370</v>
      </c>
      <c r="J524" s="141">
        <v>16</v>
      </c>
      <c r="K524" s="13">
        <v>-20.41</v>
      </c>
      <c r="P524" s="15">
        <v>-223.138</v>
      </c>
      <c r="R524" s="78"/>
      <c r="S524" s="92">
        <f t="shared" si="38"/>
        <v>142.452</v>
      </c>
      <c r="U524" s="20">
        <v>142451.1</v>
      </c>
      <c r="V524" s="253">
        <f t="shared" si="37"/>
        <v>0.9999936820823857</v>
      </c>
    </row>
    <row r="525" spans="4:22" ht="12.75">
      <c r="D525" s="4" t="s">
        <v>210</v>
      </c>
      <c r="H525" s="45"/>
      <c r="I525" s="39">
        <v>10</v>
      </c>
      <c r="J525" s="185"/>
      <c r="P525" s="15">
        <v>-10</v>
      </c>
      <c r="R525" s="78"/>
      <c r="S525" s="92">
        <f t="shared" si="38"/>
        <v>0</v>
      </c>
      <c r="U525" s="20">
        <v>0</v>
      </c>
      <c r="V525" s="253"/>
    </row>
    <row r="526" spans="8:22" ht="12.75">
      <c r="H526" s="45"/>
      <c r="I526" s="39"/>
      <c r="J526" s="185"/>
      <c r="R526" s="78"/>
      <c r="S526" s="92"/>
      <c r="V526" s="253"/>
    </row>
    <row r="527" spans="8:22" ht="12.75">
      <c r="H527" s="45"/>
      <c r="I527" s="39"/>
      <c r="J527" s="185"/>
      <c r="R527" s="78"/>
      <c r="S527" s="92"/>
      <c r="V527" s="253"/>
    </row>
    <row r="528" spans="1:22" ht="12.75">
      <c r="A528" s="108" t="s">
        <v>308</v>
      </c>
      <c r="B528" s="9"/>
      <c r="C528" s="9"/>
      <c r="D528" s="9"/>
      <c r="H528" s="45"/>
      <c r="I528" s="39"/>
      <c r="J528" s="185"/>
      <c r="R528" s="78"/>
      <c r="S528" s="92"/>
      <c r="V528" s="78"/>
    </row>
    <row r="529" spans="7:22" ht="12.75">
      <c r="G529" s="21"/>
      <c r="H529" s="203"/>
      <c r="I529" s="15"/>
      <c r="J529" s="141"/>
      <c r="R529" s="78"/>
      <c r="S529" s="92"/>
      <c r="V529" s="78"/>
    </row>
    <row r="530" spans="4:22" ht="12.75">
      <c r="D530" s="4" t="s">
        <v>309</v>
      </c>
      <c r="G530" s="21"/>
      <c r="H530" s="21"/>
      <c r="I530" s="39"/>
      <c r="J530" s="141">
        <v>50</v>
      </c>
      <c r="R530" s="78"/>
      <c r="S530" s="92">
        <f>SUM(I530:Q530)</f>
        <v>50</v>
      </c>
      <c r="U530" s="20">
        <v>50000</v>
      </c>
      <c r="V530" s="253">
        <f>SUM(U530/S530/1000)</f>
        <v>1</v>
      </c>
    </row>
    <row r="531" spans="4:22" ht="12.75">
      <c r="D531" s="4" t="s">
        <v>310</v>
      </c>
      <c r="G531" s="21"/>
      <c r="H531" s="21"/>
      <c r="I531" s="39"/>
      <c r="J531" s="141"/>
      <c r="K531" s="13">
        <v>95</v>
      </c>
      <c r="M531" s="13">
        <v>-4.638</v>
      </c>
      <c r="R531" s="78"/>
      <c r="S531" s="92">
        <f>SUM(I531:Q531)</f>
        <v>90.362</v>
      </c>
      <c r="U531" s="20">
        <v>90361.09</v>
      </c>
      <c r="V531" s="253">
        <f>SUM(U531/S531/1000)</f>
        <v>0.9999899293950997</v>
      </c>
    </row>
    <row r="532" spans="4:22" ht="12.75">
      <c r="D532" s="4" t="s">
        <v>311</v>
      </c>
      <c r="G532" s="21"/>
      <c r="H532" s="21"/>
      <c r="I532" s="39"/>
      <c r="J532" s="141"/>
      <c r="K532" s="13">
        <v>15</v>
      </c>
      <c r="R532" s="78"/>
      <c r="S532" s="92">
        <f>SUM(I532:Q532)</f>
        <v>15</v>
      </c>
      <c r="U532" s="20">
        <v>15000</v>
      </c>
      <c r="V532" s="253">
        <f>SUM(U532/S532/1000)</f>
        <v>1</v>
      </c>
    </row>
    <row r="533" spans="4:22" ht="12.75">
      <c r="D533" s="4" t="s">
        <v>312</v>
      </c>
      <c r="G533" s="21"/>
      <c r="H533" s="21"/>
      <c r="I533" s="39">
        <v>1.05</v>
      </c>
      <c r="J533" s="141"/>
      <c r="R533" s="78"/>
      <c r="S533" s="92">
        <f>SUM(I533:Q533)</f>
        <v>1.05</v>
      </c>
      <c r="U533" s="20">
        <v>1044.88</v>
      </c>
      <c r="V533" s="253">
        <f>SUM(U533/S533/1000)</f>
        <v>0.9951238095238095</v>
      </c>
    </row>
    <row r="534" spans="7:22" ht="12.75">
      <c r="G534" s="21"/>
      <c r="H534" s="21"/>
      <c r="I534" s="32"/>
      <c r="J534" s="141"/>
      <c r="R534" s="78"/>
      <c r="S534" s="92"/>
      <c r="V534" s="253"/>
    </row>
    <row r="535" spans="1:22" ht="12.75">
      <c r="A535" s="108" t="s">
        <v>313</v>
      </c>
      <c r="B535" s="9"/>
      <c r="C535" s="9"/>
      <c r="D535" s="9"/>
      <c r="G535" s="21"/>
      <c r="H535" s="21"/>
      <c r="I535" s="32"/>
      <c r="J535" s="141"/>
      <c r="R535" s="78"/>
      <c r="S535" s="92"/>
      <c r="V535" s="78"/>
    </row>
    <row r="536" spans="1:22" ht="12.75">
      <c r="A536" s="108"/>
      <c r="B536" s="9"/>
      <c r="C536" s="9"/>
      <c r="D536" s="4" t="s">
        <v>314</v>
      </c>
      <c r="E536" s="4"/>
      <c r="F536" s="4"/>
      <c r="G536" s="21"/>
      <c r="H536" s="21"/>
      <c r="I536" s="39">
        <v>8.31</v>
      </c>
      <c r="J536" s="141"/>
      <c r="O536" s="15">
        <v>2.31</v>
      </c>
      <c r="P536" s="15">
        <v>-0.21</v>
      </c>
      <c r="R536" s="78"/>
      <c r="S536" s="92">
        <f>SUM(I536:Q536)</f>
        <v>10.41</v>
      </c>
      <c r="U536" s="20">
        <v>10410</v>
      </c>
      <c r="V536" s="253">
        <f>SUM(U536/S536/1000)</f>
        <v>1</v>
      </c>
    </row>
    <row r="537" spans="7:22" ht="12.75">
      <c r="G537" s="21"/>
      <c r="H537" s="137"/>
      <c r="I537" s="15"/>
      <c r="J537" s="141"/>
      <c r="R537" s="78"/>
      <c r="S537" s="92"/>
      <c r="V537" s="78"/>
    </row>
    <row r="538" spans="1:22" ht="12.75">
      <c r="A538" s="108" t="s">
        <v>315</v>
      </c>
      <c r="B538" s="9"/>
      <c r="C538" s="9"/>
      <c r="D538" s="9"/>
      <c r="G538" s="21"/>
      <c r="H538" s="137"/>
      <c r="I538" s="15"/>
      <c r="J538" s="141"/>
      <c r="R538" s="78"/>
      <c r="S538" s="92"/>
      <c r="V538" s="78"/>
    </row>
    <row r="539" spans="1:22" ht="12.75">
      <c r="A539" s="108"/>
      <c r="B539" s="9"/>
      <c r="C539" s="9"/>
      <c r="D539" s="4" t="s">
        <v>254</v>
      </c>
      <c r="E539" s="4"/>
      <c r="G539" s="21"/>
      <c r="H539" s="137"/>
      <c r="I539" s="39">
        <v>5</v>
      </c>
      <c r="J539" s="141"/>
      <c r="R539" s="78"/>
      <c r="S539" s="92">
        <f>SUM(I539:Q539)</f>
        <v>5</v>
      </c>
      <c r="U539" s="20">
        <v>5000</v>
      </c>
      <c r="V539" s="253">
        <f>SUM(U539/S539/1000)</f>
        <v>1</v>
      </c>
    </row>
    <row r="540" spans="1:22" ht="12.75">
      <c r="A540" s="108"/>
      <c r="B540" s="9"/>
      <c r="C540" s="9"/>
      <c r="D540" s="4" t="s">
        <v>316</v>
      </c>
      <c r="G540" s="21"/>
      <c r="H540" s="137"/>
      <c r="I540" s="39">
        <v>64</v>
      </c>
      <c r="J540" s="141"/>
      <c r="P540" s="15">
        <v>-8.594</v>
      </c>
      <c r="R540" s="78"/>
      <c r="S540" s="92">
        <f>SUM(I540:Q540)</f>
        <v>55.406</v>
      </c>
      <c r="U540" s="20">
        <v>55406</v>
      </c>
      <c r="V540" s="253">
        <f>SUM(U540/S540/1000)</f>
        <v>1</v>
      </c>
    </row>
    <row r="541" spans="1:22" ht="12.75">
      <c r="A541" s="108"/>
      <c r="B541" s="9"/>
      <c r="C541" s="9"/>
      <c r="D541" s="4"/>
      <c r="G541" s="21"/>
      <c r="H541" s="137"/>
      <c r="I541" s="15"/>
      <c r="J541" s="141"/>
      <c r="R541" s="78"/>
      <c r="S541" s="92"/>
      <c r="V541" s="78"/>
    </row>
    <row r="542" spans="1:22" ht="12.75">
      <c r="A542" s="108" t="s">
        <v>317</v>
      </c>
      <c r="B542" s="9"/>
      <c r="C542" s="9"/>
      <c r="D542" s="9"/>
      <c r="G542" s="21"/>
      <c r="H542" s="137"/>
      <c r="I542" s="15"/>
      <c r="J542" s="141"/>
      <c r="R542" s="78"/>
      <c r="S542" s="92"/>
      <c r="V542" s="78"/>
    </row>
    <row r="543" spans="4:22" ht="12.75">
      <c r="D543" s="4" t="s">
        <v>254</v>
      </c>
      <c r="G543" s="21"/>
      <c r="H543" s="137"/>
      <c r="I543" s="39">
        <v>6</v>
      </c>
      <c r="J543" s="141"/>
      <c r="R543" s="78"/>
      <c r="S543" s="92">
        <f aca="true" t="shared" si="39" ref="S543:S548">SUM(I543:Q543)</f>
        <v>6</v>
      </c>
      <c r="U543" s="20">
        <v>6000</v>
      </c>
      <c r="V543" s="253">
        <f aca="true" t="shared" si="40" ref="V543:V548">SUM(U543/S543/1000)</f>
        <v>1</v>
      </c>
    </row>
    <row r="544" spans="4:22" ht="12.75">
      <c r="D544" s="4" t="s">
        <v>219</v>
      </c>
      <c r="G544" s="21"/>
      <c r="H544" s="137"/>
      <c r="I544" s="39">
        <v>15</v>
      </c>
      <c r="J544" s="141"/>
      <c r="P544" s="15">
        <v>-0.383</v>
      </c>
      <c r="R544" s="78"/>
      <c r="S544" s="92">
        <f t="shared" si="39"/>
        <v>14.617</v>
      </c>
      <c r="U544" s="20">
        <v>14617</v>
      </c>
      <c r="V544" s="253">
        <f t="shared" si="40"/>
        <v>0.9999999999999999</v>
      </c>
    </row>
    <row r="545" spans="4:22" ht="12.75">
      <c r="D545" s="4" t="s">
        <v>280</v>
      </c>
      <c r="G545" s="21"/>
      <c r="H545" s="137"/>
      <c r="I545" s="39">
        <v>8</v>
      </c>
      <c r="J545" s="141"/>
      <c r="P545" s="15">
        <v>-3.463</v>
      </c>
      <c r="R545" s="78"/>
      <c r="S545" s="92">
        <f t="shared" si="39"/>
        <v>4.537</v>
      </c>
      <c r="U545" s="20">
        <v>4536.6</v>
      </c>
      <c r="V545" s="253">
        <f t="shared" si="40"/>
        <v>0.999911836014988</v>
      </c>
    </row>
    <row r="546" spans="4:22" ht="12.75">
      <c r="D546" s="4" t="s">
        <v>318</v>
      </c>
      <c r="G546" s="21"/>
      <c r="H546" s="137"/>
      <c r="I546" s="39">
        <v>64</v>
      </c>
      <c r="J546" s="141"/>
      <c r="P546" s="15">
        <v>-28.85</v>
      </c>
      <c r="R546" s="78"/>
      <c r="S546" s="92">
        <f t="shared" si="39"/>
        <v>35.15</v>
      </c>
      <c r="U546" s="20">
        <v>35150</v>
      </c>
      <c r="V546" s="253">
        <f t="shared" si="40"/>
        <v>1</v>
      </c>
    </row>
    <row r="547" spans="4:22" ht="12.75">
      <c r="D547" s="4" t="s">
        <v>211</v>
      </c>
      <c r="G547" s="21"/>
      <c r="H547" s="137"/>
      <c r="I547" s="39">
        <v>32</v>
      </c>
      <c r="J547" s="141"/>
      <c r="P547" s="15">
        <v>-4.908</v>
      </c>
      <c r="R547" s="78"/>
      <c r="S547" s="92">
        <f t="shared" si="39"/>
        <v>27.092</v>
      </c>
      <c r="U547" s="20">
        <v>27091.4</v>
      </c>
      <c r="V547" s="253">
        <f t="shared" si="40"/>
        <v>0.9999778532408091</v>
      </c>
    </row>
    <row r="548" spans="4:22" ht="12.75">
      <c r="D548" s="4" t="s">
        <v>319</v>
      </c>
      <c r="G548" s="21"/>
      <c r="H548" s="137"/>
      <c r="I548" s="39">
        <v>35</v>
      </c>
      <c r="J548" s="141"/>
      <c r="P548" s="15">
        <v>-9</v>
      </c>
      <c r="R548" s="78"/>
      <c r="S548" s="92">
        <f t="shared" si="39"/>
        <v>26</v>
      </c>
      <c r="U548" s="20">
        <v>26000</v>
      </c>
      <c r="V548" s="253">
        <f t="shared" si="40"/>
        <v>1</v>
      </c>
    </row>
    <row r="549" spans="7:22" ht="12.75">
      <c r="G549" s="21"/>
      <c r="H549" s="137"/>
      <c r="I549" s="15"/>
      <c r="J549" s="141"/>
      <c r="R549" s="78"/>
      <c r="S549" s="92"/>
      <c r="V549" s="78"/>
    </row>
    <row r="550" spans="7:22" ht="12.75">
      <c r="G550" s="21"/>
      <c r="H550" s="137"/>
      <c r="I550" s="15"/>
      <c r="J550" s="141"/>
      <c r="R550" s="78"/>
      <c r="S550" s="92"/>
      <c r="V550" s="78"/>
    </row>
    <row r="551" spans="7:22" ht="12.75">
      <c r="G551" s="21"/>
      <c r="H551" s="137"/>
      <c r="I551" s="15"/>
      <c r="J551" s="141"/>
      <c r="R551" s="78"/>
      <c r="S551" s="92"/>
      <c r="V551" s="78"/>
    </row>
    <row r="552" spans="7:22" ht="12.75">
      <c r="G552" s="21"/>
      <c r="H552" s="137"/>
      <c r="I552" s="15"/>
      <c r="J552" s="141"/>
      <c r="R552" s="78"/>
      <c r="V552" s="78"/>
    </row>
    <row r="553" spans="8:22" ht="12.75">
      <c r="H553" s="137"/>
      <c r="I553" s="15"/>
      <c r="V553" s="78"/>
    </row>
    <row r="554" spans="1:22" ht="16.5">
      <c r="A554" s="282">
        <v>34</v>
      </c>
      <c r="B554" s="104"/>
      <c r="C554" s="104"/>
      <c r="D554" s="254" t="s">
        <v>320</v>
      </c>
      <c r="E554" s="104"/>
      <c r="F554" s="104"/>
      <c r="G554" s="55"/>
      <c r="H554" s="75"/>
      <c r="I554" s="59">
        <f>SUM(I556:I610)</f>
        <v>303.9</v>
      </c>
      <c r="J554" s="59">
        <f>SUM(J556:J619)</f>
        <v>754.5</v>
      </c>
      <c r="K554" s="59">
        <f>SUM(K556:K612)</f>
        <v>0</v>
      </c>
      <c r="L554" s="59">
        <f>SUM(L556:L612)</f>
        <v>96.153</v>
      </c>
      <c r="M554" s="59">
        <f>SUM(M556:M607)</f>
        <v>488.83400000000006</v>
      </c>
      <c r="N554" s="58">
        <f>SUM(N556:N610)</f>
        <v>0</v>
      </c>
      <c r="O554" s="59">
        <f>SUM(O556:O607)</f>
        <v>-56.444</v>
      </c>
      <c r="P554" s="59">
        <f>SUM(P556:P607)</f>
        <v>-105.56</v>
      </c>
      <c r="Q554" s="60">
        <f>SUM(Q556:Q607)</f>
        <v>0</v>
      </c>
      <c r="R554" s="271">
        <f>SUM(R556:R591)</f>
        <v>0</v>
      </c>
      <c r="S554" s="59">
        <f>SUM(S556:S612)</f>
        <v>1481.383</v>
      </c>
      <c r="T554" s="106"/>
      <c r="U554" s="270">
        <f>SUM(U556:U610)</f>
        <v>1481287.63</v>
      </c>
      <c r="V554" s="236">
        <f>SUM(U554/S554/1000)</f>
        <v>0.9999356209704039</v>
      </c>
    </row>
    <row r="555" spans="1:9" ht="13.5" customHeight="1">
      <c r="A555" s="111"/>
      <c r="G555" s="126"/>
      <c r="H555" s="69"/>
      <c r="I555" s="15"/>
    </row>
    <row r="556" spans="1:18" ht="12.75">
      <c r="A556" s="258"/>
      <c r="H556" s="205"/>
      <c r="I556" s="15"/>
      <c r="R556" s="78"/>
    </row>
    <row r="557" spans="1:22" ht="12.75">
      <c r="A557" s="108" t="s">
        <v>321</v>
      </c>
      <c r="D557" s="9"/>
      <c r="H557" s="109"/>
      <c r="I557" s="15"/>
      <c r="J557" s="39"/>
      <c r="M557" s="72"/>
      <c r="R557" s="78"/>
      <c r="T557" s="96"/>
      <c r="U557" s="125"/>
      <c r="V557" s="4"/>
    </row>
    <row r="558" spans="1:22" ht="12.75">
      <c r="A558" s="108"/>
      <c r="D558" s="4" t="s">
        <v>322</v>
      </c>
      <c r="E558" s="4"/>
      <c r="F558" s="4"/>
      <c r="G558" s="4"/>
      <c r="H558" s="109"/>
      <c r="I558" s="39">
        <v>60</v>
      </c>
      <c r="J558" s="39"/>
      <c r="M558" s="13">
        <v>-60</v>
      </c>
      <c r="R558" s="78"/>
      <c r="S558" s="92">
        <f>SUM(I558:Q558)</f>
        <v>0</v>
      </c>
      <c r="T558" s="96"/>
      <c r="U558" s="20">
        <v>0</v>
      </c>
      <c r="V558" s="253"/>
    </row>
    <row r="559" spans="1:22" ht="12.75">
      <c r="A559" s="108"/>
      <c r="D559" s="4" t="s">
        <v>323</v>
      </c>
      <c r="E559" s="4"/>
      <c r="F559" s="4"/>
      <c r="G559" s="4"/>
      <c r="H559" s="120"/>
      <c r="I559" s="39">
        <v>15</v>
      </c>
      <c r="J559" s="39"/>
      <c r="M559" s="13">
        <v>-15</v>
      </c>
      <c r="R559" s="78"/>
      <c r="S559" s="92">
        <f aca="true" t="shared" si="41" ref="S559:S566">SUM(I559:Q559)</f>
        <v>0</v>
      </c>
      <c r="T559" s="96"/>
      <c r="U559" s="20">
        <v>0</v>
      </c>
      <c r="V559" s="253"/>
    </row>
    <row r="560" spans="1:22" ht="12.75">
      <c r="A560" s="108"/>
      <c r="D560" s="4" t="s">
        <v>324</v>
      </c>
      <c r="E560" s="4"/>
      <c r="F560" s="4"/>
      <c r="G560" s="4"/>
      <c r="H560" s="120"/>
      <c r="I560" s="39">
        <v>5.4</v>
      </c>
      <c r="J560" s="39"/>
      <c r="M560" s="13">
        <v>-5.4</v>
      </c>
      <c r="R560" s="78"/>
      <c r="S560" s="92">
        <f t="shared" si="41"/>
        <v>0</v>
      </c>
      <c r="T560" s="96"/>
      <c r="U560" s="20">
        <v>0</v>
      </c>
      <c r="V560" s="253"/>
    </row>
    <row r="561" spans="1:22" ht="12.75">
      <c r="A561" s="108"/>
      <c r="D561" s="4" t="s">
        <v>325</v>
      </c>
      <c r="E561" s="4"/>
      <c r="F561" s="4"/>
      <c r="G561" s="4"/>
      <c r="H561" s="120"/>
      <c r="I561" s="39"/>
      <c r="J561" s="39"/>
      <c r="P561" s="15">
        <v>0.765</v>
      </c>
      <c r="R561" s="78"/>
      <c r="S561" s="92">
        <f t="shared" si="41"/>
        <v>0.765</v>
      </c>
      <c r="T561" s="96"/>
      <c r="U561" s="20">
        <v>764.76</v>
      </c>
      <c r="V561" s="253">
        <f>SUM(U561/S561/1000)</f>
        <v>0.9996862745098039</v>
      </c>
    </row>
    <row r="562" spans="1:22" ht="12.75">
      <c r="A562" s="108"/>
      <c r="D562" s="4" t="s">
        <v>326</v>
      </c>
      <c r="E562" s="4"/>
      <c r="F562" s="4"/>
      <c r="G562" s="4"/>
      <c r="H562" s="120"/>
      <c r="I562" s="39">
        <v>5</v>
      </c>
      <c r="J562" s="39"/>
      <c r="M562" s="13">
        <v>-1.106</v>
      </c>
      <c r="P562" s="15">
        <v>-1.116</v>
      </c>
      <c r="R562" s="78"/>
      <c r="S562" s="92">
        <f t="shared" si="41"/>
        <v>2.7779999999999996</v>
      </c>
      <c r="T562" s="96"/>
      <c r="U562" s="20">
        <v>2778</v>
      </c>
      <c r="V562" s="253">
        <f>SUM(U562/S562/1000)</f>
        <v>1.0000000000000002</v>
      </c>
    </row>
    <row r="563" spans="1:22" ht="12.75">
      <c r="A563" s="108"/>
      <c r="D563" s="4" t="s">
        <v>327</v>
      </c>
      <c r="E563" s="4"/>
      <c r="F563" s="4"/>
      <c r="G563" s="4"/>
      <c r="H563" s="120"/>
      <c r="I563" s="39">
        <v>3</v>
      </c>
      <c r="J563" s="39"/>
      <c r="M563" s="13">
        <v>-1.595</v>
      </c>
      <c r="R563" s="78"/>
      <c r="S563" s="92">
        <f t="shared" si="41"/>
        <v>1.405</v>
      </c>
      <c r="T563" s="96"/>
      <c r="U563" s="20">
        <v>1404.72</v>
      </c>
      <c r="V563" s="253">
        <f>SUM(U563/S563/1000)</f>
        <v>0.9998007117437723</v>
      </c>
    </row>
    <row r="564" spans="1:22" ht="12.75">
      <c r="A564" s="108"/>
      <c r="D564" s="4" t="s">
        <v>328</v>
      </c>
      <c r="E564" s="4"/>
      <c r="F564" s="4"/>
      <c r="G564" s="4"/>
      <c r="H564" s="120"/>
      <c r="I564" s="39">
        <v>1</v>
      </c>
      <c r="J564" s="39"/>
      <c r="P564" s="15">
        <v>-1</v>
      </c>
      <c r="R564" s="78"/>
      <c r="S564" s="92">
        <f t="shared" si="41"/>
        <v>0</v>
      </c>
      <c r="T564" s="96"/>
      <c r="U564" s="20">
        <v>0</v>
      </c>
      <c r="V564" s="253"/>
    </row>
    <row r="565" spans="1:22" ht="12.75">
      <c r="A565" s="108"/>
      <c r="D565" s="4" t="s">
        <v>329</v>
      </c>
      <c r="E565" s="4"/>
      <c r="F565" s="4"/>
      <c r="G565" s="4"/>
      <c r="H565" s="120"/>
      <c r="I565" s="39">
        <v>1.5</v>
      </c>
      <c r="J565" s="15">
        <v>11</v>
      </c>
      <c r="P565" s="15">
        <v>-3.679</v>
      </c>
      <c r="R565" s="78"/>
      <c r="S565" s="92">
        <f t="shared" si="41"/>
        <v>8.821</v>
      </c>
      <c r="T565" s="96"/>
      <c r="U565" s="20">
        <v>8821</v>
      </c>
      <c r="V565" s="253">
        <f>SUM(U565/S565/1000)</f>
        <v>1</v>
      </c>
    </row>
    <row r="566" spans="1:22" ht="12.75">
      <c r="A566" s="108"/>
      <c r="D566" s="4" t="s">
        <v>330</v>
      </c>
      <c r="E566" s="4"/>
      <c r="H566" s="109"/>
      <c r="I566" s="39"/>
      <c r="J566" s="39"/>
      <c r="R566" s="78"/>
      <c r="S566" s="92">
        <f t="shared" si="41"/>
        <v>0</v>
      </c>
      <c r="T566" s="96"/>
      <c r="V566" s="253"/>
    </row>
    <row r="567" spans="1:22" ht="12.75">
      <c r="A567" s="108"/>
      <c r="D567" s="4"/>
      <c r="E567" s="4"/>
      <c r="H567" s="109"/>
      <c r="I567" s="39"/>
      <c r="J567" s="39"/>
      <c r="R567" s="78"/>
      <c r="S567" s="92"/>
      <c r="T567" s="96"/>
      <c r="V567" s="253"/>
    </row>
    <row r="568" spans="4:22" ht="12.75">
      <c r="D568" s="283" t="s">
        <v>331</v>
      </c>
      <c r="H568" s="30"/>
      <c r="I568" s="39"/>
      <c r="J568" s="195"/>
      <c r="R568" s="78"/>
      <c r="S568" s="92"/>
      <c r="V568" s="253"/>
    </row>
    <row r="569" spans="4:22" ht="12.75">
      <c r="D569" s="4" t="s">
        <v>332</v>
      </c>
      <c r="G569" s="78"/>
      <c r="H569" s="137"/>
      <c r="I569" s="39"/>
      <c r="J569" s="141">
        <v>330</v>
      </c>
      <c r="R569" s="78"/>
      <c r="S569" s="92">
        <f>SUM(I569:Q569)</f>
        <v>330</v>
      </c>
      <c r="U569" s="20">
        <v>330000</v>
      </c>
      <c r="V569" s="253">
        <f aca="true" t="shared" si="42" ref="V569:V586">SUM(U569/S569/1000)</f>
        <v>1</v>
      </c>
    </row>
    <row r="570" spans="4:22" ht="12.75">
      <c r="D570" s="4" t="s">
        <v>333</v>
      </c>
      <c r="G570" s="78"/>
      <c r="H570" s="137"/>
      <c r="I570" s="39"/>
      <c r="J570" s="141"/>
      <c r="M570" s="13">
        <v>135</v>
      </c>
      <c r="R570" s="78"/>
      <c r="S570" s="92">
        <f>SUM(I570:Q570)</f>
        <v>135</v>
      </c>
      <c r="U570" s="20">
        <v>135000</v>
      </c>
      <c r="V570" s="253">
        <f t="shared" si="42"/>
        <v>1</v>
      </c>
    </row>
    <row r="571" spans="1:22" ht="12.75">
      <c r="A571" s="12" t="s">
        <v>334</v>
      </c>
      <c r="D571" s="4" t="s">
        <v>335</v>
      </c>
      <c r="G571" s="78"/>
      <c r="H571" s="137"/>
      <c r="I571" s="39"/>
      <c r="J571" s="141">
        <v>30</v>
      </c>
      <c r="R571" s="78"/>
      <c r="S571" s="92">
        <f>SUM(I571:Q571)</f>
        <v>30</v>
      </c>
      <c r="U571" s="20">
        <v>30000</v>
      </c>
      <c r="V571" s="253">
        <f t="shared" si="42"/>
        <v>1</v>
      </c>
    </row>
    <row r="572" spans="4:22" ht="14.25" customHeight="1">
      <c r="D572" s="4" t="s">
        <v>336</v>
      </c>
      <c r="G572" s="78"/>
      <c r="H572" s="137"/>
      <c r="I572" s="39"/>
      <c r="J572" s="141">
        <v>220</v>
      </c>
      <c r="R572" s="78"/>
      <c r="S572" s="92">
        <f>SUM(I572:Q572)</f>
        <v>220</v>
      </c>
      <c r="U572" s="20">
        <v>220000</v>
      </c>
      <c r="V572" s="253">
        <f t="shared" si="42"/>
        <v>1</v>
      </c>
    </row>
    <row r="573" spans="7:22" ht="14.25" customHeight="1">
      <c r="G573" s="78"/>
      <c r="H573" s="137"/>
      <c r="I573" s="39"/>
      <c r="J573" s="141"/>
      <c r="R573" s="78"/>
      <c r="S573" s="92"/>
      <c r="V573" s="253"/>
    </row>
    <row r="574" spans="4:22" ht="14.25" customHeight="1">
      <c r="D574" s="4" t="s">
        <v>337</v>
      </c>
      <c r="G574" s="78"/>
      <c r="H574" s="137"/>
      <c r="I574" s="39"/>
      <c r="J574" s="141"/>
      <c r="R574" s="78"/>
      <c r="S574" s="92"/>
      <c r="V574" s="253"/>
    </row>
    <row r="575" spans="4:22" ht="14.25" customHeight="1">
      <c r="D575" s="4" t="s">
        <v>338</v>
      </c>
      <c r="G575" s="78"/>
      <c r="H575" s="137"/>
      <c r="I575" s="39"/>
      <c r="J575" s="141"/>
      <c r="L575" s="13">
        <v>2.603</v>
      </c>
      <c r="R575" s="78"/>
      <c r="S575" s="92">
        <f>SUM(I575:R575)</f>
        <v>2.603</v>
      </c>
      <c r="U575" s="20">
        <v>2602</v>
      </c>
      <c r="V575" s="253">
        <f t="shared" si="42"/>
        <v>0.9996158278908951</v>
      </c>
    </row>
    <row r="576" spans="4:22" ht="14.25" customHeight="1">
      <c r="D576" s="4" t="s">
        <v>339</v>
      </c>
      <c r="G576" s="78"/>
      <c r="H576" s="137"/>
      <c r="I576" s="39"/>
      <c r="J576" s="141"/>
      <c r="L576" s="13">
        <v>29.1</v>
      </c>
      <c r="M576" s="13">
        <v>7.68</v>
      </c>
      <c r="R576" s="78"/>
      <c r="S576" s="92">
        <f aca="true" t="shared" si="43" ref="S576:S586">SUM(I576:R576)</f>
        <v>36.78</v>
      </c>
      <c r="U576" s="20">
        <v>36780</v>
      </c>
      <c r="V576" s="253">
        <f t="shared" si="42"/>
        <v>1</v>
      </c>
    </row>
    <row r="577" spans="4:22" ht="12.75">
      <c r="D577" s="4" t="s">
        <v>340</v>
      </c>
      <c r="G577" s="78"/>
      <c r="H577" s="284"/>
      <c r="I577" s="39"/>
      <c r="J577" s="141"/>
      <c r="L577" s="13">
        <v>30</v>
      </c>
      <c r="M577" s="13">
        <v>-9.824</v>
      </c>
      <c r="R577" s="78"/>
      <c r="S577" s="92">
        <f t="shared" si="43"/>
        <v>20.176000000000002</v>
      </c>
      <c r="U577" s="20">
        <v>20175.95</v>
      </c>
      <c r="V577" s="253">
        <f t="shared" si="42"/>
        <v>0.9999975218080888</v>
      </c>
    </row>
    <row r="578" spans="4:22" ht="12.75">
      <c r="D578" s="4" t="s">
        <v>341</v>
      </c>
      <c r="G578" s="78"/>
      <c r="H578" s="284"/>
      <c r="I578" s="39"/>
      <c r="J578" s="141"/>
      <c r="L578" s="13">
        <v>33.75</v>
      </c>
      <c r="R578" s="78"/>
      <c r="S578" s="92">
        <f t="shared" si="43"/>
        <v>33.75</v>
      </c>
      <c r="U578" s="20">
        <v>33750</v>
      </c>
      <c r="V578" s="253">
        <f t="shared" si="42"/>
        <v>1</v>
      </c>
    </row>
    <row r="579" spans="4:22" ht="12.75">
      <c r="D579" s="4" t="s">
        <v>342</v>
      </c>
      <c r="G579" s="78"/>
      <c r="H579" s="284"/>
      <c r="I579" s="39"/>
      <c r="J579" s="141"/>
      <c r="L579" s="13">
        <v>78.2</v>
      </c>
      <c r="O579" s="15">
        <v>-0.386</v>
      </c>
      <c r="R579" s="78"/>
      <c r="S579" s="92">
        <f t="shared" si="43"/>
        <v>77.81400000000001</v>
      </c>
      <c r="U579" s="20">
        <v>77814</v>
      </c>
      <c r="V579" s="253">
        <f t="shared" si="42"/>
        <v>0.9999999999999999</v>
      </c>
    </row>
    <row r="580" spans="4:22" ht="12.75">
      <c r="D580" s="4" t="s">
        <v>343</v>
      </c>
      <c r="G580" s="78"/>
      <c r="H580" s="284"/>
      <c r="I580" s="39"/>
      <c r="J580" s="141"/>
      <c r="L580" s="13">
        <v>40</v>
      </c>
      <c r="R580" s="78"/>
      <c r="S580" s="92">
        <f t="shared" si="43"/>
        <v>40</v>
      </c>
      <c r="U580" s="20">
        <v>40000</v>
      </c>
      <c r="V580" s="253">
        <f t="shared" si="42"/>
        <v>1</v>
      </c>
    </row>
    <row r="581" spans="4:22" ht="12.75">
      <c r="D581" s="4" t="s">
        <v>344</v>
      </c>
      <c r="G581" s="78"/>
      <c r="H581" s="284"/>
      <c r="I581" s="39"/>
      <c r="J581" s="141"/>
      <c r="R581" s="78"/>
      <c r="S581" s="92">
        <f t="shared" si="43"/>
        <v>0</v>
      </c>
      <c r="U581" s="20">
        <v>0</v>
      </c>
      <c r="V581" s="253"/>
    </row>
    <row r="582" spans="4:22" ht="12.75">
      <c r="D582" s="4" t="s">
        <v>345</v>
      </c>
      <c r="G582" s="78"/>
      <c r="H582" s="284"/>
      <c r="I582" s="39"/>
      <c r="J582" s="141"/>
      <c r="M582" s="13">
        <v>1.106</v>
      </c>
      <c r="R582" s="78"/>
      <c r="S582" s="92">
        <f t="shared" si="43"/>
        <v>1.106</v>
      </c>
      <c r="U582" s="20">
        <v>1106</v>
      </c>
      <c r="V582" s="253">
        <f t="shared" si="42"/>
        <v>0.9999999999999999</v>
      </c>
    </row>
    <row r="583" spans="4:22" ht="12.75">
      <c r="D583" s="4" t="s">
        <v>346</v>
      </c>
      <c r="G583" s="78"/>
      <c r="H583" s="284"/>
      <c r="I583" s="39">
        <v>80</v>
      </c>
      <c r="J583" s="141"/>
      <c r="L583" s="13">
        <v>-75</v>
      </c>
      <c r="M583" s="13">
        <v>0.152</v>
      </c>
      <c r="R583" s="78"/>
      <c r="S583" s="92">
        <f t="shared" si="43"/>
        <v>5.152000000000001</v>
      </c>
      <c r="U583" s="20">
        <v>5152</v>
      </c>
      <c r="V583" s="253">
        <f t="shared" si="42"/>
        <v>0.9999999999999998</v>
      </c>
    </row>
    <row r="584" spans="4:22" ht="12.75">
      <c r="D584" s="4" t="s">
        <v>347</v>
      </c>
      <c r="G584" s="78"/>
      <c r="H584" s="284"/>
      <c r="I584" s="39">
        <v>30</v>
      </c>
      <c r="J584" s="141"/>
      <c r="L584" s="13">
        <v>-30</v>
      </c>
      <c r="R584" s="78"/>
      <c r="S584" s="92">
        <f t="shared" si="43"/>
        <v>0</v>
      </c>
      <c r="U584" s="20">
        <v>0</v>
      </c>
      <c r="V584" s="253"/>
    </row>
    <row r="585" spans="4:22" ht="12.75">
      <c r="D585" s="4" t="s">
        <v>348</v>
      </c>
      <c r="G585" s="78"/>
      <c r="H585" s="284"/>
      <c r="I585" s="39">
        <v>20</v>
      </c>
      <c r="J585" s="141"/>
      <c r="L585" s="13">
        <v>-20</v>
      </c>
      <c r="R585" s="78"/>
      <c r="S585" s="92">
        <f t="shared" si="43"/>
        <v>0</v>
      </c>
      <c r="U585" s="20">
        <v>0</v>
      </c>
      <c r="V585" s="253"/>
    </row>
    <row r="586" spans="4:22" ht="12.75">
      <c r="D586" s="4" t="s">
        <v>349</v>
      </c>
      <c r="G586" s="78"/>
      <c r="H586" s="284"/>
      <c r="I586" s="39"/>
      <c r="J586" s="141"/>
      <c r="L586" s="13">
        <v>3.5</v>
      </c>
      <c r="O586" s="15">
        <v>-0.5</v>
      </c>
      <c r="R586" s="78"/>
      <c r="S586" s="92">
        <f t="shared" si="43"/>
        <v>3</v>
      </c>
      <c r="U586" s="20">
        <v>3000</v>
      </c>
      <c r="V586" s="253">
        <f t="shared" si="42"/>
        <v>1</v>
      </c>
    </row>
    <row r="587" spans="7:19" ht="12.75">
      <c r="G587" s="285"/>
      <c r="H587" s="284"/>
      <c r="I587" s="39"/>
      <c r="J587" s="141"/>
      <c r="R587" s="78"/>
      <c r="S587" s="92"/>
    </row>
    <row r="588" spans="1:19" ht="12.75">
      <c r="A588" s="108" t="s">
        <v>350</v>
      </c>
      <c r="H588" s="284"/>
      <c r="I588" s="39"/>
      <c r="J588" s="141"/>
      <c r="R588" s="78"/>
      <c r="S588" s="92"/>
    </row>
    <row r="589" spans="4:22" ht="12.75">
      <c r="D589" s="4" t="s">
        <v>351</v>
      </c>
      <c r="H589" s="284"/>
      <c r="I589" s="39"/>
      <c r="J589" s="141">
        <v>5</v>
      </c>
      <c r="R589" s="78"/>
      <c r="S589" s="92">
        <f aca="true" t="shared" si="44" ref="S589:S602">SUM(I589:Q589)</f>
        <v>5</v>
      </c>
      <c r="U589" s="20">
        <v>5000</v>
      </c>
      <c r="V589" s="253">
        <f>SUM(U589/S589/1000)</f>
        <v>1</v>
      </c>
    </row>
    <row r="590" spans="4:22" ht="12.75">
      <c r="D590" s="4" t="s">
        <v>352</v>
      </c>
      <c r="H590" s="284"/>
      <c r="I590" s="39"/>
      <c r="J590" s="141">
        <v>5</v>
      </c>
      <c r="R590" s="78"/>
      <c r="S590" s="92">
        <f t="shared" si="44"/>
        <v>5</v>
      </c>
      <c r="U590" s="20">
        <v>5000</v>
      </c>
      <c r="V590" s="253">
        <f>SUM(U590/S590/1000)</f>
        <v>1</v>
      </c>
    </row>
    <row r="591" spans="4:22" ht="12.75">
      <c r="D591" s="4" t="s">
        <v>353</v>
      </c>
      <c r="H591" s="284"/>
      <c r="I591" s="39"/>
      <c r="J591" s="141">
        <v>5</v>
      </c>
      <c r="R591" s="78"/>
      <c r="S591" s="18">
        <f t="shared" si="44"/>
        <v>5</v>
      </c>
      <c r="U591" s="20">
        <v>5000</v>
      </c>
      <c r="V591" s="253">
        <f>SUM(U591/S591/1000)</f>
        <v>1</v>
      </c>
    </row>
    <row r="592" spans="4:22" ht="12.75">
      <c r="D592" s="4" t="s">
        <v>354</v>
      </c>
      <c r="H592" s="205"/>
      <c r="I592" s="39"/>
      <c r="J592" s="13">
        <v>20</v>
      </c>
      <c r="M592" s="13">
        <v>-20</v>
      </c>
      <c r="R592" s="78"/>
      <c r="S592" s="18">
        <f t="shared" si="44"/>
        <v>0</v>
      </c>
      <c r="U592" s="20">
        <v>0</v>
      </c>
      <c r="V592" s="253"/>
    </row>
    <row r="593" spans="4:22" ht="12.75">
      <c r="D593" s="4" t="s">
        <v>355</v>
      </c>
      <c r="H593" s="205"/>
      <c r="I593" s="39"/>
      <c r="J593" s="13">
        <v>25</v>
      </c>
      <c r="R593" s="78"/>
      <c r="S593" s="18">
        <f t="shared" si="44"/>
        <v>25</v>
      </c>
      <c r="U593" s="20">
        <v>25000</v>
      </c>
      <c r="V593" s="253">
        <f aca="true" t="shared" si="45" ref="V593:V602">SUM(U593/S593/1000)</f>
        <v>1</v>
      </c>
    </row>
    <row r="594" spans="4:22" ht="12.75">
      <c r="D594" s="4" t="s">
        <v>356</v>
      </c>
      <c r="H594" s="205"/>
      <c r="I594" s="39"/>
      <c r="J594" s="13">
        <v>20</v>
      </c>
      <c r="R594" s="78"/>
      <c r="S594" s="18">
        <f t="shared" si="44"/>
        <v>20</v>
      </c>
      <c r="U594" s="20">
        <v>20000</v>
      </c>
      <c r="V594" s="253">
        <f t="shared" si="45"/>
        <v>1</v>
      </c>
    </row>
    <row r="595" spans="4:22" ht="12.75">
      <c r="D595" s="4" t="s">
        <v>357</v>
      </c>
      <c r="J595" s="13">
        <v>50</v>
      </c>
      <c r="R595" s="78"/>
      <c r="S595" s="18">
        <f t="shared" si="44"/>
        <v>50</v>
      </c>
      <c r="U595" s="20">
        <v>49907</v>
      </c>
      <c r="V595" s="253">
        <f t="shared" si="45"/>
        <v>0.99814</v>
      </c>
    </row>
    <row r="596" spans="4:22" ht="12.75">
      <c r="D596" s="4" t="s">
        <v>358</v>
      </c>
      <c r="J596" s="13">
        <v>20</v>
      </c>
      <c r="M596" s="13">
        <v>20</v>
      </c>
      <c r="O596" s="15">
        <v>-40</v>
      </c>
      <c r="R596" s="78"/>
      <c r="S596" s="18">
        <f t="shared" si="44"/>
        <v>0</v>
      </c>
      <c r="U596" s="20">
        <v>0</v>
      </c>
      <c r="V596" s="253"/>
    </row>
    <row r="597" spans="4:22" ht="12.75">
      <c r="D597" s="4" t="s">
        <v>359</v>
      </c>
      <c r="H597" s="205"/>
      <c r="I597" s="39"/>
      <c r="J597" s="13">
        <v>3.5</v>
      </c>
      <c r="R597" s="78"/>
      <c r="S597" s="18">
        <f t="shared" si="44"/>
        <v>3.5</v>
      </c>
      <c r="U597" s="20">
        <v>3500</v>
      </c>
      <c r="V597" s="253">
        <f t="shared" si="45"/>
        <v>1</v>
      </c>
    </row>
    <row r="598" spans="4:22" ht="12.75">
      <c r="D598" s="4" t="s">
        <v>360</v>
      </c>
      <c r="H598" s="205"/>
      <c r="I598" s="39"/>
      <c r="J598" s="13">
        <v>10</v>
      </c>
      <c r="R598" s="78"/>
      <c r="S598" s="18">
        <f t="shared" si="44"/>
        <v>10</v>
      </c>
      <c r="U598" s="20">
        <v>10000</v>
      </c>
      <c r="V598" s="253">
        <f t="shared" si="45"/>
        <v>1</v>
      </c>
    </row>
    <row r="599" spans="4:22" ht="12.75">
      <c r="D599" s="4" t="s">
        <v>361</v>
      </c>
      <c r="H599" s="205"/>
      <c r="I599" s="39"/>
      <c r="L599" s="13">
        <v>4</v>
      </c>
      <c r="R599" s="78"/>
      <c r="S599" s="18">
        <f t="shared" si="44"/>
        <v>4</v>
      </c>
      <c r="U599" s="20">
        <v>4000</v>
      </c>
      <c r="V599" s="253">
        <f t="shared" si="45"/>
        <v>1</v>
      </c>
    </row>
    <row r="600" spans="4:22" ht="12.75">
      <c r="D600" s="4" t="s">
        <v>362</v>
      </c>
      <c r="H600" s="205"/>
      <c r="I600" s="39">
        <v>80</v>
      </c>
      <c r="P600" s="15">
        <v>-15.684</v>
      </c>
      <c r="R600" s="78"/>
      <c r="S600" s="18">
        <f t="shared" si="44"/>
        <v>64.316</v>
      </c>
      <c r="U600" s="20">
        <v>64315.2</v>
      </c>
      <c r="V600" s="253">
        <f t="shared" si="45"/>
        <v>0.9999875614155108</v>
      </c>
    </row>
    <row r="601" spans="4:22" ht="12.75">
      <c r="D601" s="4" t="s">
        <v>363</v>
      </c>
      <c r="M601" s="13">
        <v>125.265</v>
      </c>
      <c r="P601" s="15">
        <v>-85.896</v>
      </c>
      <c r="R601" s="78"/>
      <c r="S601" s="18">
        <f t="shared" si="44"/>
        <v>39.369</v>
      </c>
      <c r="U601" s="20">
        <v>39369</v>
      </c>
      <c r="V601" s="253">
        <f t="shared" si="45"/>
        <v>1</v>
      </c>
    </row>
    <row r="602" spans="4:22" ht="12.75">
      <c r="D602" s="4" t="s">
        <v>209</v>
      </c>
      <c r="P602" s="15">
        <v>1.05</v>
      </c>
      <c r="R602" s="78"/>
      <c r="S602" s="18">
        <f t="shared" si="44"/>
        <v>1.05</v>
      </c>
      <c r="U602" s="20">
        <v>1050</v>
      </c>
      <c r="V602" s="253">
        <f t="shared" si="45"/>
        <v>1</v>
      </c>
    </row>
    <row r="603" spans="18:22" ht="12.75">
      <c r="R603" s="78"/>
      <c r="V603" s="253"/>
    </row>
    <row r="604" spans="18:22" ht="12.75">
      <c r="R604" s="78"/>
      <c r="V604" s="253"/>
    </row>
    <row r="605" spans="8:18" ht="12.75">
      <c r="H605" s="205"/>
      <c r="I605" s="39"/>
      <c r="R605" s="78"/>
    </row>
    <row r="606" spans="1:18" ht="12.75">
      <c r="A606" s="108" t="s">
        <v>364</v>
      </c>
      <c r="H606" s="205"/>
      <c r="I606" s="39"/>
      <c r="R606" s="78"/>
    </row>
    <row r="607" spans="4:22" ht="12.75">
      <c r="D607" s="4" t="s">
        <v>365</v>
      </c>
      <c r="H607" s="205"/>
      <c r="I607" s="39"/>
      <c r="M607" s="13">
        <v>312.556</v>
      </c>
      <c r="O607" s="15">
        <v>-15.558</v>
      </c>
      <c r="R607" s="78"/>
      <c r="S607" s="18">
        <f>SUM(I607:Q607)</f>
        <v>296.998</v>
      </c>
      <c r="U607" s="20">
        <v>296998</v>
      </c>
      <c r="V607" s="253">
        <f>SUM(U607/S607/1000)</f>
        <v>1</v>
      </c>
    </row>
    <row r="608" spans="8:18" ht="12.75">
      <c r="H608" s="205"/>
      <c r="I608" s="39"/>
      <c r="R608" s="78"/>
    </row>
    <row r="609" spans="1:18" ht="12.75">
      <c r="A609" s="108" t="s">
        <v>366</v>
      </c>
      <c r="B609" s="9"/>
      <c r="C609" s="9"/>
      <c r="D609" s="9"/>
      <c r="H609" s="205"/>
      <c r="I609" s="39"/>
      <c r="R609" s="78"/>
    </row>
    <row r="610" spans="4:22" ht="12.75">
      <c r="D610" s="4" t="s">
        <v>367</v>
      </c>
      <c r="H610" s="205"/>
      <c r="I610" s="39">
        <v>3</v>
      </c>
      <c r="R610" s="78"/>
      <c r="S610" s="18">
        <f>SUM(I610:Q610)</f>
        <v>3</v>
      </c>
      <c r="U610" s="20">
        <v>3000</v>
      </c>
      <c r="V610" s="253">
        <f>SUM(U610/S610/1000)</f>
        <v>1</v>
      </c>
    </row>
    <row r="611" spans="8:22" ht="12.75">
      <c r="H611" s="205"/>
      <c r="I611" s="39"/>
      <c r="R611" s="78"/>
      <c r="V611" s="253"/>
    </row>
    <row r="612" spans="8:22" ht="12.75">
      <c r="H612" s="205"/>
      <c r="I612" s="39"/>
      <c r="R612" s="78"/>
      <c r="V612" s="253"/>
    </row>
    <row r="613" spans="8:9" ht="12.75" hidden="1">
      <c r="H613" s="205"/>
      <c r="I613" s="15"/>
    </row>
    <row r="614" spans="1:9" ht="12.75" hidden="1">
      <c r="A614" s="241"/>
      <c r="H614" s="205"/>
      <c r="I614" s="15"/>
    </row>
    <row r="615" spans="1:9" ht="12.75" hidden="1">
      <c r="A615" s="111"/>
      <c r="H615" s="205"/>
      <c r="I615" s="15"/>
    </row>
    <row r="616" spans="8:9" ht="12.75" hidden="1">
      <c r="H616" s="205"/>
      <c r="I616" s="15"/>
    </row>
    <row r="617" spans="8:9" ht="12.75" hidden="1">
      <c r="H617" s="205"/>
      <c r="I617" s="15"/>
    </row>
    <row r="618" spans="8:9" ht="12.75" hidden="1">
      <c r="H618" s="205"/>
      <c r="I618" s="15"/>
    </row>
    <row r="619" spans="8:9" ht="12.75">
      <c r="H619" s="205"/>
      <c r="I619" s="15"/>
    </row>
    <row r="620" spans="1:22" ht="13.5" customHeight="1">
      <c r="A620" s="52">
        <v>36</v>
      </c>
      <c r="B620" s="104"/>
      <c r="C620" s="104"/>
      <c r="D620" s="53" t="s">
        <v>95</v>
      </c>
      <c r="E620" s="104"/>
      <c r="F620" s="104"/>
      <c r="G620" s="55"/>
      <c r="H620" s="75"/>
      <c r="I620" s="59">
        <f aca="true" t="shared" si="46" ref="I620:Q620">SUM(I621:I695)</f>
        <v>4690.911</v>
      </c>
      <c r="J620" s="57">
        <f t="shared" si="46"/>
        <v>251.1</v>
      </c>
      <c r="K620" s="57">
        <f t="shared" si="46"/>
        <v>79.337</v>
      </c>
      <c r="L620" s="57">
        <f t="shared" si="46"/>
        <v>239.536</v>
      </c>
      <c r="M620" s="57">
        <f t="shared" si="46"/>
        <v>174.24</v>
      </c>
      <c r="N620" s="57">
        <f>SUM(N621:N695)</f>
        <v>0.202</v>
      </c>
      <c r="O620" s="57">
        <f t="shared" si="46"/>
        <v>-27.92199999999996</v>
      </c>
      <c r="P620" s="59">
        <f>SUM(P621:P695)</f>
        <v>-739.3840000000001</v>
      </c>
      <c r="Q620" s="60">
        <f t="shared" si="46"/>
        <v>0</v>
      </c>
      <c r="R620" s="286"/>
      <c r="S620" s="250">
        <f>SUM(S621:S695)</f>
        <v>4668.020000000001</v>
      </c>
      <c r="T620" s="106"/>
      <c r="U620" s="251">
        <f>SUM(U621:U695)</f>
        <v>4668004.56</v>
      </c>
      <c r="V620" s="236">
        <f>SUM(U620/S620/1000)</f>
        <v>0.9999966923877786</v>
      </c>
    </row>
    <row r="621" spans="1:9" ht="13.5" customHeight="1">
      <c r="A621" s="108" t="s">
        <v>368</v>
      </c>
      <c r="B621" s="9"/>
      <c r="C621" s="9"/>
      <c r="D621" s="9"/>
      <c r="E621" s="9"/>
      <c r="G621" s="70"/>
      <c r="H621" s="69"/>
      <c r="I621" s="15"/>
    </row>
    <row r="622" spans="7:22" ht="13.5" customHeight="1">
      <c r="G622" s="70"/>
      <c r="H622" s="69"/>
      <c r="I622" s="15"/>
      <c r="V622" s="253"/>
    </row>
    <row r="623" spans="1:22" ht="12.75">
      <c r="A623" s="108"/>
      <c r="D623" s="4" t="s">
        <v>209</v>
      </c>
      <c r="G623" s="21"/>
      <c r="H623" s="205"/>
      <c r="I623" s="39"/>
      <c r="K623" s="13">
        <v>2.8</v>
      </c>
      <c r="L623" s="13">
        <v>-2.8</v>
      </c>
      <c r="S623" s="92">
        <f>SUM(I623:Q623)</f>
        <v>0</v>
      </c>
      <c r="U623" s="20">
        <v>0</v>
      </c>
      <c r="V623" s="253"/>
    </row>
    <row r="624" spans="1:22" ht="12.75">
      <c r="A624" s="111"/>
      <c r="D624" s="4" t="s">
        <v>369</v>
      </c>
      <c r="H624" s="205"/>
      <c r="I624" s="39"/>
      <c r="L624" s="13">
        <v>0.032</v>
      </c>
      <c r="S624" s="92">
        <f>SUM(I624:Q624)</f>
        <v>0.032</v>
      </c>
      <c r="U624" s="20">
        <v>32</v>
      </c>
      <c r="V624" s="253">
        <f>SUM(U624/S624/1000)</f>
        <v>1</v>
      </c>
    </row>
    <row r="625" spans="1:22" ht="12.75">
      <c r="A625" s="111"/>
      <c r="D625" s="4" t="s">
        <v>370</v>
      </c>
      <c r="H625" s="205"/>
      <c r="I625" s="39"/>
      <c r="L625" s="13">
        <v>0.1</v>
      </c>
      <c r="S625" s="92">
        <f>SUM(I625:Q625)</f>
        <v>0.1</v>
      </c>
      <c r="U625" s="20">
        <v>100</v>
      </c>
      <c r="V625" s="253">
        <f>SUM(U625/S625/1000)</f>
        <v>1</v>
      </c>
    </row>
    <row r="626" spans="1:22" ht="12.75">
      <c r="A626" s="111"/>
      <c r="H626" s="205"/>
      <c r="I626" s="39"/>
      <c r="S626" s="92"/>
      <c r="V626" s="253"/>
    </row>
    <row r="627" spans="1:22" ht="12.75">
      <c r="A627" s="111"/>
      <c r="H627" s="205"/>
      <c r="I627" s="39"/>
      <c r="S627" s="92"/>
      <c r="V627" s="253"/>
    </row>
    <row r="628" spans="8:19" ht="12.75">
      <c r="H628" s="205"/>
      <c r="I628" s="15"/>
      <c r="S628" s="92"/>
    </row>
    <row r="629" spans="1:19" ht="12.75">
      <c r="A629" s="108" t="s">
        <v>371</v>
      </c>
      <c r="B629" s="9"/>
      <c r="C629" s="9"/>
      <c r="D629" s="9"/>
      <c r="G629" s="126"/>
      <c r="H629" s="69"/>
      <c r="I629" s="15"/>
      <c r="S629" s="92"/>
    </row>
    <row r="630" spans="4:22" ht="12.75">
      <c r="D630" s="4" t="s">
        <v>263</v>
      </c>
      <c r="E630" s="4"/>
      <c r="F630" s="4"/>
      <c r="H630" s="205"/>
      <c r="I630" s="39">
        <v>10</v>
      </c>
      <c r="P630" s="15">
        <v>-9.994</v>
      </c>
      <c r="S630" s="92">
        <f>SUM(I630:Q630)</f>
        <v>0.006000000000000227</v>
      </c>
      <c r="U630" s="20">
        <v>5.44</v>
      </c>
      <c r="V630" s="253">
        <f>SUM(U630/S630/1000)</f>
        <v>0.9066666666666324</v>
      </c>
    </row>
    <row r="631" spans="4:22" ht="12.75">
      <c r="D631" s="4" t="s">
        <v>372</v>
      </c>
      <c r="E631" s="4"/>
      <c r="F631" s="4"/>
      <c r="H631" s="205"/>
      <c r="I631" s="39">
        <v>36</v>
      </c>
      <c r="O631" s="15">
        <v>-32.603</v>
      </c>
      <c r="S631" s="92">
        <f>SUM(I631:Q631)</f>
        <v>3.3969999999999985</v>
      </c>
      <c r="U631" s="20">
        <v>3397</v>
      </c>
      <c r="V631" s="253">
        <f>SUM(U631/S631/1000)</f>
        <v>1.0000000000000004</v>
      </c>
    </row>
    <row r="632" spans="1:19" ht="12.75">
      <c r="A632" s="111"/>
      <c r="H632" s="205"/>
      <c r="I632" s="15"/>
      <c r="Q632" s="41"/>
      <c r="S632" s="92"/>
    </row>
    <row r="633" spans="1:23" ht="12.75">
      <c r="A633" s="108" t="s">
        <v>373</v>
      </c>
      <c r="B633" s="9"/>
      <c r="C633" s="9"/>
      <c r="D633" s="243"/>
      <c r="E633" s="243"/>
      <c r="F633" s="46"/>
      <c r="G633" s="46"/>
      <c r="H633" s="287"/>
      <c r="I633" s="195"/>
      <c r="J633" s="185"/>
      <c r="K633" s="141"/>
      <c r="L633" s="141"/>
      <c r="M633" s="141"/>
      <c r="N633" s="196"/>
      <c r="O633" s="195"/>
      <c r="P633" s="195"/>
      <c r="Q633" s="197"/>
      <c r="R633" s="198"/>
      <c r="S633" s="92"/>
      <c r="T633" s="200"/>
      <c r="U633" s="201"/>
      <c r="V633" s="203"/>
      <c r="W633" s="203"/>
    </row>
    <row r="634" spans="4:23" ht="12.75">
      <c r="D634" s="274" t="s">
        <v>209</v>
      </c>
      <c r="E634" s="4"/>
      <c r="H634" s="137"/>
      <c r="I634" s="39">
        <v>0.211</v>
      </c>
      <c r="R634" s="78"/>
      <c r="S634" s="92">
        <f>SUM(I634:Q634)</f>
        <v>0.211</v>
      </c>
      <c r="T634" s="95"/>
      <c r="U634" s="20">
        <v>212.5</v>
      </c>
      <c r="V634" s="253">
        <f>SUM(U634/S634/1000)</f>
        <v>1.0071090047393365</v>
      </c>
      <c r="W634" s="4"/>
    </row>
    <row r="635" spans="4:23" ht="12.75">
      <c r="D635" s="274" t="s">
        <v>374</v>
      </c>
      <c r="E635" s="4"/>
      <c r="H635" s="137"/>
      <c r="I635" s="39">
        <v>2.5</v>
      </c>
      <c r="O635" s="15">
        <v>-2.442</v>
      </c>
      <c r="R635" s="78"/>
      <c r="S635" s="92">
        <f>SUM(I635:Q635)</f>
        <v>0.05799999999999983</v>
      </c>
      <c r="T635" s="95"/>
      <c r="U635" s="20">
        <v>57.48</v>
      </c>
      <c r="V635" s="253">
        <f>SUM(U635/S635/1000)</f>
        <v>0.9910344827586235</v>
      </c>
      <c r="W635" s="4"/>
    </row>
    <row r="636" spans="4:23" ht="12.75">
      <c r="D636" s="274"/>
      <c r="E636" s="4"/>
      <c r="H636" s="137"/>
      <c r="I636" s="15"/>
      <c r="S636" s="92"/>
      <c r="T636" s="95"/>
      <c r="V636" s="78"/>
      <c r="W636" s="4"/>
    </row>
    <row r="637" spans="1:21" ht="12.75">
      <c r="A637" s="108" t="s">
        <v>375</v>
      </c>
      <c r="B637" s="9"/>
      <c r="C637" s="9"/>
      <c r="D637" s="9"/>
      <c r="E637" s="9"/>
      <c r="H637" s="288"/>
      <c r="I637" s="195"/>
      <c r="J637" s="185"/>
      <c r="S637" s="92"/>
      <c r="T637" s="96"/>
      <c r="U637" s="97"/>
    </row>
    <row r="638" spans="4:22" ht="12.75">
      <c r="D638" s="4" t="s">
        <v>376</v>
      </c>
      <c r="H638" s="109"/>
      <c r="I638" s="39"/>
      <c r="J638" s="15"/>
      <c r="L638" s="13">
        <v>2.8</v>
      </c>
      <c r="R638" s="257"/>
      <c r="S638" s="92">
        <f>SUM(I638:Q638)</f>
        <v>2.8</v>
      </c>
      <c r="T638" s="96"/>
      <c r="U638" s="20">
        <v>2800</v>
      </c>
      <c r="V638" s="253">
        <f>SUM(U638/S638/1000)</f>
        <v>1.0000000000000002</v>
      </c>
    </row>
    <row r="639" spans="4:22" ht="12" customHeight="1">
      <c r="D639" s="274" t="s">
        <v>377</v>
      </c>
      <c r="F639" s="21"/>
      <c r="H639" s="137"/>
      <c r="I639" s="39">
        <v>300</v>
      </c>
      <c r="K639" s="13">
        <v>70</v>
      </c>
      <c r="P639" s="15">
        <v>-6.54</v>
      </c>
      <c r="R639" s="257"/>
      <c r="S639" s="92">
        <f>SUM(I639:Q639)</f>
        <v>363.46</v>
      </c>
      <c r="T639" s="96"/>
      <c r="U639" s="20">
        <v>363459.32</v>
      </c>
      <c r="V639" s="253">
        <f>SUM(U639/S639/1000)</f>
        <v>0.99999812909261</v>
      </c>
    </row>
    <row r="640" spans="6:21" ht="12.75">
      <c r="F640" s="21"/>
      <c r="H640" s="137"/>
      <c r="I640" s="15"/>
      <c r="S640" s="92"/>
      <c r="T640" s="96"/>
      <c r="U640" s="97"/>
    </row>
    <row r="641" spans="1:23" ht="12.75">
      <c r="A641" s="108" t="s">
        <v>378</v>
      </c>
      <c r="B641" s="9"/>
      <c r="C641" s="9"/>
      <c r="D641" s="9"/>
      <c r="H641" s="137"/>
      <c r="I641" s="15"/>
      <c r="S641" s="92"/>
      <c r="T641" s="95"/>
      <c r="U641" s="97"/>
      <c r="V641" s="4"/>
      <c r="W641" s="4"/>
    </row>
    <row r="642" spans="1:22" ht="12.75">
      <c r="A642" s="289"/>
      <c r="H642" s="290"/>
      <c r="I642" s="15"/>
      <c r="J642" s="141"/>
      <c r="K642" s="141"/>
      <c r="L642" s="141"/>
      <c r="M642" s="141"/>
      <c r="S642" s="92"/>
      <c r="V642" s="78"/>
    </row>
    <row r="643" spans="4:22" ht="12.75">
      <c r="D643" s="4" t="s">
        <v>379</v>
      </c>
      <c r="H643" s="284"/>
      <c r="I643" s="160">
        <v>35</v>
      </c>
      <c r="J643" s="141"/>
      <c r="K643" s="141"/>
      <c r="L643" s="141"/>
      <c r="M643" s="141">
        <v>16</v>
      </c>
      <c r="P643" s="15">
        <v>-2.34</v>
      </c>
      <c r="S643" s="92">
        <f aca="true" t="shared" si="47" ref="S643:S648">SUM(I643:Q643)</f>
        <v>48.66</v>
      </c>
      <c r="U643" s="20">
        <v>48660</v>
      </c>
      <c r="V643" s="253">
        <f>SUM(U643/S643/1000)</f>
        <v>1.0000000000000002</v>
      </c>
    </row>
    <row r="644" spans="4:22" ht="12.75">
      <c r="D644" s="4" t="s">
        <v>259</v>
      </c>
      <c r="H644" s="284"/>
      <c r="I644" s="160"/>
      <c r="J644" s="141">
        <v>2</v>
      </c>
      <c r="K644" s="141"/>
      <c r="L644" s="141"/>
      <c r="M644" s="141"/>
      <c r="P644" s="15">
        <v>-2</v>
      </c>
      <c r="S644" s="92">
        <f t="shared" si="47"/>
        <v>0</v>
      </c>
      <c r="U644" s="20">
        <v>0</v>
      </c>
      <c r="V644" s="253"/>
    </row>
    <row r="645" spans="4:22" ht="12.75">
      <c r="D645" s="4" t="s">
        <v>380</v>
      </c>
      <c r="H645" s="284"/>
      <c r="I645" s="160"/>
      <c r="J645" s="141"/>
      <c r="K645" s="141"/>
      <c r="L645" s="141"/>
      <c r="M645" s="141"/>
      <c r="O645" s="15">
        <v>7.123</v>
      </c>
      <c r="S645" s="92">
        <f t="shared" si="47"/>
        <v>7.123</v>
      </c>
      <c r="U645" s="20">
        <v>7123</v>
      </c>
      <c r="V645" s="253">
        <f>SUM(U645/S645/1000)</f>
        <v>1</v>
      </c>
    </row>
    <row r="646" spans="4:22" ht="12.75">
      <c r="D646" s="4" t="s">
        <v>260</v>
      </c>
      <c r="H646" s="284"/>
      <c r="I646" s="160"/>
      <c r="J646" s="141">
        <v>4</v>
      </c>
      <c r="K646" s="141"/>
      <c r="L646" s="141"/>
      <c r="M646" s="141"/>
      <c r="P646" s="15">
        <v>-2.194</v>
      </c>
      <c r="S646" s="92">
        <f t="shared" si="47"/>
        <v>1.806</v>
      </c>
      <c r="U646" s="20">
        <v>1805.3</v>
      </c>
      <c r="V646" s="253">
        <f>SUM(U646/S646/1000)</f>
        <v>0.9996124031007751</v>
      </c>
    </row>
    <row r="647" spans="4:22" ht="12.75">
      <c r="D647" s="4" t="s">
        <v>210</v>
      </c>
      <c r="H647" s="284"/>
      <c r="I647" s="160"/>
      <c r="J647" s="141">
        <v>105</v>
      </c>
      <c r="K647" s="141"/>
      <c r="L647" s="141"/>
      <c r="M647" s="141"/>
      <c r="P647" s="15">
        <v>-80.579</v>
      </c>
      <c r="S647" s="92">
        <f t="shared" si="47"/>
        <v>24.421000000000006</v>
      </c>
      <c r="U647" s="20">
        <v>24420.2</v>
      </c>
      <c r="V647" s="253">
        <f>SUM(U647/S647/1000)</f>
        <v>0.9999672413087095</v>
      </c>
    </row>
    <row r="648" spans="4:22" ht="12.75">
      <c r="D648" s="4" t="s">
        <v>209</v>
      </c>
      <c r="H648" s="284"/>
      <c r="I648" s="160"/>
      <c r="J648" s="141">
        <v>130</v>
      </c>
      <c r="K648" s="141"/>
      <c r="L648" s="141"/>
      <c r="M648" s="141"/>
      <c r="P648" s="15">
        <v>-8.203</v>
      </c>
      <c r="S648" s="92">
        <f t="shared" si="47"/>
        <v>121.797</v>
      </c>
      <c r="U648" s="20">
        <v>121796.5</v>
      </c>
      <c r="V648" s="253">
        <f>SUM(U648/S648/1000)</f>
        <v>0.9999958948085749</v>
      </c>
    </row>
    <row r="649" spans="4:21" ht="12.75">
      <c r="D649" s="111"/>
      <c r="H649" s="31"/>
      <c r="I649" s="15"/>
      <c r="S649" s="92"/>
      <c r="T649" s="96"/>
      <c r="U649" s="97"/>
    </row>
    <row r="650" spans="1:21" ht="12.75">
      <c r="A650" s="108" t="s">
        <v>381</v>
      </c>
      <c r="B650" s="9"/>
      <c r="C650" s="9"/>
      <c r="D650" s="9"/>
      <c r="H650" s="31"/>
      <c r="I650" s="15"/>
      <c r="S650" s="92"/>
      <c r="T650" s="96"/>
      <c r="U650" s="97"/>
    </row>
    <row r="651" spans="1:22" ht="12.75">
      <c r="A651" s="108"/>
      <c r="B651" s="9"/>
      <c r="C651" s="9"/>
      <c r="D651" s="4" t="s">
        <v>207</v>
      </c>
      <c r="E651" s="4"/>
      <c r="H651" s="31"/>
      <c r="I651" s="39">
        <v>150</v>
      </c>
      <c r="M651" s="13">
        <v>40</v>
      </c>
      <c r="P651" s="15">
        <v>-110.133</v>
      </c>
      <c r="S651" s="92">
        <f>SUM(I651:Q651)</f>
        <v>79.867</v>
      </c>
      <c r="T651" s="96"/>
      <c r="U651" s="20">
        <v>79865.88</v>
      </c>
      <c r="V651" s="253">
        <f>SUM(U651/S651/1000)</f>
        <v>0.9999859766862409</v>
      </c>
    </row>
    <row r="652" spans="4:22" ht="12.75">
      <c r="D652" s="4" t="s">
        <v>208</v>
      </c>
      <c r="H652" s="31"/>
      <c r="I652" s="39">
        <v>1120</v>
      </c>
      <c r="P652" s="15">
        <v>-474.468</v>
      </c>
      <c r="R652" s="257"/>
      <c r="S652" s="92">
        <f>SUM(I652:Q652)</f>
        <v>645.5319999999999</v>
      </c>
      <c r="T652" s="96"/>
      <c r="U652" s="20">
        <v>645531.39</v>
      </c>
      <c r="V652" s="253">
        <f>SUM(U652/S652/1000)</f>
        <v>0.9999990550429725</v>
      </c>
    </row>
    <row r="653" spans="4:22" ht="12.75">
      <c r="D653" s="4" t="s">
        <v>209</v>
      </c>
      <c r="H653" s="31"/>
      <c r="I653" s="39"/>
      <c r="L653" s="13">
        <v>0.036</v>
      </c>
      <c r="M653" s="13">
        <v>3.24</v>
      </c>
      <c r="P653" s="15">
        <v>10.468</v>
      </c>
      <c r="R653" s="257"/>
      <c r="S653" s="92">
        <f>SUM(I653:Q653)</f>
        <v>13.744</v>
      </c>
      <c r="T653" s="96"/>
      <c r="U653" s="20">
        <v>13744</v>
      </c>
      <c r="V653" s="253">
        <f>SUM(U653/S653/1000)</f>
        <v>1</v>
      </c>
    </row>
    <row r="654" spans="4:22" ht="12.75">
      <c r="D654" s="4" t="s">
        <v>210</v>
      </c>
      <c r="H654" s="31"/>
      <c r="I654" s="39">
        <v>650</v>
      </c>
      <c r="M654" s="13">
        <v>115</v>
      </c>
      <c r="P654" s="15">
        <v>-251.666</v>
      </c>
      <c r="R654" s="257"/>
      <c r="S654" s="92">
        <f>SUM(I654:Q654)</f>
        <v>513.3340000000001</v>
      </c>
      <c r="T654" s="96"/>
      <c r="U654" s="20">
        <v>513333.1</v>
      </c>
      <c r="V654" s="253">
        <f>SUM(U654/S654/1000)</f>
        <v>0.9999982467555235</v>
      </c>
    </row>
    <row r="655" spans="4:22" ht="12.75">
      <c r="D655" s="4" t="s">
        <v>382</v>
      </c>
      <c r="H655" s="31"/>
      <c r="I655" s="39"/>
      <c r="J655" s="13">
        <v>10.1</v>
      </c>
      <c r="R655" s="257"/>
      <c r="S655" s="92">
        <f>SUM(I655:Q655)</f>
        <v>10.1</v>
      </c>
      <c r="T655" s="96"/>
      <c r="U655" s="20">
        <v>10100</v>
      </c>
      <c r="V655" s="253">
        <f>SUM(U655/S655/1000)</f>
        <v>1</v>
      </c>
    </row>
    <row r="656" spans="8:22" ht="12.75">
      <c r="H656" s="31"/>
      <c r="I656" s="39"/>
      <c r="R656" s="257"/>
      <c r="S656" s="92"/>
      <c r="T656" s="96"/>
      <c r="V656" s="253"/>
    </row>
    <row r="657" spans="8:23" ht="12.75">
      <c r="H657" s="31"/>
      <c r="I657" s="15"/>
      <c r="R657" s="78"/>
      <c r="S657" s="92"/>
      <c r="T657" s="95"/>
      <c r="V657" s="4"/>
      <c r="W657" s="4"/>
    </row>
    <row r="658" spans="1:22" ht="12.75">
      <c r="A658" s="108" t="s">
        <v>383</v>
      </c>
      <c r="B658" s="9"/>
      <c r="C658" s="9"/>
      <c r="D658" s="9"/>
      <c r="H658" s="291"/>
      <c r="I658" s="195"/>
      <c r="J658" s="141"/>
      <c r="R658" s="78"/>
      <c r="S658" s="92"/>
      <c r="V658" s="78"/>
    </row>
    <row r="659" spans="4:22" ht="12.75">
      <c r="D659" s="4" t="s">
        <v>295</v>
      </c>
      <c r="H659" s="291"/>
      <c r="I659" s="160">
        <v>20</v>
      </c>
      <c r="J659" s="141"/>
      <c r="P659" s="15">
        <v>-0.039</v>
      </c>
      <c r="R659" s="78"/>
      <c r="S659" s="92">
        <f>SUM(I659:Q659)</f>
        <v>19.961</v>
      </c>
      <c r="U659" s="20">
        <v>19961</v>
      </c>
      <c r="V659" s="253">
        <f>SUM(U659/S659/1000)</f>
        <v>1.0000000000000002</v>
      </c>
    </row>
    <row r="660" spans="4:22" ht="12.75">
      <c r="D660" s="4" t="s">
        <v>209</v>
      </c>
      <c r="H660" s="291"/>
      <c r="I660" s="160">
        <v>10</v>
      </c>
      <c r="J660" s="141"/>
      <c r="P660" s="15">
        <v>-4.748</v>
      </c>
      <c r="R660" s="78"/>
      <c r="S660" s="92">
        <f>SUM(I660:Q660)</f>
        <v>5.252</v>
      </c>
      <c r="T660" s="92">
        <f>SUM(J660:R660)</f>
        <v>-4.748</v>
      </c>
      <c r="U660" s="20">
        <v>5251.6</v>
      </c>
      <c r="V660" s="253">
        <f>SUM(U660/S660/1000)</f>
        <v>0.9999238385377001</v>
      </c>
    </row>
    <row r="661" spans="4:22" ht="12.75">
      <c r="D661" s="4" t="s">
        <v>210</v>
      </c>
      <c r="H661" s="291"/>
      <c r="I661" s="160"/>
      <c r="J661" s="141"/>
      <c r="R661" s="78"/>
      <c r="S661" s="92"/>
      <c r="T661" s="92">
        <f>SUM(J661:R661)</f>
        <v>0</v>
      </c>
      <c r="V661" s="253"/>
    </row>
    <row r="662" spans="8:23" ht="12.75">
      <c r="H662" s="137"/>
      <c r="I662" s="15"/>
      <c r="R662" s="78"/>
      <c r="S662" s="92"/>
      <c r="T662" s="96"/>
      <c r="V662" s="78"/>
      <c r="W662" s="4"/>
    </row>
    <row r="663" spans="1:23" ht="12.75">
      <c r="A663" s="108" t="s">
        <v>384</v>
      </c>
      <c r="B663" s="9"/>
      <c r="C663" s="9"/>
      <c r="D663" s="9"/>
      <c r="E663" s="9"/>
      <c r="H663" s="137"/>
      <c r="I663" s="15"/>
      <c r="R663" s="78"/>
      <c r="S663" s="92"/>
      <c r="T663" s="96"/>
      <c r="V663" s="78"/>
      <c r="W663" s="4"/>
    </row>
    <row r="664" spans="8:23" ht="12.75">
      <c r="H664" s="137"/>
      <c r="I664" s="15"/>
      <c r="R664" s="78"/>
      <c r="S664" s="92"/>
      <c r="T664" s="96"/>
      <c r="V664" s="78"/>
      <c r="W664" s="4"/>
    </row>
    <row r="665" spans="4:23" ht="12.75">
      <c r="D665" s="4" t="s">
        <v>304</v>
      </c>
      <c r="H665" s="137"/>
      <c r="I665" s="39">
        <v>8</v>
      </c>
      <c r="P665" s="15">
        <v>-2.7</v>
      </c>
      <c r="R665" s="78"/>
      <c r="S665" s="92">
        <f aca="true" t="shared" si="48" ref="S665:S673">SUM(I665:Q665)</f>
        <v>5.3</v>
      </c>
      <c r="T665" s="96"/>
      <c r="U665" s="20">
        <v>5300</v>
      </c>
      <c r="V665" s="253">
        <f aca="true" t="shared" si="49" ref="V665:V670">SUM(U665/S665/1000)</f>
        <v>1</v>
      </c>
      <c r="W665" s="4"/>
    </row>
    <row r="666" spans="4:23" ht="12.75">
      <c r="D666" s="4" t="s">
        <v>219</v>
      </c>
      <c r="H666" s="137"/>
      <c r="I666" s="39">
        <v>3</v>
      </c>
      <c r="K666" s="13">
        <v>4</v>
      </c>
      <c r="P666" s="15">
        <v>-0.111</v>
      </c>
      <c r="R666" s="78"/>
      <c r="S666" s="92">
        <f t="shared" si="48"/>
        <v>6.888999999999999</v>
      </c>
      <c r="T666" s="96"/>
      <c r="U666" s="20">
        <v>6889</v>
      </c>
      <c r="V666" s="253">
        <f t="shared" si="49"/>
        <v>1.0000000000000002</v>
      </c>
      <c r="W666" s="4"/>
    </row>
    <row r="667" spans="4:23" ht="12.75">
      <c r="D667" s="4" t="s">
        <v>209</v>
      </c>
      <c r="H667" s="137"/>
      <c r="I667" s="39">
        <v>50</v>
      </c>
      <c r="P667" s="15">
        <v>2.956</v>
      </c>
      <c r="R667" s="78"/>
      <c r="S667" s="92">
        <f t="shared" si="48"/>
        <v>52.956</v>
      </c>
      <c r="T667" s="96"/>
      <c r="U667" s="20">
        <v>52956</v>
      </c>
      <c r="V667" s="253">
        <f t="shared" si="49"/>
        <v>0.9999999999999999</v>
      </c>
      <c r="W667" s="4"/>
    </row>
    <row r="668" spans="4:23" ht="12.75">
      <c r="D668" s="4" t="s">
        <v>385</v>
      </c>
      <c r="H668" s="137"/>
      <c r="I668" s="39">
        <v>45</v>
      </c>
      <c r="P668" s="15">
        <v>-12.2</v>
      </c>
      <c r="R668" s="78"/>
      <c r="S668" s="92">
        <f t="shared" si="48"/>
        <v>32.8</v>
      </c>
      <c r="T668" s="96"/>
      <c r="U668" s="20">
        <v>32800</v>
      </c>
      <c r="V668" s="253">
        <f t="shared" si="49"/>
        <v>1.0000000000000002</v>
      </c>
      <c r="W668" s="4"/>
    </row>
    <row r="669" spans="4:23" ht="12.75">
      <c r="D669" s="4" t="s">
        <v>276</v>
      </c>
      <c r="H669" s="137"/>
      <c r="I669" s="39">
        <v>3</v>
      </c>
      <c r="L669" s="13">
        <v>2</v>
      </c>
      <c r="R669" s="78"/>
      <c r="S669" s="92">
        <f t="shared" si="48"/>
        <v>5</v>
      </c>
      <c r="T669" s="96"/>
      <c r="U669" s="20">
        <v>4991</v>
      </c>
      <c r="V669" s="253">
        <f t="shared" si="49"/>
        <v>0.9982000000000001</v>
      </c>
      <c r="W669" s="4"/>
    </row>
    <row r="670" spans="4:23" ht="12.75">
      <c r="D670" s="4" t="s">
        <v>241</v>
      </c>
      <c r="H670" s="137"/>
      <c r="I670" s="39"/>
      <c r="K670" s="13">
        <v>2.537</v>
      </c>
      <c r="R670" s="78"/>
      <c r="S670" s="92">
        <f t="shared" si="48"/>
        <v>2.537</v>
      </c>
      <c r="T670" s="96"/>
      <c r="U670" s="20">
        <v>2537</v>
      </c>
      <c r="V670" s="253">
        <f t="shared" si="49"/>
        <v>1</v>
      </c>
      <c r="W670" s="4"/>
    </row>
    <row r="671" spans="8:23" ht="12.75">
      <c r="H671" s="137"/>
      <c r="I671" s="15"/>
      <c r="R671" s="78"/>
      <c r="S671" s="92"/>
      <c r="T671" s="96"/>
      <c r="V671" s="78"/>
      <c r="W671" s="4"/>
    </row>
    <row r="672" spans="1:22" ht="12.75">
      <c r="A672" s="108" t="s">
        <v>386</v>
      </c>
      <c r="H672" s="288"/>
      <c r="I672" s="160"/>
      <c r="J672" s="185"/>
      <c r="R672" s="78"/>
      <c r="S672" s="92"/>
      <c r="T672" s="96"/>
      <c r="U672" s="97"/>
      <c r="V672" s="78"/>
    </row>
    <row r="673" spans="4:22" ht="12.75">
      <c r="D673" s="4" t="s">
        <v>387</v>
      </c>
      <c r="H673" s="288"/>
      <c r="I673" s="160">
        <v>6.7</v>
      </c>
      <c r="J673" s="185"/>
      <c r="P673" s="15">
        <v>3.435</v>
      </c>
      <c r="R673" s="78"/>
      <c r="S673" s="92">
        <f t="shared" si="48"/>
        <v>10.135</v>
      </c>
      <c r="T673" s="96"/>
      <c r="U673" s="20">
        <v>10134.9</v>
      </c>
      <c r="V673" s="253">
        <f>SUM(U673/S673/1000)</f>
        <v>0.999990133201776</v>
      </c>
    </row>
    <row r="674" spans="8:22" ht="12.75">
      <c r="H674" s="288"/>
      <c r="I674" s="160"/>
      <c r="J674" s="185"/>
      <c r="R674" s="78"/>
      <c r="S674" s="92"/>
      <c r="T674" s="96"/>
      <c r="V674" s="253"/>
    </row>
    <row r="675" spans="8:22" ht="12.75">
      <c r="H675" s="288"/>
      <c r="I675" s="160"/>
      <c r="J675" s="185"/>
      <c r="R675" s="78"/>
      <c r="S675" s="92"/>
      <c r="T675" s="96"/>
      <c r="V675" s="253"/>
    </row>
    <row r="676" spans="8:22" ht="12.75">
      <c r="H676" s="288"/>
      <c r="I676" s="160"/>
      <c r="J676" s="185"/>
      <c r="R676" s="78"/>
      <c r="S676" s="92"/>
      <c r="T676" s="96"/>
      <c r="U676" s="97"/>
      <c r="V676" s="78"/>
    </row>
    <row r="677" spans="1:22" ht="12.75">
      <c r="A677" s="108" t="s">
        <v>388</v>
      </c>
      <c r="B677" s="9"/>
      <c r="C677" s="9"/>
      <c r="D677" s="9"/>
      <c r="H677" s="288"/>
      <c r="I677" s="160"/>
      <c r="J677" s="185"/>
      <c r="R677" s="78"/>
      <c r="S677" s="92"/>
      <c r="T677" s="96"/>
      <c r="U677" s="97"/>
      <c r="V677" s="78"/>
    </row>
    <row r="678" spans="4:22" ht="12.75">
      <c r="D678" s="4" t="s">
        <v>389</v>
      </c>
      <c r="E678" s="4"/>
      <c r="H678" s="288"/>
      <c r="I678" s="160"/>
      <c r="J678" s="185"/>
      <c r="N678" s="14">
        <v>0.202</v>
      </c>
      <c r="R678" s="78"/>
      <c r="S678" s="92">
        <f>SUM(I678:R678)</f>
        <v>0.202</v>
      </c>
      <c r="T678" s="96"/>
      <c r="U678" s="20">
        <v>201.95</v>
      </c>
      <c r="V678" s="253">
        <f aca="true" t="shared" si="50" ref="V678:V685">SUM(U678/S678/1000)</f>
        <v>0.9997524752475246</v>
      </c>
    </row>
    <row r="679" spans="4:22" ht="12.75">
      <c r="D679" s="4" t="s">
        <v>210</v>
      </c>
      <c r="H679" s="288"/>
      <c r="I679" s="160">
        <v>2090</v>
      </c>
      <c r="J679" s="185"/>
      <c r="O679" s="15">
        <v>-638.8</v>
      </c>
      <c r="P679" s="15">
        <v>246.524</v>
      </c>
      <c r="R679" s="78"/>
      <c r="S679" s="92">
        <f aca="true" t="shared" si="51" ref="S679:S685">SUM(I679:Q679)</f>
        <v>1697.7240000000002</v>
      </c>
      <c r="T679" s="96"/>
      <c r="U679" s="20">
        <v>1697723.3</v>
      </c>
      <c r="V679" s="253">
        <f t="shared" si="50"/>
        <v>0.9999995876832748</v>
      </c>
    </row>
    <row r="680" spans="4:22" ht="12.75">
      <c r="D680" s="4" t="s">
        <v>390</v>
      </c>
      <c r="H680" s="288"/>
      <c r="I680" s="160"/>
      <c r="J680" s="185"/>
      <c r="O680" s="15">
        <v>638.8</v>
      </c>
      <c r="R680" s="78"/>
      <c r="S680" s="92">
        <f t="shared" si="51"/>
        <v>638.8</v>
      </c>
      <c r="T680" s="96"/>
      <c r="U680" s="20">
        <v>638800</v>
      </c>
      <c r="V680" s="253">
        <f t="shared" si="50"/>
        <v>1.0000000000000002</v>
      </c>
    </row>
    <row r="681" spans="4:22" ht="12.75">
      <c r="D681" s="4" t="s">
        <v>391</v>
      </c>
      <c r="H681" s="288"/>
      <c r="I681" s="160"/>
      <c r="J681" s="185"/>
      <c r="P681" s="15">
        <v>4.68</v>
      </c>
      <c r="R681" s="78"/>
      <c r="S681" s="92">
        <f t="shared" si="51"/>
        <v>4.68</v>
      </c>
      <c r="T681" s="96"/>
      <c r="U681" s="20">
        <v>4680</v>
      </c>
      <c r="V681" s="253">
        <f t="shared" si="50"/>
        <v>1.0000000000000002</v>
      </c>
    </row>
    <row r="682" spans="4:22" ht="12.75">
      <c r="D682" s="4" t="s">
        <v>376</v>
      </c>
      <c r="H682" s="288"/>
      <c r="I682" s="160">
        <v>15</v>
      </c>
      <c r="J682" s="185"/>
      <c r="P682" s="15">
        <v>37.917</v>
      </c>
      <c r="R682" s="78"/>
      <c r="S682" s="92">
        <f t="shared" si="51"/>
        <v>52.917</v>
      </c>
      <c r="T682" s="96"/>
      <c r="U682" s="20">
        <v>52916.7</v>
      </c>
      <c r="V682" s="253">
        <f t="shared" si="50"/>
        <v>0.9999943307443732</v>
      </c>
    </row>
    <row r="683" spans="4:22" ht="12.75">
      <c r="D683" s="4" t="s">
        <v>392</v>
      </c>
      <c r="H683" s="288"/>
      <c r="I683" s="160"/>
      <c r="J683" s="185"/>
      <c r="L683" s="13">
        <v>32.259</v>
      </c>
      <c r="P683" s="15">
        <v>-32.259</v>
      </c>
      <c r="R683" s="78"/>
      <c r="S683" s="92">
        <f t="shared" si="51"/>
        <v>0</v>
      </c>
      <c r="T683" s="96"/>
      <c r="U683" s="20">
        <v>0</v>
      </c>
      <c r="V683" s="253"/>
    </row>
    <row r="684" spans="4:22" ht="12.75">
      <c r="D684" s="4" t="s">
        <v>393</v>
      </c>
      <c r="H684" s="288"/>
      <c r="I684" s="160"/>
      <c r="J684" s="185"/>
      <c r="L684" s="13">
        <v>17.468</v>
      </c>
      <c r="P684" s="15">
        <v>-16.328</v>
      </c>
      <c r="R684" s="78"/>
      <c r="S684" s="92">
        <f t="shared" si="51"/>
        <v>1.1400000000000006</v>
      </c>
      <c r="T684" s="96"/>
      <c r="U684" s="20">
        <v>1140</v>
      </c>
      <c r="V684" s="253">
        <f t="shared" si="50"/>
        <v>0.9999999999999996</v>
      </c>
    </row>
    <row r="685" spans="4:22" ht="12.75">
      <c r="D685" s="4" t="s">
        <v>394</v>
      </c>
      <c r="H685" s="288"/>
      <c r="I685" s="160"/>
      <c r="J685" s="185"/>
      <c r="L685" s="13">
        <v>187.641</v>
      </c>
      <c r="P685" s="15">
        <v>-7.641</v>
      </c>
      <c r="R685" s="78"/>
      <c r="S685" s="92">
        <f t="shared" si="51"/>
        <v>180</v>
      </c>
      <c r="T685" s="96"/>
      <c r="U685" s="20">
        <v>180000</v>
      </c>
      <c r="V685" s="253">
        <f t="shared" si="50"/>
        <v>1</v>
      </c>
    </row>
    <row r="686" spans="8:22" ht="12.75">
      <c r="H686" s="288"/>
      <c r="I686" s="160"/>
      <c r="J686" s="185"/>
      <c r="R686" s="78"/>
      <c r="S686" s="92"/>
      <c r="T686" s="96"/>
      <c r="V686" s="253"/>
    </row>
    <row r="687" spans="8:22" ht="12.75">
      <c r="H687" s="284"/>
      <c r="I687" s="160"/>
      <c r="J687" s="141"/>
      <c r="K687" s="141"/>
      <c r="L687" s="141"/>
      <c r="M687" s="141"/>
      <c r="S687" s="92"/>
      <c r="V687" s="253"/>
    </row>
    <row r="688" spans="1:22" ht="12.75">
      <c r="A688" s="108" t="s">
        <v>395</v>
      </c>
      <c r="H688" s="288"/>
      <c r="I688" s="160"/>
      <c r="J688" s="185"/>
      <c r="R688" s="78"/>
      <c r="S688" s="92"/>
      <c r="T688" s="96"/>
      <c r="V688" s="253"/>
    </row>
    <row r="689" spans="1:22" ht="13.5" customHeight="1">
      <c r="A689" s="256"/>
      <c r="B689" s="112"/>
      <c r="C689" s="112"/>
      <c r="D689" s="12" t="s">
        <v>396</v>
      </c>
      <c r="E689" s="9"/>
      <c r="F689" s="112"/>
      <c r="G689" s="113"/>
      <c r="H689" s="69"/>
      <c r="I689" s="160">
        <v>0.5</v>
      </c>
      <c r="J689" s="185"/>
      <c r="P689" s="15">
        <v>-0.03</v>
      </c>
      <c r="R689" s="78"/>
      <c r="S689" s="92">
        <f>SUM(I689:Q689)</f>
        <v>0.47</v>
      </c>
      <c r="T689" s="96"/>
      <c r="U689" s="20">
        <v>470</v>
      </c>
      <c r="V689" s="253">
        <f>SUM(U689/S689/1000)</f>
        <v>1</v>
      </c>
    </row>
    <row r="690" spans="1:22" ht="12.75" customHeight="1">
      <c r="A690" s="111"/>
      <c r="B690" s="112"/>
      <c r="C690" s="112"/>
      <c r="D690" s="12" t="s">
        <v>397</v>
      </c>
      <c r="E690" s="9"/>
      <c r="F690" s="112"/>
      <c r="G690" s="113"/>
      <c r="H690" s="69"/>
      <c r="I690" s="160">
        <v>15</v>
      </c>
      <c r="J690" s="185"/>
      <c r="P690" s="15">
        <v>-7.15</v>
      </c>
      <c r="R690" s="78"/>
      <c r="S690" s="92">
        <f>SUM(I690:Q690)</f>
        <v>7.85</v>
      </c>
      <c r="T690" s="96"/>
      <c r="U690" s="20">
        <v>7850</v>
      </c>
      <c r="V690" s="253">
        <f>SUM(U690/S690/1000)</f>
        <v>1</v>
      </c>
    </row>
    <row r="691" spans="4:22" ht="12.75">
      <c r="D691" s="4" t="s">
        <v>209</v>
      </c>
      <c r="I691" s="160">
        <v>90</v>
      </c>
      <c r="J691" s="185"/>
      <c r="P691" s="15">
        <v>2</v>
      </c>
      <c r="R691" s="78"/>
      <c r="S691" s="92">
        <f>SUM(I691:Q691)</f>
        <v>92</v>
      </c>
      <c r="T691" s="96"/>
      <c r="U691" s="20">
        <v>92000</v>
      </c>
      <c r="V691" s="253">
        <f>SUM(U691/S691/1000)</f>
        <v>1</v>
      </c>
    </row>
    <row r="692" spans="4:22" ht="12.75">
      <c r="D692" s="4" t="s">
        <v>238</v>
      </c>
      <c r="F692" s="21"/>
      <c r="I692" s="160">
        <v>1</v>
      </c>
      <c r="J692" s="185"/>
      <c r="R692" s="78"/>
      <c r="S692" s="92">
        <f>SUM(I692:Q692)</f>
        <v>1</v>
      </c>
      <c r="T692" s="96"/>
      <c r="U692" s="20">
        <v>1000</v>
      </c>
      <c r="V692" s="253">
        <f>SUM(U692/S692/1000)</f>
        <v>1</v>
      </c>
    </row>
    <row r="693" spans="4:22" ht="12.75">
      <c r="D693" s="4" t="s">
        <v>239</v>
      </c>
      <c r="F693" s="21"/>
      <c r="I693" s="160">
        <v>30</v>
      </c>
      <c r="J693" s="185"/>
      <c r="P693" s="15">
        <v>-16.041</v>
      </c>
      <c r="R693" s="78"/>
      <c r="S693" s="92">
        <f>SUM(I693:Q693)</f>
        <v>13.959</v>
      </c>
      <c r="T693" s="96"/>
      <c r="U693" s="20">
        <v>13959</v>
      </c>
      <c r="V693" s="253">
        <f>SUM(U693/S693/1000)</f>
        <v>1</v>
      </c>
    </row>
    <row r="694" spans="8:22" ht="12.75">
      <c r="H694" s="288"/>
      <c r="I694" s="160"/>
      <c r="J694" s="185"/>
      <c r="R694" s="78"/>
      <c r="S694" s="92"/>
      <c r="T694" s="96"/>
      <c r="V694" s="253"/>
    </row>
    <row r="695" spans="8:22" ht="12.75">
      <c r="H695" s="205"/>
      <c r="I695" s="15"/>
      <c r="R695" s="78"/>
      <c r="S695" s="32"/>
      <c r="T695" s="96"/>
      <c r="U695" s="97"/>
      <c r="V695" s="78"/>
    </row>
    <row r="696" spans="8:18" ht="12.75" hidden="1">
      <c r="H696" s="205"/>
      <c r="I696" s="15"/>
      <c r="R696" s="78"/>
    </row>
    <row r="697" spans="8:18" ht="12.75" hidden="1">
      <c r="H697" s="205"/>
      <c r="I697" s="15"/>
      <c r="R697" s="78"/>
    </row>
    <row r="698" spans="1:22" ht="17.25" customHeight="1">
      <c r="A698" s="52">
        <v>37</v>
      </c>
      <c r="B698" s="104"/>
      <c r="C698" s="104"/>
      <c r="D698" s="53" t="s">
        <v>398</v>
      </c>
      <c r="E698" s="292"/>
      <c r="F698" s="104"/>
      <c r="G698" s="55"/>
      <c r="H698" s="75"/>
      <c r="I698" s="59">
        <f>SUM(I701:I777)</f>
        <v>4641</v>
      </c>
      <c r="J698" s="59">
        <f>SUM(J701:J777)</f>
        <v>117.2</v>
      </c>
      <c r="K698" s="59">
        <f>SUM(K700:K777)</f>
        <v>25.824</v>
      </c>
      <c r="L698" s="59">
        <f>SUM(L701:L777)</f>
        <v>307.79200000000003</v>
      </c>
      <c r="M698" s="59">
        <f>SUM(M700:M777)</f>
        <v>354.76</v>
      </c>
      <c r="N698" s="58">
        <f>SUM(N700:N777)</f>
        <v>74.018</v>
      </c>
      <c r="O698" s="59">
        <f>SUM(O701:O777)</f>
        <v>74.392</v>
      </c>
      <c r="P698" s="59">
        <f>SUM(P701:P777)</f>
        <v>102.51999999999991</v>
      </c>
      <c r="Q698" s="60">
        <f>SUM(Q701:Q777)</f>
        <v>0</v>
      </c>
      <c r="R698" s="271">
        <f>SUM(R701:R777)</f>
        <v>0</v>
      </c>
      <c r="S698" s="59">
        <f>SUM(S700:S777)</f>
        <v>5697.505999999997</v>
      </c>
      <c r="T698" s="106"/>
      <c r="U698" s="270">
        <f>SUM(U700:U777)</f>
        <v>5697489.11</v>
      </c>
      <c r="V698" s="236">
        <f>SUM(U698/S698/1000)</f>
        <v>0.9999970355450268</v>
      </c>
    </row>
    <row r="699" spans="1:18" ht="13.5" customHeight="1">
      <c r="A699" s="256" t="s">
        <v>399</v>
      </c>
      <c r="B699" s="9"/>
      <c r="C699" s="9"/>
      <c r="D699" s="9"/>
      <c r="E699" s="9"/>
      <c r="F699" s="9"/>
      <c r="G699" s="126"/>
      <c r="H699" s="69"/>
      <c r="I699" s="15"/>
      <c r="R699" s="78"/>
    </row>
    <row r="700" spans="1:22" ht="13.5" customHeight="1">
      <c r="A700" s="256"/>
      <c r="B700" s="9"/>
      <c r="C700" s="9"/>
      <c r="D700" s="4" t="s">
        <v>219</v>
      </c>
      <c r="E700" s="4"/>
      <c r="F700" s="9"/>
      <c r="G700" s="126"/>
      <c r="H700" s="69"/>
      <c r="I700" s="15"/>
      <c r="M700" s="13">
        <v>0.257</v>
      </c>
      <c r="R700" s="78"/>
      <c r="S700" s="92">
        <f aca="true" t="shared" si="52" ref="S700:S709">SUM(I700:Q700)</f>
        <v>0.257</v>
      </c>
      <c r="U700" s="20">
        <v>257</v>
      </c>
      <c r="V700" s="253">
        <f aca="true" t="shared" si="53" ref="V700:V711">SUM(U700/S700/1000)</f>
        <v>1</v>
      </c>
    </row>
    <row r="701" spans="1:22" ht="12.75">
      <c r="A701" s="111"/>
      <c r="D701" s="4" t="s">
        <v>400</v>
      </c>
      <c r="H701" s="205"/>
      <c r="I701" s="39">
        <v>2000</v>
      </c>
      <c r="P701" s="15">
        <v>220.531</v>
      </c>
      <c r="R701" s="78"/>
      <c r="S701" s="92">
        <f t="shared" si="52"/>
        <v>2220.531</v>
      </c>
      <c r="U701" s="20">
        <v>2220530.3</v>
      </c>
      <c r="V701" s="253">
        <f t="shared" si="53"/>
        <v>0.9999996847600866</v>
      </c>
    </row>
    <row r="702" spans="1:22" ht="13.5" customHeight="1">
      <c r="A702" s="293"/>
      <c r="D702" s="4" t="s">
        <v>401</v>
      </c>
      <c r="G702" s="70"/>
      <c r="H702" s="69"/>
      <c r="I702" s="39">
        <v>5</v>
      </c>
      <c r="L702" s="13">
        <v>12</v>
      </c>
      <c r="P702" s="15">
        <v>-5.672</v>
      </c>
      <c r="R702" s="257"/>
      <c r="S702" s="92">
        <f t="shared" si="52"/>
        <v>11.328</v>
      </c>
      <c r="U702" s="20">
        <v>11328</v>
      </c>
      <c r="V702" s="253">
        <f t="shared" si="53"/>
        <v>1</v>
      </c>
    </row>
    <row r="703" spans="1:22" ht="13.5" customHeight="1">
      <c r="A703" s="293"/>
      <c r="D703" s="4" t="s">
        <v>402</v>
      </c>
      <c r="G703" s="70"/>
      <c r="H703" s="69"/>
      <c r="I703" s="39">
        <v>20</v>
      </c>
      <c r="N703" s="14">
        <v>6.018</v>
      </c>
      <c r="P703" s="15">
        <v>-0.719</v>
      </c>
      <c r="R703" s="257"/>
      <c r="S703" s="92">
        <f t="shared" si="52"/>
        <v>25.299</v>
      </c>
      <c r="U703" s="20">
        <v>25299</v>
      </c>
      <c r="V703" s="253">
        <f t="shared" si="53"/>
        <v>1</v>
      </c>
    </row>
    <row r="704" spans="1:22" ht="13.5" customHeight="1">
      <c r="A704" s="293"/>
      <c r="D704" s="4" t="s">
        <v>403</v>
      </c>
      <c r="G704" s="70"/>
      <c r="H704" s="69"/>
      <c r="I704" s="39">
        <v>36</v>
      </c>
      <c r="K704" s="13">
        <v>5</v>
      </c>
      <c r="O704" s="15">
        <v>7.121</v>
      </c>
      <c r="R704" s="257"/>
      <c r="S704" s="92">
        <f t="shared" si="52"/>
        <v>48.121</v>
      </c>
      <c r="U704" s="20">
        <v>48121</v>
      </c>
      <c r="V704" s="253">
        <f t="shared" si="53"/>
        <v>1</v>
      </c>
    </row>
    <row r="705" spans="1:22" ht="13.5" customHeight="1">
      <c r="A705" s="293"/>
      <c r="D705" s="4" t="s">
        <v>404</v>
      </c>
      <c r="G705" s="70"/>
      <c r="H705" s="69"/>
      <c r="I705" s="39">
        <v>250</v>
      </c>
      <c r="P705" s="15">
        <v>-60.709</v>
      </c>
      <c r="R705" s="78"/>
      <c r="S705" s="92">
        <f t="shared" si="52"/>
        <v>189.291</v>
      </c>
      <c r="U705" s="20">
        <v>189290.7</v>
      </c>
      <c r="V705" s="253">
        <f t="shared" si="53"/>
        <v>0.9999984151385962</v>
      </c>
    </row>
    <row r="706" spans="1:22" ht="13.5" customHeight="1">
      <c r="A706" s="293"/>
      <c r="D706" s="4" t="s">
        <v>405</v>
      </c>
      <c r="G706" s="70"/>
      <c r="H706" s="69"/>
      <c r="I706" s="39">
        <v>430</v>
      </c>
      <c r="P706" s="15">
        <v>10.53</v>
      </c>
      <c r="R706" s="78"/>
      <c r="S706" s="92">
        <f t="shared" si="52"/>
        <v>440.53</v>
      </c>
      <c r="U706" s="20">
        <v>440530</v>
      </c>
      <c r="V706" s="253">
        <f t="shared" si="53"/>
        <v>1.0000000000000002</v>
      </c>
    </row>
    <row r="707" spans="1:22" ht="13.5" customHeight="1">
      <c r="A707" s="293"/>
      <c r="D707" s="4" t="s">
        <v>406</v>
      </c>
      <c r="G707" s="70"/>
      <c r="H707" s="69"/>
      <c r="I707" s="39"/>
      <c r="L707" s="13">
        <v>243.792</v>
      </c>
      <c r="R707" s="78"/>
      <c r="S707" s="92">
        <f t="shared" si="52"/>
        <v>243.792</v>
      </c>
      <c r="U707" s="20">
        <v>243792</v>
      </c>
      <c r="V707" s="253">
        <f t="shared" si="53"/>
        <v>1</v>
      </c>
    </row>
    <row r="708" spans="1:22" ht="13.5" customHeight="1">
      <c r="A708" s="293"/>
      <c r="D708" s="4" t="s">
        <v>407</v>
      </c>
      <c r="G708" s="70"/>
      <c r="H708" s="69"/>
      <c r="I708" s="39">
        <v>20</v>
      </c>
      <c r="P708" s="15">
        <v>3.4</v>
      </c>
      <c r="R708" s="257"/>
      <c r="S708" s="92">
        <f t="shared" si="52"/>
        <v>23.4</v>
      </c>
      <c r="U708" s="20">
        <v>23400</v>
      </c>
      <c r="V708" s="253">
        <f t="shared" si="53"/>
        <v>1.0000000000000002</v>
      </c>
    </row>
    <row r="709" spans="1:22" ht="13.5" customHeight="1">
      <c r="A709" s="293"/>
      <c r="D709" s="4" t="s">
        <v>408</v>
      </c>
      <c r="G709" s="70"/>
      <c r="H709" s="69"/>
      <c r="I709" s="39">
        <v>25</v>
      </c>
      <c r="P709" s="15">
        <v>-5.2</v>
      </c>
      <c r="R709" s="257"/>
      <c r="S709" s="92">
        <f t="shared" si="52"/>
        <v>19.8</v>
      </c>
      <c r="U709" s="20">
        <v>19800</v>
      </c>
      <c r="V709" s="253">
        <f t="shared" si="53"/>
        <v>1</v>
      </c>
    </row>
    <row r="710" spans="1:22" ht="13.5" customHeight="1">
      <c r="A710" s="293"/>
      <c r="D710" s="4" t="s">
        <v>409</v>
      </c>
      <c r="G710" s="70"/>
      <c r="H710" s="69"/>
      <c r="I710" s="39"/>
      <c r="J710" s="13">
        <v>49.2</v>
      </c>
      <c r="R710" s="257"/>
      <c r="S710" s="92">
        <f>SUM(I710:R710)</f>
        <v>49.2</v>
      </c>
      <c r="U710" s="20">
        <v>49200</v>
      </c>
      <c r="V710" s="253">
        <f t="shared" si="53"/>
        <v>0.9999999999999999</v>
      </c>
    </row>
    <row r="711" spans="1:22" ht="13.5" customHeight="1">
      <c r="A711" s="293"/>
      <c r="D711" s="4" t="s">
        <v>410</v>
      </c>
      <c r="G711" s="70"/>
      <c r="H711" s="69"/>
      <c r="I711" s="39"/>
      <c r="K711" s="13">
        <v>0.124</v>
      </c>
      <c r="R711" s="257"/>
      <c r="S711" s="92">
        <f>SUM(I711:R711)</f>
        <v>0.124</v>
      </c>
      <c r="U711" s="20">
        <v>124</v>
      </c>
      <c r="V711" s="253">
        <f t="shared" si="53"/>
        <v>1</v>
      </c>
    </row>
    <row r="712" spans="1:19" ht="13.5" customHeight="1">
      <c r="A712" s="293"/>
      <c r="G712" s="70"/>
      <c r="H712" s="69"/>
      <c r="I712" s="15"/>
      <c r="R712" s="257"/>
      <c r="S712" s="92"/>
    </row>
    <row r="713" spans="1:19" ht="12.75">
      <c r="A713" s="108" t="s">
        <v>411</v>
      </c>
      <c r="H713" s="69"/>
      <c r="I713" s="39"/>
      <c r="R713" s="78"/>
      <c r="S713" s="92"/>
    </row>
    <row r="714" spans="4:22" ht="12.75">
      <c r="D714" s="4" t="s">
        <v>209</v>
      </c>
      <c r="G714" s="21"/>
      <c r="H714" s="205"/>
      <c r="I714" s="39"/>
      <c r="J714" s="13">
        <v>43</v>
      </c>
      <c r="P714" s="15">
        <v>-35.152</v>
      </c>
      <c r="R714" s="78"/>
      <c r="S714" s="92">
        <f>SUM(I714:R714)</f>
        <v>7.847999999999999</v>
      </c>
      <c r="U714" s="20">
        <v>7848</v>
      </c>
      <c r="V714" s="253">
        <f>SUM(U714/S714/1000)</f>
        <v>1.0000000000000002</v>
      </c>
    </row>
    <row r="715" spans="7:22" ht="12.75">
      <c r="G715" s="21"/>
      <c r="H715" s="205"/>
      <c r="I715" s="39"/>
      <c r="R715" s="78"/>
      <c r="S715" s="92"/>
      <c r="V715" s="253"/>
    </row>
    <row r="716" spans="1:22" ht="12.75">
      <c r="A716" s="108" t="s">
        <v>412</v>
      </c>
      <c r="B716" s="9"/>
      <c r="C716" s="9"/>
      <c r="D716" s="9"/>
      <c r="H716" s="109"/>
      <c r="I716" s="15"/>
      <c r="J716" s="39"/>
      <c r="M716" s="72"/>
      <c r="R716" s="124"/>
      <c r="S716" s="92"/>
      <c r="T716" s="96"/>
      <c r="U716" s="125"/>
      <c r="V716" s="78"/>
    </row>
    <row r="717" spans="1:22" ht="12.75">
      <c r="A717" s="108"/>
      <c r="B717" s="9"/>
      <c r="C717" s="9"/>
      <c r="D717" s="4" t="s">
        <v>254</v>
      </c>
      <c r="H717" s="109"/>
      <c r="I717" s="15"/>
      <c r="J717" s="39"/>
      <c r="K717" s="13">
        <v>92</v>
      </c>
      <c r="M717" s="13">
        <v>46</v>
      </c>
      <c r="P717" s="15">
        <v>-16.155</v>
      </c>
      <c r="R717" s="124"/>
      <c r="S717" s="92">
        <f>SUM(I717:R717)</f>
        <v>121.845</v>
      </c>
      <c r="T717" s="96"/>
      <c r="U717" s="20">
        <v>121845</v>
      </c>
      <c r="V717" s="253">
        <f aca="true" t="shared" si="54" ref="V717:V749">SUM(U717/S717/1000)</f>
        <v>1</v>
      </c>
    </row>
    <row r="718" spans="1:22" ht="12.75">
      <c r="A718" s="108"/>
      <c r="B718" s="9"/>
      <c r="C718" s="9"/>
      <c r="D718" s="4" t="s">
        <v>413</v>
      </c>
      <c r="E718" s="4"/>
      <c r="F718" s="4"/>
      <c r="H718" s="109"/>
      <c r="I718" s="39">
        <v>100</v>
      </c>
      <c r="J718" s="39"/>
      <c r="L718" s="13">
        <v>17</v>
      </c>
      <c r="M718" s="72"/>
      <c r="P718" s="15">
        <v>-87.11</v>
      </c>
      <c r="R718" s="124"/>
      <c r="S718" s="92">
        <f aca="true" t="shared" si="55" ref="S718:S738">SUM(I718:Q718)</f>
        <v>29.89</v>
      </c>
      <c r="T718" s="96"/>
      <c r="U718" s="20">
        <v>29890</v>
      </c>
      <c r="V718" s="253">
        <f t="shared" si="54"/>
        <v>1</v>
      </c>
    </row>
    <row r="719" spans="1:22" ht="12.75">
      <c r="A719" s="108"/>
      <c r="B719" s="9"/>
      <c r="C719" s="9"/>
      <c r="D719" s="4" t="s">
        <v>255</v>
      </c>
      <c r="E719" s="4"/>
      <c r="F719" s="4"/>
      <c r="H719" s="109"/>
      <c r="I719" s="39"/>
      <c r="J719" s="39"/>
      <c r="K719" s="13">
        <v>23</v>
      </c>
      <c r="M719" s="13">
        <v>11.5</v>
      </c>
      <c r="P719" s="15">
        <v>-4.039</v>
      </c>
      <c r="R719" s="124"/>
      <c r="S719" s="92">
        <f t="shared" si="55"/>
        <v>30.461</v>
      </c>
      <c r="T719" s="96"/>
      <c r="U719" s="20">
        <v>30460.25</v>
      </c>
      <c r="V719" s="253">
        <f t="shared" si="54"/>
        <v>0.9999753783526477</v>
      </c>
    </row>
    <row r="720" spans="1:22" ht="12.75">
      <c r="A720" s="108"/>
      <c r="B720" s="9"/>
      <c r="C720" s="9"/>
      <c r="D720" s="4" t="s">
        <v>256</v>
      </c>
      <c r="E720" s="4"/>
      <c r="F720" s="4"/>
      <c r="H720" s="109"/>
      <c r="I720" s="39"/>
      <c r="J720" s="39"/>
      <c r="K720" s="13">
        <v>8.28</v>
      </c>
      <c r="M720" s="13">
        <v>4.14</v>
      </c>
      <c r="P720" s="15">
        <v>-1.452</v>
      </c>
      <c r="R720" s="124"/>
      <c r="S720" s="92">
        <f t="shared" si="55"/>
        <v>10.968</v>
      </c>
      <c r="T720" s="96"/>
      <c r="U720" s="20">
        <v>10968</v>
      </c>
      <c r="V720" s="253">
        <f t="shared" si="54"/>
        <v>1</v>
      </c>
    </row>
    <row r="721" spans="1:22" ht="12.75">
      <c r="A721" s="108"/>
      <c r="B721" s="9"/>
      <c r="C721" s="9"/>
      <c r="D721" s="4" t="s">
        <v>414</v>
      </c>
      <c r="E721" s="4"/>
      <c r="F721" s="4"/>
      <c r="H721" s="109"/>
      <c r="I721" s="39"/>
      <c r="J721" s="39"/>
      <c r="K721" s="13">
        <v>5</v>
      </c>
      <c r="L721" s="13">
        <v>1</v>
      </c>
      <c r="P721" s="15">
        <v>-0.109</v>
      </c>
      <c r="R721" s="124"/>
      <c r="S721" s="92">
        <f t="shared" si="55"/>
        <v>5.891</v>
      </c>
      <c r="T721" s="96"/>
      <c r="U721" s="20">
        <v>5891</v>
      </c>
      <c r="V721" s="253">
        <f t="shared" si="54"/>
        <v>1</v>
      </c>
    </row>
    <row r="722" spans="1:22" ht="12.75">
      <c r="A722" s="108"/>
      <c r="B722" s="9"/>
      <c r="C722" s="9"/>
      <c r="D722" s="4" t="s">
        <v>219</v>
      </c>
      <c r="E722" s="4"/>
      <c r="H722" s="109"/>
      <c r="I722" s="39">
        <v>2</v>
      </c>
      <c r="J722" s="39"/>
      <c r="K722" s="13">
        <v>15</v>
      </c>
      <c r="M722" s="13">
        <v>12</v>
      </c>
      <c r="P722" s="15">
        <v>-2.255</v>
      </c>
      <c r="R722" s="124"/>
      <c r="S722" s="92">
        <f t="shared" si="55"/>
        <v>26.745</v>
      </c>
      <c r="T722" s="96"/>
      <c r="U722" s="20">
        <v>26744.5</v>
      </c>
      <c r="V722" s="253">
        <f t="shared" si="54"/>
        <v>0.9999813049168068</v>
      </c>
    </row>
    <row r="723" spans="1:22" ht="12.75">
      <c r="A723" s="108"/>
      <c r="B723" s="9"/>
      <c r="C723" s="9"/>
      <c r="D723" s="4" t="s">
        <v>295</v>
      </c>
      <c r="E723" s="4"/>
      <c r="H723" s="109"/>
      <c r="I723" s="39"/>
      <c r="J723" s="39"/>
      <c r="L723" s="13">
        <v>25</v>
      </c>
      <c r="P723" s="15">
        <v>-4.6</v>
      </c>
      <c r="R723" s="294"/>
      <c r="S723" s="92">
        <f t="shared" si="55"/>
        <v>20.4</v>
      </c>
      <c r="T723" s="96"/>
      <c r="U723" s="20">
        <v>20400</v>
      </c>
      <c r="V723" s="253">
        <f t="shared" si="54"/>
        <v>1.0000000000000002</v>
      </c>
    </row>
    <row r="724" spans="1:22" ht="12.75">
      <c r="A724" s="108"/>
      <c r="B724" s="9"/>
      <c r="C724" s="9"/>
      <c r="D724" s="4" t="s">
        <v>306</v>
      </c>
      <c r="E724" s="4"/>
      <c r="H724" s="109"/>
      <c r="I724" s="39">
        <v>5</v>
      </c>
      <c r="J724" s="39"/>
      <c r="K724" s="13">
        <v>10</v>
      </c>
      <c r="L724" s="13">
        <v>20</v>
      </c>
      <c r="M724" s="13">
        <v>25</v>
      </c>
      <c r="N724" s="14">
        <v>7</v>
      </c>
      <c r="P724" s="15">
        <v>-3.592</v>
      </c>
      <c r="R724" s="294"/>
      <c r="S724" s="92">
        <f t="shared" si="55"/>
        <v>63.408</v>
      </c>
      <c r="T724" s="96"/>
      <c r="U724" s="20">
        <v>63407.5</v>
      </c>
      <c r="V724" s="253">
        <f t="shared" si="54"/>
        <v>0.9999921145596771</v>
      </c>
    </row>
    <row r="725" spans="1:22" ht="12.75">
      <c r="A725" s="108"/>
      <c r="B725" s="9"/>
      <c r="C725" s="9"/>
      <c r="D725" s="4" t="s">
        <v>415</v>
      </c>
      <c r="E725" s="4"/>
      <c r="H725" s="109"/>
      <c r="I725" s="39"/>
      <c r="J725" s="39"/>
      <c r="L725" s="13">
        <v>5</v>
      </c>
      <c r="P725" s="15">
        <v>-1.697</v>
      </c>
      <c r="R725" s="294"/>
      <c r="S725" s="92">
        <f t="shared" si="55"/>
        <v>3.303</v>
      </c>
      <c r="T725" s="96"/>
      <c r="U725" s="20">
        <v>3302.67</v>
      </c>
      <c r="V725" s="253">
        <f t="shared" si="54"/>
        <v>0.9999000908265213</v>
      </c>
    </row>
    <row r="726" spans="1:22" ht="12.75">
      <c r="A726" s="108"/>
      <c r="B726" s="9"/>
      <c r="C726" s="9"/>
      <c r="D726" s="4" t="s">
        <v>416</v>
      </c>
      <c r="E726" s="4"/>
      <c r="H726" s="109"/>
      <c r="I726" s="39"/>
      <c r="J726" s="39"/>
      <c r="K726" s="13">
        <v>10</v>
      </c>
      <c r="P726" s="15">
        <v>-6.1</v>
      </c>
      <c r="R726" s="294"/>
      <c r="S726" s="92">
        <f t="shared" si="55"/>
        <v>3.9000000000000004</v>
      </c>
      <c r="T726" s="96"/>
      <c r="U726" s="20">
        <v>3900</v>
      </c>
      <c r="V726" s="253">
        <f t="shared" si="54"/>
        <v>0.9999999999999999</v>
      </c>
    </row>
    <row r="727" spans="4:22" ht="12.75">
      <c r="D727" s="274" t="s">
        <v>209</v>
      </c>
      <c r="H727" s="31"/>
      <c r="I727" s="39">
        <v>975</v>
      </c>
      <c r="J727" s="13">
        <v>85</v>
      </c>
      <c r="K727" s="13">
        <v>-164.88</v>
      </c>
      <c r="L727" s="13">
        <v>-20</v>
      </c>
      <c r="M727" s="13">
        <v>-300</v>
      </c>
      <c r="P727" s="15">
        <v>87.892</v>
      </c>
      <c r="R727" s="78"/>
      <c r="S727" s="92">
        <f t="shared" si="55"/>
        <v>663.012</v>
      </c>
      <c r="T727" s="96"/>
      <c r="U727" s="20">
        <v>663012.7</v>
      </c>
      <c r="V727" s="253">
        <f t="shared" si="54"/>
        <v>1.000001055787829</v>
      </c>
    </row>
    <row r="728" spans="4:22" ht="12.75">
      <c r="D728" s="4" t="s">
        <v>417</v>
      </c>
      <c r="H728" s="137"/>
      <c r="I728" s="39">
        <v>30</v>
      </c>
      <c r="O728" s="15">
        <v>2.038</v>
      </c>
      <c r="R728" s="78"/>
      <c r="S728" s="92">
        <f t="shared" si="55"/>
        <v>32.038</v>
      </c>
      <c r="T728" s="96"/>
      <c r="U728" s="20">
        <v>32028</v>
      </c>
      <c r="V728" s="253">
        <f t="shared" si="54"/>
        <v>0.9996878706535989</v>
      </c>
    </row>
    <row r="729" spans="4:22" ht="12.75">
      <c r="D729" s="4" t="s">
        <v>418</v>
      </c>
      <c r="H729" s="291"/>
      <c r="I729" s="160">
        <v>60</v>
      </c>
      <c r="J729" s="13">
        <v>-60</v>
      </c>
      <c r="R729" s="78"/>
      <c r="S729" s="92">
        <f t="shared" si="55"/>
        <v>0</v>
      </c>
      <c r="U729" s="20">
        <v>0</v>
      </c>
      <c r="V729" s="253"/>
    </row>
    <row r="730" spans="4:22" ht="12.75">
      <c r="D730" s="4" t="s">
        <v>419</v>
      </c>
      <c r="H730" s="291"/>
      <c r="I730" s="160">
        <v>240</v>
      </c>
      <c r="O730" s="15">
        <v>20</v>
      </c>
      <c r="P730" s="15">
        <v>-8.055</v>
      </c>
      <c r="R730" s="78"/>
      <c r="S730" s="92">
        <f t="shared" si="55"/>
        <v>251.945</v>
      </c>
      <c r="U730" s="20">
        <v>251944.3</v>
      </c>
      <c r="V730" s="253">
        <f t="shared" si="54"/>
        <v>0.9999972216158288</v>
      </c>
    </row>
    <row r="731" spans="4:22" ht="12.75">
      <c r="D731" s="4" t="s">
        <v>420</v>
      </c>
      <c r="H731" s="291"/>
      <c r="I731" s="160"/>
      <c r="R731" s="78"/>
      <c r="S731" s="92">
        <f t="shared" si="55"/>
        <v>0</v>
      </c>
      <c r="V731" s="253"/>
    </row>
    <row r="732" spans="4:22" ht="12.75">
      <c r="D732" s="4" t="s">
        <v>421</v>
      </c>
      <c r="H732" s="291"/>
      <c r="I732" s="160">
        <v>300</v>
      </c>
      <c r="M732" s="13">
        <v>300</v>
      </c>
      <c r="P732" s="15">
        <v>-50.652</v>
      </c>
      <c r="R732" s="78"/>
      <c r="S732" s="92">
        <f t="shared" si="55"/>
        <v>549.348</v>
      </c>
      <c r="U732" s="20">
        <v>549348</v>
      </c>
      <c r="V732" s="253">
        <f t="shared" si="54"/>
        <v>1.0000000000000002</v>
      </c>
    </row>
    <row r="733" spans="4:22" ht="12.75">
      <c r="D733" s="4" t="s">
        <v>422</v>
      </c>
      <c r="H733" s="291"/>
      <c r="I733" s="160"/>
      <c r="L733" s="13">
        <v>1</v>
      </c>
      <c r="R733" s="78"/>
      <c r="S733" s="92">
        <f t="shared" si="55"/>
        <v>1</v>
      </c>
      <c r="U733" s="20">
        <v>1000</v>
      </c>
      <c r="V733" s="253">
        <f t="shared" si="54"/>
        <v>1</v>
      </c>
    </row>
    <row r="734" spans="4:22" ht="12.75">
      <c r="D734" s="4" t="s">
        <v>423</v>
      </c>
      <c r="H734" s="291"/>
      <c r="I734" s="160"/>
      <c r="K734" s="13">
        <v>6.6</v>
      </c>
      <c r="N734" s="14">
        <v>2</v>
      </c>
      <c r="O734" s="15">
        <v>2.5</v>
      </c>
      <c r="P734" s="15">
        <v>0.409</v>
      </c>
      <c r="R734" s="78"/>
      <c r="S734" s="92">
        <f t="shared" si="55"/>
        <v>11.509</v>
      </c>
      <c r="U734" s="20">
        <v>11509</v>
      </c>
      <c r="V734" s="253">
        <f t="shared" si="54"/>
        <v>1</v>
      </c>
    </row>
    <row r="735" spans="4:22" ht="12.75">
      <c r="D735" s="4" t="s">
        <v>424</v>
      </c>
      <c r="H735" s="291"/>
      <c r="I735" s="160">
        <v>0.5</v>
      </c>
      <c r="P735" s="15">
        <v>-0.5</v>
      </c>
      <c r="R735" s="78"/>
      <c r="S735" s="92">
        <f t="shared" si="55"/>
        <v>0</v>
      </c>
      <c r="U735" s="20">
        <v>0</v>
      </c>
      <c r="V735" s="253"/>
    </row>
    <row r="736" spans="4:22" ht="12.75">
      <c r="D736" s="4" t="s">
        <v>425</v>
      </c>
      <c r="H736" s="291"/>
      <c r="I736" s="160">
        <v>0.5</v>
      </c>
      <c r="P736" s="15">
        <v>-0.5</v>
      </c>
      <c r="R736" s="78"/>
      <c r="S736" s="92">
        <f t="shared" si="55"/>
        <v>0</v>
      </c>
      <c r="U736" s="20">
        <v>0</v>
      </c>
      <c r="V736" s="253"/>
    </row>
    <row r="737" spans="4:22" ht="12.75">
      <c r="D737" s="4" t="s">
        <v>426</v>
      </c>
      <c r="H737" s="291"/>
      <c r="I737" s="160">
        <v>1</v>
      </c>
      <c r="P737" s="15">
        <v>-0.312</v>
      </c>
      <c r="R737" s="78"/>
      <c r="S737" s="92">
        <f t="shared" si="55"/>
        <v>0.688</v>
      </c>
      <c r="U737" s="20">
        <v>688</v>
      </c>
      <c r="V737" s="253">
        <f t="shared" si="54"/>
        <v>1.0000000000000002</v>
      </c>
    </row>
    <row r="738" spans="4:22" ht="12.75">
      <c r="D738" s="4" t="s">
        <v>427</v>
      </c>
      <c r="H738" s="291"/>
      <c r="I738" s="160">
        <v>15</v>
      </c>
      <c r="P738" s="15">
        <v>-15</v>
      </c>
      <c r="R738" s="78"/>
      <c r="S738" s="92">
        <f t="shared" si="55"/>
        <v>0</v>
      </c>
      <c r="U738" s="20">
        <v>0</v>
      </c>
      <c r="V738" s="253"/>
    </row>
    <row r="739" spans="8:22" ht="12.75">
      <c r="H739" s="291"/>
      <c r="I739" s="195"/>
      <c r="J739" s="141"/>
      <c r="R739" s="78"/>
      <c r="S739" s="92"/>
      <c r="V739" s="253"/>
    </row>
    <row r="740" spans="1:22" ht="12.75">
      <c r="A740" s="108" t="s">
        <v>428</v>
      </c>
      <c r="B740" s="9"/>
      <c r="C740" s="9"/>
      <c r="D740" s="9"/>
      <c r="E740" s="9"/>
      <c r="H740" s="291"/>
      <c r="I740" s="195"/>
      <c r="J740" s="141"/>
      <c r="R740" s="78"/>
      <c r="S740" s="92"/>
      <c r="V740" s="253"/>
    </row>
    <row r="741" spans="1:22" ht="12.75">
      <c r="A741" s="108"/>
      <c r="B741" s="9"/>
      <c r="C741" s="9"/>
      <c r="D741" s="4" t="s">
        <v>304</v>
      </c>
      <c r="E741" s="4"/>
      <c r="H741" s="291"/>
      <c r="I741" s="195"/>
      <c r="J741" s="141"/>
      <c r="K741" s="13">
        <v>11.5</v>
      </c>
      <c r="P741" s="15">
        <v>-6.513</v>
      </c>
      <c r="R741" s="78"/>
      <c r="S741" s="92">
        <f>SUM(I741:R741)</f>
        <v>4.987</v>
      </c>
      <c r="U741" s="20">
        <v>4987</v>
      </c>
      <c r="V741" s="253">
        <f t="shared" si="54"/>
        <v>1</v>
      </c>
    </row>
    <row r="742" spans="1:22" ht="12.75">
      <c r="A742" s="108"/>
      <c r="B742" s="9"/>
      <c r="C742" s="9"/>
      <c r="D742" s="4" t="s">
        <v>429</v>
      </c>
      <c r="E742" s="4"/>
      <c r="H742" s="291"/>
      <c r="I742" s="195"/>
      <c r="J742" s="141"/>
      <c r="L742" s="13">
        <v>3</v>
      </c>
      <c r="P742" s="15">
        <v>-0.63</v>
      </c>
      <c r="R742" s="78"/>
      <c r="S742" s="92">
        <f>SUM(I742:R742)</f>
        <v>2.37</v>
      </c>
      <c r="U742" s="20">
        <v>2370</v>
      </c>
      <c r="V742" s="253">
        <f t="shared" si="54"/>
        <v>1</v>
      </c>
    </row>
    <row r="743" spans="1:22" ht="12.75">
      <c r="A743" s="108"/>
      <c r="B743" s="9"/>
      <c r="C743" s="9"/>
      <c r="D743" s="4" t="s">
        <v>255</v>
      </c>
      <c r="E743" s="4"/>
      <c r="H743" s="291"/>
      <c r="I743" s="195"/>
      <c r="J743" s="141"/>
      <c r="K743" s="13">
        <v>2.875</v>
      </c>
      <c r="P743" s="15">
        <v>-1.627</v>
      </c>
      <c r="R743" s="78"/>
      <c r="S743" s="92">
        <f>SUM(I743:R743)</f>
        <v>1.248</v>
      </c>
      <c r="U743" s="20">
        <v>1247.25</v>
      </c>
      <c r="V743" s="253">
        <f t="shared" si="54"/>
        <v>0.9993990384615384</v>
      </c>
    </row>
    <row r="744" spans="1:22" ht="12.75">
      <c r="A744" s="108"/>
      <c r="B744" s="9"/>
      <c r="C744" s="9"/>
      <c r="D744" s="4" t="s">
        <v>256</v>
      </c>
      <c r="E744" s="4"/>
      <c r="H744" s="291"/>
      <c r="I744" s="195"/>
      <c r="J744" s="141"/>
      <c r="K744" s="13">
        <v>1.035</v>
      </c>
      <c r="P744" s="15">
        <v>-0.586</v>
      </c>
      <c r="R744" s="78"/>
      <c r="S744" s="92">
        <f>SUM(I744:R744)</f>
        <v>0.44899999999999995</v>
      </c>
      <c r="U744" s="20">
        <v>449</v>
      </c>
      <c r="V744" s="253">
        <f t="shared" si="54"/>
        <v>1.0000000000000002</v>
      </c>
    </row>
    <row r="745" spans="1:22" ht="12.75">
      <c r="A745" s="108"/>
      <c r="B745" s="9"/>
      <c r="C745" s="9"/>
      <c r="D745" s="4" t="s">
        <v>306</v>
      </c>
      <c r="E745" s="4"/>
      <c r="H745" s="291"/>
      <c r="I745" s="195"/>
      <c r="J745" s="141"/>
      <c r="K745" s="13">
        <v>2</v>
      </c>
      <c r="L745" s="13">
        <v>5</v>
      </c>
      <c r="P745" s="15">
        <v>-2.234</v>
      </c>
      <c r="R745" s="78"/>
      <c r="S745" s="92">
        <f>SUM(I745:R745)</f>
        <v>4.766</v>
      </c>
      <c r="U745" s="20">
        <v>4765.5</v>
      </c>
      <c r="V745" s="253">
        <f t="shared" si="54"/>
        <v>0.9998950902224087</v>
      </c>
    </row>
    <row r="746" spans="4:22" ht="12.75">
      <c r="D746" s="4" t="s">
        <v>430</v>
      </c>
      <c r="H746" s="291"/>
      <c r="I746" s="160">
        <v>100</v>
      </c>
      <c r="J746" s="141"/>
      <c r="K746" s="13">
        <v>-17.41</v>
      </c>
      <c r="L746" s="13">
        <v>-5</v>
      </c>
      <c r="P746" s="15">
        <v>-23.171</v>
      </c>
      <c r="R746" s="257"/>
      <c r="S746" s="92">
        <f>SUM(I746:Q746)</f>
        <v>54.419</v>
      </c>
      <c r="U746" s="20">
        <v>54418.2</v>
      </c>
      <c r="V746" s="253">
        <f t="shared" si="54"/>
        <v>0.9999852992520994</v>
      </c>
    </row>
    <row r="747" spans="4:22" ht="12.75">
      <c r="D747" s="4" t="s">
        <v>210</v>
      </c>
      <c r="H747" s="205"/>
      <c r="I747" s="39">
        <v>25</v>
      </c>
      <c r="J747" s="141"/>
      <c r="P747" s="15">
        <v>-25</v>
      </c>
      <c r="R747" s="78"/>
      <c r="S747" s="92">
        <f>SUM(I747:Q747)</f>
        <v>0</v>
      </c>
      <c r="U747" s="20">
        <v>0</v>
      </c>
      <c r="V747" s="253"/>
    </row>
    <row r="748" spans="4:22" ht="12.75">
      <c r="D748" s="4" t="s">
        <v>219</v>
      </c>
      <c r="H748" s="291"/>
      <c r="I748" s="160">
        <v>1</v>
      </c>
      <c r="J748" s="141"/>
      <c r="M748" s="13">
        <v>0.44</v>
      </c>
      <c r="R748" s="78"/>
      <c r="S748" s="92">
        <f>SUM(I748:Q748)</f>
        <v>1.44</v>
      </c>
      <c r="U748" s="20">
        <v>1440</v>
      </c>
      <c r="V748" s="253">
        <f t="shared" si="54"/>
        <v>1</v>
      </c>
    </row>
    <row r="749" spans="4:22" ht="12.75">
      <c r="D749" s="4" t="s">
        <v>431</v>
      </c>
      <c r="H749" s="291"/>
      <c r="I749" s="160"/>
      <c r="J749" s="141"/>
      <c r="M749" s="13">
        <v>45.6</v>
      </c>
      <c r="R749" s="78"/>
      <c r="S749" s="92">
        <f>SUM(I749:Q749)</f>
        <v>45.6</v>
      </c>
      <c r="U749" s="20">
        <v>45600</v>
      </c>
      <c r="V749" s="253">
        <f t="shared" si="54"/>
        <v>1</v>
      </c>
    </row>
    <row r="750" spans="8:22" ht="12.75">
      <c r="H750" s="291"/>
      <c r="I750" s="160"/>
      <c r="J750" s="141"/>
      <c r="R750" s="78"/>
      <c r="S750" s="92"/>
      <c r="V750" s="253"/>
    </row>
    <row r="751" spans="8:22" ht="12.75">
      <c r="H751" s="291"/>
      <c r="I751" s="160"/>
      <c r="J751" s="141"/>
      <c r="R751" s="78"/>
      <c r="S751" s="92"/>
      <c r="V751" s="253"/>
    </row>
    <row r="752" spans="1:22" ht="12.75">
      <c r="A752" s="108" t="s">
        <v>432</v>
      </c>
      <c r="B752" s="9"/>
      <c r="C752" s="9"/>
      <c r="D752" s="9"/>
      <c r="H752" s="291"/>
      <c r="I752" s="160"/>
      <c r="J752" s="141"/>
      <c r="R752" s="78"/>
      <c r="S752" s="92"/>
      <c r="V752" s="253"/>
    </row>
    <row r="753" spans="4:22" ht="12.75">
      <c r="D753" s="4" t="s">
        <v>304</v>
      </c>
      <c r="H753" s="291"/>
      <c r="I753" s="160"/>
      <c r="J753" s="141"/>
      <c r="M753" s="13">
        <v>83</v>
      </c>
      <c r="P753" s="15">
        <v>29.788</v>
      </c>
      <c r="R753" s="78"/>
      <c r="S753" s="92">
        <f>SUM(I753:R753)</f>
        <v>112.788</v>
      </c>
      <c r="U753" s="20">
        <v>112788</v>
      </c>
      <c r="V753" s="253">
        <f aca="true" t="shared" si="56" ref="V753:V768">SUM(U753/S753/1000)</f>
        <v>1</v>
      </c>
    </row>
    <row r="754" spans="4:22" ht="12.75">
      <c r="D754" s="4" t="s">
        <v>255</v>
      </c>
      <c r="H754" s="291"/>
      <c r="I754" s="160"/>
      <c r="J754" s="141"/>
      <c r="M754" s="13">
        <v>11.5</v>
      </c>
      <c r="P754" s="15">
        <v>16.698</v>
      </c>
      <c r="R754" s="78"/>
      <c r="S754" s="92">
        <f aca="true" t="shared" si="57" ref="S754:S768">SUM(I754:R754)</f>
        <v>28.198</v>
      </c>
      <c r="U754" s="20">
        <v>28197.75</v>
      </c>
      <c r="V754" s="253">
        <f t="shared" si="56"/>
        <v>0.9999911341229875</v>
      </c>
    </row>
    <row r="755" spans="4:22" ht="12.75">
      <c r="D755" s="4" t="s">
        <v>256</v>
      </c>
      <c r="H755" s="291"/>
      <c r="I755" s="160"/>
      <c r="J755" s="141"/>
      <c r="M755" s="13">
        <v>4.14</v>
      </c>
      <c r="P755" s="15">
        <v>6.012</v>
      </c>
      <c r="R755" s="78"/>
      <c r="S755" s="92">
        <f t="shared" si="57"/>
        <v>10.152</v>
      </c>
      <c r="U755" s="20">
        <v>10152</v>
      </c>
      <c r="V755" s="253">
        <f t="shared" si="56"/>
        <v>1.0000000000000002</v>
      </c>
    </row>
    <row r="756" spans="4:22" ht="12.75">
      <c r="D756" s="4" t="s">
        <v>414</v>
      </c>
      <c r="H756" s="291"/>
      <c r="I756" s="160"/>
      <c r="J756" s="141"/>
      <c r="O756" s="15">
        <v>1.733</v>
      </c>
      <c r="R756" s="78"/>
      <c r="S756" s="92">
        <f t="shared" si="57"/>
        <v>1.733</v>
      </c>
      <c r="U756" s="20">
        <v>1732.8</v>
      </c>
      <c r="V756" s="253">
        <f t="shared" si="56"/>
        <v>0.9998845931909982</v>
      </c>
    </row>
    <row r="757" spans="4:22" ht="12.75">
      <c r="D757" s="4" t="s">
        <v>302</v>
      </c>
      <c r="H757" s="291"/>
      <c r="I757" s="160"/>
      <c r="J757" s="141"/>
      <c r="M757" s="13">
        <v>1.5</v>
      </c>
      <c r="P757" s="15">
        <v>-0.05</v>
      </c>
      <c r="R757" s="78"/>
      <c r="S757" s="92">
        <f t="shared" si="57"/>
        <v>1.45</v>
      </c>
      <c r="U757" s="20">
        <v>1450</v>
      </c>
      <c r="V757" s="253">
        <f t="shared" si="56"/>
        <v>1</v>
      </c>
    </row>
    <row r="758" spans="4:22" ht="12.75">
      <c r="D758" s="4" t="s">
        <v>295</v>
      </c>
      <c r="H758" s="291"/>
      <c r="I758" s="160"/>
      <c r="J758" s="141"/>
      <c r="M758" s="13">
        <v>37.183</v>
      </c>
      <c r="P758" s="15">
        <v>-3.318</v>
      </c>
      <c r="R758" s="78"/>
      <c r="S758" s="92">
        <f t="shared" si="57"/>
        <v>33.865</v>
      </c>
      <c r="U758" s="20">
        <v>33864.4</v>
      </c>
      <c r="V758" s="253">
        <f t="shared" si="56"/>
        <v>0.9999822825926473</v>
      </c>
    </row>
    <row r="759" spans="4:22" ht="12.75">
      <c r="D759" s="4" t="s">
        <v>207</v>
      </c>
      <c r="H759" s="291"/>
      <c r="I759" s="160"/>
      <c r="J759" s="141"/>
      <c r="M759" s="13">
        <v>2</v>
      </c>
      <c r="N759" s="14">
        <v>11</v>
      </c>
      <c r="O759" s="15">
        <v>10</v>
      </c>
      <c r="P759" s="15">
        <v>4.399</v>
      </c>
      <c r="R759" s="78"/>
      <c r="S759" s="92">
        <f t="shared" si="57"/>
        <v>27.399</v>
      </c>
      <c r="U759" s="20">
        <v>27398.9</v>
      </c>
      <c r="V759" s="253">
        <f t="shared" si="56"/>
        <v>0.9999963502317603</v>
      </c>
    </row>
    <row r="760" spans="4:22" ht="12.75">
      <c r="D760" s="4" t="s">
        <v>260</v>
      </c>
      <c r="H760" s="291"/>
      <c r="I760" s="160"/>
      <c r="J760" s="141"/>
      <c r="M760" s="13">
        <v>3</v>
      </c>
      <c r="P760" s="15">
        <v>-2.925</v>
      </c>
      <c r="R760" s="78"/>
      <c r="S760" s="92">
        <f t="shared" si="57"/>
        <v>0.07500000000000018</v>
      </c>
      <c r="U760" s="20">
        <v>75</v>
      </c>
      <c r="V760" s="253">
        <f t="shared" si="56"/>
        <v>0.9999999999999976</v>
      </c>
    </row>
    <row r="761" spans="4:22" ht="12.75">
      <c r="D761" s="4" t="s">
        <v>387</v>
      </c>
      <c r="H761" s="291"/>
      <c r="I761" s="160"/>
      <c r="J761" s="141"/>
      <c r="M761" s="13">
        <v>25</v>
      </c>
      <c r="R761" s="78"/>
      <c r="S761" s="92">
        <f t="shared" si="57"/>
        <v>25</v>
      </c>
      <c r="U761" s="20">
        <v>25000</v>
      </c>
      <c r="V761" s="253">
        <f t="shared" si="56"/>
        <v>1</v>
      </c>
    </row>
    <row r="762" spans="4:22" ht="12.75">
      <c r="D762" s="4" t="s">
        <v>306</v>
      </c>
      <c r="H762" s="291"/>
      <c r="I762" s="160"/>
      <c r="J762" s="141"/>
      <c r="M762" s="13">
        <v>4</v>
      </c>
      <c r="P762" s="15">
        <v>8.518</v>
      </c>
      <c r="R762" s="78"/>
      <c r="S762" s="92">
        <f t="shared" si="57"/>
        <v>12.518</v>
      </c>
      <c r="U762" s="20">
        <v>12518</v>
      </c>
      <c r="V762" s="253">
        <f t="shared" si="56"/>
        <v>1</v>
      </c>
    </row>
    <row r="763" spans="4:22" ht="12.75">
      <c r="D763" s="4" t="s">
        <v>374</v>
      </c>
      <c r="H763" s="291"/>
      <c r="I763" s="160"/>
      <c r="J763" s="141"/>
      <c r="O763" s="15">
        <v>1</v>
      </c>
      <c r="P763" s="15">
        <v>-0.08</v>
      </c>
      <c r="R763" s="78"/>
      <c r="S763" s="92">
        <f t="shared" si="57"/>
        <v>0.92</v>
      </c>
      <c r="U763" s="20">
        <v>919.59</v>
      </c>
      <c r="V763" s="253">
        <f t="shared" si="56"/>
        <v>0.999554347826087</v>
      </c>
    </row>
    <row r="764" spans="4:22" ht="12.75">
      <c r="D764" s="4" t="s">
        <v>433</v>
      </c>
      <c r="H764" s="291"/>
      <c r="I764" s="160"/>
      <c r="J764" s="141"/>
      <c r="M764" s="13">
        <v>7</v>
      </c>
      <c r="P764" s="15">
        <v>2.375</v>
      </c>
      <c r="R764" s="78"/>
      <c r="S764" s="92">
        <f t="shared" si="57"/>
        <v>9.375</v>
      </c>
      <c r="U764" s="20">
        <v>9375</v>
      </c>
      <c r="V764" s="253">
        <f t="shared" si="56"/>
        <v>1</v>
      </c>
    </row>
    <row r="765" spans="4:22" ht="12.75">
      <c r="D765" s="4" t="s">
        <v>416</v>
      </c>
      <c r="H765" s="291"/>
      <c r="I765" s="160"/>
      <c r="J765" s="141"/>
      <c r="M765" s="13">
        <v>4.5</v>
      </c>
      <c r="P765" s="15">
        <v>-2.009</v>
      </c>
      <c r="R765" s="78"/>
      <c r="S765" s="92">
        <f t="shared" si="57"/>
        <v>2.491</v>
      </c>
      <c r="U765" s="20">
        <v>2490.8</v>
      </c>
      <c r="V765" s="253">
        <f t="shared" si="56"/>
        <v>0.9999197109594541</v>
      </c>
    </row>
    <row r="766" spans="4:22" ht="12.75">
      <c r="D766" s="4" t="s">
        <v>209</v>
      </c>
      <c r="H766" s="291"/>
      <c r="I766" s="160"/>
      <c r="J766" s="141"/>
      <c r="M766" s="13">
        <v>2</v>
      </c>
      <c r="N766" s="14">
        <v>45</v>
      </c>
      <c r="O766" s="15">
        <v>30</v>
      </c>
      <c r="P766" s="15">
        <v>88.448</v>
      </c>
      <c r="R766" s="78"/>
      <c r="S766" s="92">
        <f t="shared" si="57"/>
        <v>165.44799999999998</v>
      </c>
      <c r="U766" s="20">
        <v>165448</v>
      </c>
      <c r="V766" s="253">
        <f t="shared" si="56"/>
        <v>1.0000000000000002</v>
      </c>
    </row>
    <row r="767" spans="4:22" ht="12.75">
      <c r="D767" s="4" t="s">
        <v>434</v>
      </c>
      <c r="E767" s="4"/>
      <c r="H767" s="291"/>
      <c r="I767" s="160"/>
      <c r="J767" s="141"/>
      <c r="P767" s="15">
        <v>1.08</v>
      </c>
      <c r="R767" s="78"/>
      <c r="S767" s="92">
        <f t="shared" si="57"/>
        <v>1.08</v>
      </c>
      <c r="U767" s="20">
        <v>1080</v>
      </c>
      <c r="V767" s="253">
        <f t="shared" si="56"/>
        <v>0.9999999999999999</v>
      </c>
    </row>
    <row r="768" spans="4:22" ht="12.75">
      <c r="D768" s="4" t="s">
        <v>435</v>
      </c>
      <c r="H768" s="291"/>
      <c r="I768" s="160"/>
      <c r="J768" s="141"/>
      <c r="N768" s="14">
        <v>3</v>
      </c>
      <c r="P768" s="15">
        <v>0.163</v>
      </c>
      <c r="R768" s="78"/>
      <c r="S768" s="92">
        <f t="shared" si="57"/>
        <v>3.163</v>
      </c>
      <c r="U768" s="20">
        <v>3163</v>
      </c>
      <c r="V768" s="253">
        <f t="shared" si="56"/>
        <v>1.0000000000000002</v>
      </c>
    </row>
    <row r="770" spans="1:22" ht="12.75">
      <c r="A770" s="241" t="s">
        <v>436</v>
      </c>
      <c r="B770" s="295"/>
      <c r="C770" s="295"/>
      <c r="D770" s="295"/>
      <c r="E770" s="295"/>
      <c r="F770" s="295"/>
      <c r="H770" s="291"/>
      <c r="I770" s="160"/>
      <c r="J770" s="141"/>
      <c r="R770" s="78"/>
      <c r="S770" s="92"/>
      <c r="V770" s="253"/>
    </row>
    <row r="771" spans="4:22" ht="12.75">
      <c r="D771" s="4" t="s">
        <v>209</v>
      </c>
      <c r="H771" s="291"/>
      <c r="I771" s="160"/>
      <c r="J771" s="141"/>
      <c r="M771" s="13">
        <v>25</v>
      </c>
      <c r="R771" s="78"/>
      <c r="S771" s="92">
        <f>SUM(I771:R771)</f>
        <v>25</v>
      </c>
      <c r="U771" s="20">
        <v>25000</v>
      </c>
      <c r="V771" s="253">
        <f>SUM(U771/S771/1000)</f>
        <v>1</v>
      </c>
    </row>
    <row r="772" spans="4:22" ht="12.75">
      <c r="D772" s="4" t="s">
        <v>437</v>
      </c>
      <c r="E772" s="4"/>
      <c r="F772" s="4"/>
      <c r="H772" s="291"/>
      <c r="I772" s="195"/>
      <c r="J772" s="141"/>
      <c r="K772" s="13">
        <v>0.7</v>
      </c>
      <c r="R772" s="78"/>
      <c r="S772" s="92">
        <f>SUM(I772:R772)</f>
        <v>0.7</v>
      </c>
      <c r="U772" s="20">
        <v>700</v>
      </c>
      <c r="V772" s="253">
        <f>SUM(U772/S772/1000)</f>
        <v>1.0000000000000002</v>
      </c>
    </row>
    <row r="773" spans="4:22" ht="12.75">
      <c r="D773" s="4"/>
      <c r="E773" s="4"/>
      <c r="F773" s="4"/>
      <c r="H773" s="291"/>
      <c r="I773" s="195"/>
      <c r="J773" s="141"/>
      <c r="R773" s="78"/>
      <c r="S773" s="92"/>
      <c r="V773" s="78"/>
    </row>
    <row r="774" spans="1:22" ht="12.75">
      <c r="A774" s="241" t="s">
        <v>438</v>
      </c>
      <c r="B774" s="295"/>
      <c r="C774" s="295"/>
      <c r="D774" s="295"/>
      <c r="E774" s="295"/>
      <c r="F774" s="4"/>
      <c r="H774" s="291"/>
      <c r="I774" s="195"/>
      <c r="J774" s="141"/>
      <c r="R774" s="78"/>
      <c r="S774" s="92"/>
      <c r="V774" s="78"/>
    </row>
    <row r="775" spans="4:22" ht="12.75">
      <c r="D775" s="4" t="s">
        <v>209</v>
      </c>
      <c r="E775" s="4"/>
      <c r="F775" s="4"/>
      <c r="H775" s="291"/>
      <c r="I775" s="195"/>
      <c r="J775" s="141"/>
      <c r="K775" s="13">
        <v>15</v>
      </c>
      <c r="R775" s="78"/>
      <c r="S775" s="92">
        <f>SUM(I775:R775)</f>
        <v>15</v>
      </c>
      <c r="U775" s="20">
        <v>15000</v>
      </c>
      <c r="V775" s="253">
        <f>SUM(U775/S775/1000)</f>
        <v>1</v>
      </c>
    </row>
    <row r="776" spans="4:22" ht="12.75">
      <c r="D776" s="4"/>
      <c r="E776" s="4"/>
      <c r="F776" s="4"/>
      <c r="H776" s="291"/>
      <c r="I776" s="195"/>
      <c r="J776" s="141"/>
      <c r="R776" s="78"/>
      <c r="S776" s="92"/>
      <c r="V776" s="78"/>
    </row>
    <row r="777" spans="7:22" ht="15">
      <c r="G777" s="70"/>
      <c r="H777" s="69"/>
      <c r="I777" s="15"/>
      <c r="R777" s="78"/>
      <c r="V777" s="78"/>
    </row>
    <row r="778" spans="1:22" ht="13.5" customHeight="1">
      <c r="A778" s="52">
        <v>41</v>
      </c>
      <c r="B778" s="104"/>
      <c r="C778" s="104"/>
      <c r="D778" s="53" t="s">
        <v>185</v>
      </c>
      <c r="E778" s="104"/>
      <c r="F778" s="104"/>
      <c r="G778" s="55"/>
      <c r="H778" s="296"/>
      <c r="I778" s="59">
        <f>SUM(I781:I783)</f>
        <v>0</v>
      </c>
      <c r="J778" s="59">
        <f>SUM(J781:J784)</f>
        <v>8300</v>
      </c>
      <c r="K778" s="59">
        <f>SUM(K781:K784)</f>
        <v>0</v>
      </c>
      <c r="L778" s="59">
        <f>SUM(L781:L783)</f>
        <v>0</v>
      </c>
      <c r="M778" s="59">
        <f>SUM(M781:M784)</f>
        <v>0</v>
      </c>
      <c r="N778" s="58">
        <f>SUM(N781:N783)</f>
        <v>1600</v>
      </c>
      <c r="O778" s="59">
        <f>SUM(O781:O783)</f>
        <v>0</v>
      </c>
      <c r="P778" s="59">
        <f>SUM(P781:P783)</f>
        <v>25.641000000000076</v>
      </c>
      <c r="Q778" s="60">
        <f>SUM(Q781:Q784)</f>
        <v>0</v>
      </c>
      <c r="R778" s="271">
        <f>SUM(R781:R783)</f>
        <v>0</v>
      </c>
      <c r="S778" s="59">
        <f>SUM(S781:S784)</f>
        <v>9925.641000000001</v>
      </c>
      <c r="T778" s="106"/>
      <c r="U778" s="270">
        <f>SUM(U781:U784)</f>
        <v>9925641</v>
      </c>
      <c r="V778" s="124">
        <f>SUM(U778/S778/10)</f>
        <v>99.99999999999999</v>
      </c>
    </row>
    <row r="779" spans="8:22" ht="12.75">
      <c r="H779" s="205"/>
      <c r="I779" s="15"/>
      <c r="V779" s="78"/>
    </row>
    <row r="780" spans="1:22" ht="12.75">
      <c r="A780" s="258" t="s">
        <v>44</v>
      </c>
      <c r="H780" s="205"/>
      <c r="I780" s="15"/>
      <c r="J780" s="39"/>
      <c r="V780" s="78"/>
    </row>
    <row r="781" spans="4:22" ht="12.75">
      <c r="D781" s="21" t="s">
        <v>439</v>
      </c>
      <c r="E781" s="21"/>
      <c r="F781" s="21"/>
      <c r="G781" s="21"/>
      <c r="H781" s="205"/>
      <c r="I781" s="39"/>
      <c r="J781" s="13">
        <v>6040.4</v>
      </c>
      <c r="N781" s="14">
        <v>1550</v>
      </c>
      <c r="P781" s="15">
        <v>749.479</v>
      </c>
      <c r="S781" s="92">
        <f>SUM(I781:Q781)</f>
        <v>8339.879</v>
      </c>
      <c r="U781" s="20">
        <v>8339879</v>
      </c>
      <c r="V781" s="253">
        <f>SUM(U781/S781/1000)</f>
        <v>0.9999999999999999</v>
      </c>
    </row>
    <row r="782" spans="4:22" ht="12.75">
      <c r="D782" s="21" t="s">
        <v>440</v>
      </c>
      <c r="E782" s="21"/>
      <c r="F782" s="21"/>
      <c r="G782" s="21"/>
      <c r="H782" s="205"/>
      <c r="I782" s="39"/>
      <c r="J782" s="13">
        <v>2000</v>
      </c>
      <c r="P782" s="15">
        <v>-762.338</v>
      </c>
      <c r="S782" s="92">
        <f>SUM(I782:Q782)</f>
        <v>1237.662</v>
      </c>
      <c r="U782" s="20">
        <v>1237662</v>
      </c>
      <c r="V782" s="253">
        <f>SUM(U782/S782/1000)</f>
        <v>1</v>
      </c>
    </row>
    <row r="783" spans="4:22" ht="12.75">
      <c r="D783" s="21" t="s">
        <v>441</v>
      </c>
      <c r="E783" s="21"/>
      <c r="F783" s="21"/>
      <c r="G783" s="21"/>
      <c r="H783" s="205"/>
      <c r="I783" s="39"/>
      <c r="J783" s="13">
        <v>250</v>
      </c>
      <c r="N783" s="14">
        <v>50</v>
      </c>
      <c r="P783" s="15">
        <v>38.5</v>
      </c>
      <c r="S783" s="92">
        <f>SUM(I783:Q783)</f>
        <v>338.5</v>
      </c>
      <c r="U783" s="20">
        <v>338500</v>
      </c>
      <c r="V783" s="253">
        <f>SUM(U783/S783/1000)</f>
        <v>1</v>
      </c>
    </row>
    <row r="784" spans="4:22" ht="12.75">
      <c r="D784" s="21" t="s">
        <v>442</v>
      </c>
      <c r="E784" s="21"/>
      <c r="F784" s="21"/>
      <c r="G784" s="21"/>
      <c r="H784" s="205"/>
      <c r="I784" s="15"/>
      <c r="J784" s="141">
        <v>9.6</v>
      </c>
      <c r="S784" s="92">
        <f>SUM(J784:R784)</f>
        <v>9.6</v>
      </c>
      <c r="U784" s="20">
        <v>9600</v>
      </c>
      <c r="V784" s="253">
        <f>SUM(U784/S784/1000)</f>
        <v>1</v>
      </c>
    </row>
    <row r="785" spans="8:9" ht="12.75">
      <c r="H785" s="205"/>
      <c r="I785" s="15"/>
    </row>
    <row r="786" spans="4:9" ht="12.75">
      <c r="D786" s="96" t="s">
        <v>443</v>
      </c>
      <c r="E786" s="95"/>
      <c r="F786" s="95"/>
      <c r="G786" s="95"/>
      <c r="H786" s="297"/>
      <c r="I786" s="15"/>
    </row>
    <row r="787" spans="4:10" ht="15">
      <c r="D787" s="96" t="s">
        <v>444</v>
      </c>
      <c r="E787" s="298"/>
      <c r="F787" s="95"/>
      <c r="G787" s="299"/>
      <c r="H787" s="300"/>
      <c r="I787" s="15"/>
      <c r="J787" s="185"/>
    </row>
    <row r="788" spans="8:9" ht="12.75">
      <c r="H788" s="205"/>
      <c r="I788" s="15"/>
    </row>
    <row r="789" spans="8:9" ht="12.75">
      <c r="H789" s="205"/>
      <c r="I789" s="15"/>
    </row>
    <row r="790" spans="1:22" ht="13.5" customHeight="1">
      <c r="A790" s="52">
        <v>43</v>
      </c>
      <c r="B790" s="104"/>
      <c r="C790" s="104"/>
      <c r="D790" s="53" t="s">
        <v>445</v>
      </c>
      <c r="E790" s="301"/>
      <c r="F790" s="104"/>
      <c r="G790" s="55"/>
      <c r="H790" s="75"/>
      <c r="I790" s="59">
        <f aca="true" t="shared" si="58" ref="I790:S790">SUM(I791:I821)</f>
        <v>920.76</v>
      </c>
      <c r="J790" s="59">
        <f t="shared" si="58"/>
        <v>200</v>
      </c>
      <c r="K790" s="59">
        <f t="shared" si="58"/>
        <v>0.122</v>
      </c>
      <c r="L790" s="59">
        <f t="shared" si="58"/>
        <v>0</v>
      </c>
      <c r="M790" s="59">
        <f t="shared" si="58"/>
        <v>0.728</v>
      </c>
      <c r="N790" s="58">
        <f t="shared" si="58"/>
        <v>0.268</v>
      </c>
      <c r="O790" s="59">
        <f t="shared" si="58"/>
        <v>3.29</v>
      </c>
      <c r="P790" s="59">
        <f t="shared" si="58"/>
        <v>-175.65699999999998</v>
      </c>
      <c r="Q790" s="60">
        <f t="shared" si="58"/>
        <v>0</v>
      </c>
      <c r="R790" s="271">
        <f t="shared" si="58"/>
        <v>0</v>
      </c>
      <c r="S790" s="59">
        <f t="shared" si="58"/>
        <v>949.511</v>
      </c>
      <c r="T790" s="106"/>
      <c r="U790" s="270">
        <f>SUM(U791:U821)</f>
        <v>949509.32</v>
      </c>
      <c r="V790" s="236">
        <f>SUM(U790/S790/1000)</f>
        <v>0.999998230668207</v>
      </c>
    </row>
    <row r="791" spans="7:18" ht="12.75">
      <c r="G791" s="21"/>
      <c r="H791" s="205"/>
      <c r="I791" s="15"/>
      <c r="R791" s="78"/>
    </row>
    <row r="792" spans="1:19" ht="15">
      <c r="A792" s="108" t="s">
        <v>446</v>
      </c>
      <c r="B792" s="9"/>
      <c r="C792" s="9"/>
      <c r="D792" s="9"/>
      <c r="E792" s="9"/>
      <c r="F792" s="9"/>
      <c r="G792" s="70"/>
      <c r="H792" s="69"/>
      <c r="I792" s="15"/>
      <c r="R792" s="78"/>
      <c r="S792" s="92"/>
    </row>
    <row r="793" spans="4:22" ht="12.75">
      <c r="D793" s="4" t="s">
        <v>447</v>
      </c>
      <c r="G793" s="21"/>
      <c r="H793" s="205"/>
      <c r="I793" s="39"/>
      <c r="J793" s="13">
        <v>100</v>
      </c>
      <c r="R793" s="78"/>
      <c r="S793" s="92">
        <f>SUM(I793:Q793)</f>
        <v>100</v>
      </c>
      <c r="U793" s="20">
        <v>100000</v>
      </c>
      <c r="V793" s="253">
        <f>SUM(U793/S793/1000)</f>
        <v>1</v>
      </c>
    </row>
    <row r="794" spans="4:22" ht="12.75">
      <c r="D794" s="4" t="s">
        <v>448</v>
      </c>
      <c r="E794" s="21"/>
      <c r="H794" s="205"/>
      <c r="I794" s="39"/>
      <c r="J794" s="13">
        <v>23.333</v>
      </c>
      <c r="R794" s="78"/>
      <c r="S794" s="92">
        <f>SUM(I794:Q794)</f>
        <v>23.333</v>
      </c>
      <c r="U794" s="20">
        <v>23333</v>
      </c>
      <c r="V794" s="253">
        <f>SUM(U794/S794/1000)</f>
        <v>1.0000000000000002</v>
      </c>
    </row>
    <row r="795" spans="4:22" ht="12.75">
      <c r="D795" s="4" t="s">
        <v>449</v>
      </c>
      <c r="E795" s="21"/>
      <c r="H795" s="205"/>
      <c r="I795" s="39"/>
      <c r="J795" s="13">
        <v>75</v>
      </c>
      <c r="R795" s="78"/>
      <c r="S795" s="92">
        <f>SUM(I795:Q795)</f>
        <v>75</v>
      </c>
      <c r="U795" s="20">
        <v>75000</v>
      </c>
      <c r="V795" s="253">
        <f>SUM(U795/S795/1000)</f>
        <v>1</v>
      </c>
    </row>
    <row r="796" spans="4:22" ht="12.75">
      <c r="D796" s="4" t="s">
        <v>450</v>
      </c>
      <c r="E796" s="21"/>
      <c r="H796" s="205"/>
      <c r="I796" s="39"/>
      <c r="J796" s="13">
        <v>1.667</v>
      </c>
      <c r="P796" s="15">
        <v>-1.667</v>
      </c>
      <c r="R796" s="78"/>
      <c r="S796" s="92">
        <f>SUM(I796:Q796)</f>
        <v>0</v>
      </c>
      <c r="U796" s="20">
        <v>0</v>
      </c>
      <c r="V796" s="253"/>
    </row>
    <row r="797" spans="8:22" ht="12.75">
      <c r="H797" s="288"/>
      <c r="I797" s="39"/>
      <c r="J797" s="141"/>
      <c r="M797" s="32"/>
      <c r="R797" s="78"/>
      <c r="S797" s="92"/>
      <c r="V797" s="253"/>
    </row>
    <row r="798" spans="8:22" ht="12.75">
      <c r="H798" s="69"/>
      <c r="I798" s="39"/>
      <c r="M798" s="32"/>
      <c r="R798" s="78"/>
      <c r="S798" s="92"/>
      <c r="V798" s="253"/>
    </row>
    <row r="799" spans="1:22" ht="12.75">
      <c r="A799" s="108" t="s">
        <v>451</v>
      </c>
      <c r="B799" s="9"/>
      <c r="C799" s="9"/>
      <c r="D799" s="9"/>
      <c r="H799" s="69"/>
      <c r="I799" s="39"/>
      <c r="M799" s="32"/>
      <c r="R799" s="78"/>
      <c r="S799" s="92"/>
      <c r="V799" s="253"/>
    </row>
    <row r="800" spans="4:22" ht="12.75">
      <c r="D800" s="4" t="s">
        <v>429</v>
      </c>
      <c r="H800" s="69"/>
      <c r="I800" s="39">
        <v>25</v>
      </c>
      <c r="M800" s="32"/>
      <c r="P800" s="15">
        <v>-25</v>
      </c>
      <c r="R800" s="78"/>
      <c r="S800" s="92">
        <f aca="true" t="shared" si="59" ref="S800:S819">SUM(I800:Q800)</f>
        <v>0</v>
      </c>
      <c r="U800" s="20">
        <v>0</v>
      </c>
      <c r="V800" s="253"/>
    </row>
    <row r="801" spans="4:22" ht="12.75">
      <c r="D801" s="4" t="s">
        <v>207</v>
      </c>
      <c r="H801" s="69"/>
      <c r="I801" s="39">
        <v>8</v>
      </c>
      <c r="M801" s="32"/>
      <c r="P801" s="15">
        <v>-8</v>
      </c>
      <c r="R801" s="78"/>
      <c r="S801" s="92">
        <f t="shared" si="59"/>
        <v>0</v>
      </c>
      <c r="U801" s="20">
        <v>0</v>
      </c>
      <c r="V801" s="253"/>
    </row>
    <row r="802" spans="4:22" ht="12.75">
      <c r="D802" s="4" t="s">
        <v>241</v>
      </c>
      <c r="H802" s="69"/>
      <c r="I802" s="39">
        <v>8</v>
      </c>
      <c r="M802" s="15"/>
      <c r="P802" s="15">
        <v>-3.28</v>
      </c>
      <c r="R802" s="78"/>
      <c r="S802" s="92">
        <f t="shared" si="59"/>
        <v>4.720000000000001</v>
      </c>
      <c r="U802" s="20">
        <v>4720</v>
      </c>
      <c r="V802" s="253">
        <f aca="true" t="shared" si="60" ref="V802:V819">SUM(U802/S802/1000)</f>
        <v>0.9999999999999999</v>
      </c>
    </row>
    <row r="803" spans="4:22" ht="12.75">
      <c r="D803" s="4" t="s">
        <v>209</v>
      </c>
      <c r="H803" s="69"/>
      <c r="I803" s="39">
        <v>10</v>
      </c>
      <c r="M803" s="32"/>
      <c r="P803" s="15">
        <v>-10</v>
      </c>
      <c r="R803" s="78"/>
      <c r="S803" s="92">
        <f t="shared" si="59"/>
        <v>0</v>
      </c>
      <c r="U803" s="20">
        <v>0</v>
      </c>
      <c r="V803" s="253"/>
    </row>
    <row r="804" spans="4:22" ht="12.75">
      <c r="D804" s="4" t="s">
        <v>385</v>
      </c>
      <c r="H804" s="69"/>
      <c r="I804" s="39">
        <v>8</v>
      </c>
      <c r="M804" s="32"/>
      <c r="P804" s="15">
        <v>-8</v>
      </c>
      <c r="R804" s="78"/>
      <c r="S804" s="92">
        <f t="shared" si="59"/>
        <v>0</v>
      </c>
      <c r="U804" s="20">
        <v>0</v>
      </c>
      <c r="V804" s="253"/>
    </row>
    <row r="805" spans="4:22" ht="12.75">
      <c r="D805" s="4" t="s">
        <v>423</v>
      </c>
      <c r="H805" s="69"/>
      <c r="I805" s="39">
        <v>8.31</v>
      </c>
      <c r="M805" s="32"/>
      <c r="O805" s="15">
        <v>3.29</v>
      </c>
      <c r="P805" s="15">
        <v>-1.155</v>
      </c>
      <c r="R805" s="78"/>
      <c r="S805" s="92">
        <f t="shared" si="59"/>
        <v>10.445</v>
      </c>
      <c r="U805" s="20">
        <v>10445</v>
      </c>
      <c r="V805" s="253">
        <f t="shared" si="60"/>
        <v>1</v>
      </c>
    </row>
    <row r="806" spans="4:22" ht="12.75">
      <c r="D806" s="277" t="s">
        <v>452</v>
      </c>
      <c r="E806" s="277"/>
      <c r="F806" s="277"/>
      <c r="H806" s="69"/>
      <c r="I806" s="39"/>
      <c r="M806" s="32"/>
      <c r="R806" s="78"/>
      <c r="S806" s="92"/>
      <c r="V806" s="253"/>
    </row>
    <row r="807" spans="4:22" ht="12.75">
      <c r="D807" s="4" t="s">
        <v>304</v>
      </c>
      <c r="H807" s="69"/>
      <c r="I807" s="39">
        <v>217.612</v>
      </c>
      <c r="M807" s="32"/>
      <c r="P807" s="15">
        <v>2.52</v>
      </c>
      <c r="R807" s="78"/>
      <c r="S807" s="92">
        <f t="shared" si="59"/>
        <v>220.132</v>
      </c>
      <c r="U807" s="20">
        <v>220131.86</v>
      </c>
      <c r="V807" s="253">
        <f t="shared" si="60"/>
        <v>0.9999993640179528</v>
      </c>
    </row>
    <row r="808" spans="4:22" ht="12.75">
      <c r="D808" s="4" t="s">
        <v>453</v>
      </c>
      <c r="H808" s="69"/>
      <c r="I808" s="39">
        <v>117.388</v>
      </c>
      <c r="M808" s="32"/>
      <c r="P808" s="15">
        <v>-3.139</v>
      </c>
      <c r="R808" s="78"/>
      <c r="S808" s="92">
        <f t="shared" si="59"/>
        <v>114.24900000000001</v>
      </c>
      <c r="U808" s="20">
        <v>114248.5</v>
      </c>
      <c r="V808" s="253">
        <f t="shared" si="60"/>
        <v>0.9999956235940795</v>
      </c>
    </row>
    <row r="809" spans="4:22" ht="12.75">
      <c r="D809" s="4" t="s">
        <v>454</v>
      </c>
      <c r="H809" s="69"/>
      <c r="I809" s="39">
        <v>42.26</v>
      </c>
      <c r="M809" s="32"/>
      <c r="P809" s="15">
        <v>-1.135</v>
      </c>
      <c r="R809" s="78"/>
      <c r="S809" s="92">
        <f t="shared" si="59"/>
        <v>41.125</v>
      </c>
      <c r="U809" s="20">
        <v>41125</v>
      </c>
      <c r="V809" s="253">
        <f t="shared" si="60"/>
        <v>1</v>
      </c>
    </row>
    <row r="810" spans="4:22" ht="12.75">
      <c r="D810" s="4" t="s">
        <v>455</v>
      </c>
      <c r="H810" s="69"/>
      <c r="I810" s="39">
        <v>305.19</v>
      </c>
      <c r="M810" s="32"/>
      <c r="P810" s="15">
        <v>-37.527</v>
      </c>
      <c r="R810" s="78"/>
      <c r="S810" s="92">
        <f t="shared" si="59"/>
        <v>267.663</v>
      </c>
      <c r="U810" s="20">
        <v>267662.14</v>
      </c>
      <c r="V810" s="253">
        <f t="shared" si="60"/>
        <v>0.9999967870045542</v>
      </c>
    </row>
    <row r="811" spans="4:22" ht="12.75">
      <c r="D811" s="4" t="s">
        <v>211</v>
      </c>
      <c r="H811" s="69"/>
      <c r="I811" s="39">
        <v>40</v>
      </c>
      <c r="M811" s="32"/>
      <c r="P811" s="15">
        <v>-40</v>
      </c>
      <c r="R811" s="78"/>
      <c r="S811" s="92">
        <f t="shared" si="59"/>
        <v>0</v>
      </c>
      <c r="U811" s="20">
        <v>0</v>
      </c>
      <c r="V811" s="253"/>
    </row>
    <row r="812" spans="4:22" ht="12.75">
      <c r="D812" s="4" t="s">
        <v>279</v>
      </c>
      <c r="H812" s="69"/>
      <c r="I812" s="39">
        <v>20</v>
      </c>
      <c r="M812" s="32"/>
      <c r="P812" s="15">
        <v>-15.09</v>
      </c>
      <c r="R812" s="78"/>
      <c r="S812" s="92">
        <f t="shared" si="59"/>
        <v>4.91</v>
      </c>
      <c r="U812" s="20">
        <v>4910</v>
      </c>
      <c r="V812" s="253">
        <f t="shared" si="60"/>
        <v>1</v>
      </c>
    </row>
    <row r="813" spans="4:22" ht="12.75">
      <c r="D813" s="4" t="s">
        <v>456</v>
      </c>
      <c r="H813" s="69"/>
      <c r="I813" s="39"/>
      <c r="K813" s="13">
        <v>0.122</v>
      </c>
      <c r="M813" s="15">
        <v>0.268</v>
      </c>
      <c r="N813" s="14">
        <v>0.268</v>
      </c>
      <c r="P813" s="15">
        <v>-0.134</v>
      </c>
      <c r="R813" s="78"/>
      <c r="S813" s="92">
        <f>SUM(I813:R813)</f>
        <v>0.524</v>
      </c>
      <c r="U813" s="20">
        <v>524</v>
      </c>
      <c r="V813" s="253">
        <f t="shared" si="60"/>
        <v>1</v>
      </c>
    </row>
    <row r="814" spans="4:22" ht="12.75">
      <c r="D814" s="4" t="s">
        <v>457</v>
      </c>
      <c r="H814" s="69"/>
      <c r="I814" s="39">
        <v>10</v>
      </c>
      <c r="M814" s="32"/>
      <c r="P814" s="15">
        <v>-2.35</v>
      </c>
      <c r="R814" s="78"/>
      <c r="S814" s="92">
        <f t="shared" si="59"/>
        <v>7.65</v>
      </c>
      <c r="U814" s="20">
        <v>7649.82</v>
      </c>
      <c r="V814" s="253">
        <f t="shared" si="60"/>
        <v>0.9999764705882352</v>
      </c>
    </row>
    <row r="815" spans="4:22" ht="12.75">
      <c r="D815" s="4" t="s">
        <v>458</v>
      </c>
      <c r="H815" s="69"/>
      <c r="I815" s="39">
        <v>36</v>
      </c>
      <c r="M815" s="32"/>
      <c r="P815" s="15">
        <v>-7</v>
      </c>
      <c r="R815" s="78"/>
      <c r="S815" s="92">
        <f t="shared" si="59"/>
        <v>29</v>
      </c>
      <c r="U815" s="20">
        <v>29000</v>
      </c>
      <c r="V815" s="253">
        <f t="shared" si="60"/>
        <v>1</v>
      </c>
    </row>
    <row r="816" spans="4:22" ht="12.75">
      <c r="D816" s="4" t="s">
        <v>241</v>
      </c>
      <c r="H816" s="69"/>
      <c r="I816" s="39">
        <v>30</v>
      </c>
      <c r="M816" s="32"/>
      <c r="R816" s="78"/>
      <c r="S816" s="92">
        <f t="shared" si="59"/>
        <v>30</v>
      </c>
      <c r="U816" s="20">
        <v>30000</v>
      </c>
      <c r="V816" s="253">
        <f t="shared" si="60"/>
        <v>1</v>
      </c>
    </row>
    <row r="817" spans="4:22" ht="12.75">
      <c r="D817" s="4" t="s">
        <v>209</v>
      </c>
      <c r="H817" s="69"/>
      <c r="I817" s="39"/>
      <c r="M817" s="15">
        <v>0.46</v>
      </c>
      <c r="R817" s="78"/>
      <c r="S817" s="92">
        <f>SUM(I817:R817)</f>
        <v>0.46</v>
      </c>
      <c r="U817" s="20">
        <v>460</v>
      </c>
      <c r="V817" s="253">
        <f t="shared" si="60"/>
        <v>1</v>
      </c>
    </row>
    <row r="818" spans="4:22" ht="12.75">
      <c r="D818" s="4" t="s">
        <v>459</v>
      </c>
      <c r="H818" s="69"/>
      <c r="I818" s="39">
        <v>20</v>
      </c>
      <c r="M818" s="32"/>
      <c r="P818" s="15">
        <v>-10.816</v>
      </c>
      <c r="R818" s="78"/>
      <c r="S818" s="92">
        <f t="shared" si="59"/>
        <v>9.184</v>
      </c>
      <c r="U818" s="20">
        <v>9184</v>
      </c>
      <c r="V818" s="253">
        <f t="shared" si="60"/>
        <v>1.0000000000000002</v>
      </c>
    </row>
    <row r="819" spans="4:22" ht="12.75">
      <c r="D819" s="4" t="s">
        <v>385</v>
      </c>
      <c r="H819" s="69"/>
      <c r="I819" s="39">
        <v>15</v>
      </c>
      <c r="M819" s="32"/>
      <c r="P819" s="15">
        <v>-3.884</v>
      </c>
      <c r="R819" s="78"/>
      <c r="S819" s="92">
        <f t="shared" si="59"/>
        <v>11.116</v>
      </c>
      <c r="U819" s="20">
        <v>11116</v>
      </c>
      <c r="V819" s="253">
        <f t="shared" si="60"/>
        <v>1</v>
      </c>
    </row>
    <row r="820" spans="8:22" ht="12.75">
      <c r="H820" s="69"/>
      <c r="I820" s="39"/>
      <c r="M820" s="32"/>
      <c r="R820" s="78"/>
      <c r="S820" s="92"/>
      <c r="V820" s="253"/>
    </row>
    <row r="821" spans="8:22" ht="12.75">
      <c r="H821" s="69"/>
      <c r="I821" s="39"/>
      <c r="M821" s="32"/>
      <c r="R821" s="78"/>
      <c r="S821" s="92"/>
      <c r="V821" s="253"/>
    </row>
    <row r="822" spans="8:21" ht="12.75" hidden="1">
      <c r="H822" s="288"/>
      <c r="I822" s="195"/>
      <c r="J822" s="185"/>
      <c r="M822" s="32"/>
      <c r="R822" s="78"/>
      <c r="U822" s="97"/>
    </row>
    <row r="823" spans="8:18" ht="12.75" hidden="1">
      <c r="H823" s="287"/>
      <c r="I823" s="195"/>
      <c r="J823" s="141"/>
      <c r="M823" s="32"/>
      <c r="R823" s="78"/>
    </row>
    <row r="824" spans="4:21" ht="12.75" hidden="1">
      <c r="D824" s="9"/>
      <c r="H824" s="109"/>
      <c r="I824" s="15"/>
      <c r="J824" s="39"/>
      <c r="M824" s="38"/>
      <c r="R824" s="78"/>
      <c r="S824" s="32"/>
      <c r="U824" s="125"/>
    </row>
    <row r="825" spans="4:21" ht="12.75" hidden="1">
      <c r="D825" s="111"/>
      <c r="E825" s="66"/>
      <c r="H825" s="137"/>
      <c r="I825" s="15"/>
      <c r="R825" s="78"/>
      <c r="S825" s="32"/>
      <c r="U825" s="97"/>
    </row>
    <row r="826" spans="8:21" ht="12.75" hidden="1">
      <c r="H826" s="137"/>
      <c r="I826" s="15"/>
      <c r="R826" s="78"/>
      <c r="S826" s="32"/>
      <c r="U826" s="97"/>
    </row>
    <row r="827" spans="4:18" ht="12.75" hidden="1">
      <c r="D827" s="21"/>
      <c r="E827" s="21"/>
      <c r="F827" s="21"/>
      <c r="G827" s="21"/>
      <c r="H827" s="205"/>
      <c r="I827" s="15"/>
      <c r="R827" s="78"/>
    </row>
    <row r="828" spans="4:21" ht="12.75" hidden="1">
      <c r="D828" s="21"/>
      <c r="E828" s="21"/>
      <c r="F828" s="21"/>
      <c r="G828" s="21"/>
      <c r="H828" s="137"/>
      <c r="I828" s="15"/>
      <c r="R828" s="78"/>
      <c r="S828" s="32"/>
      <c r="U828" s="97"/>
    </row>
    <row r="829" spans="4:21" ht="12.75" hidden="1">
      <c r="D829" s="21"/>
      <c r="E829" s="21"/>
      <c r="F829" s="21"/>
      <c r="G829" s="21"/>
      <c r="H829" s="137"/>
      <c r="I829" s="15"/>
      <c r="R829" s="78"/>
      <c r="S829" s="32"/>
      <c r="U829" s="97"/>
    </row>
    <row r="830" spans="4:21" ht="12.75" hidden="1">
      <c r="D830" s="21"/>
      <c r="E830" s="21"/>
      <c r="F830" s="21"/>
      <c r="G830" s="21"/>
      <c r="H830" s="137"/>
      <c r="I830" s="15"/>
      <c r="R830" s="78"/>
      <c r="S830" s="13"/>
      <c r="U830" s="97"/>
    </row>
    <row r="831" spans="4:18" ht="12.75" hidden="1">
      <c r="D831" s="21"/>
      <c r="H831" s="284"/>
      <c r="I831" s="195"/>
      <c r="J831" s="185"/>
      <c r="K831" s="141"/>
      <c r="L831" s="302"/>
      <c r="M831" s="303"/>
      <c r="R831" s="78"/>
    </row>
    <row r="832" spans="8:18" ht="12.75" hidden="1">
      <c r="H832" s="205"/>
      <c r="I832" s="15"/>
      <c r="R832" s="78"/>
    </row>
    <row r="833" spans="7:18" ht="15" hidden="1">
      <c r="G833" s="70"/>
      <c r="H833" s="69"/>
      <c r="I833" s="15"/>
      <c r="R833" s="78"/>
    </row>
    <row r="834" spans="1:22" ht="16.5" customHeight="1">
      <c r="A834" s="52">
        <v>52</v>
      </c>
      <c r="B834" s="104"/>
      <c r="C834" s="104"/>
      <c r="D834" s="53" t="s">
        <v>460</v>
      </c>
      <c r="E834" s="104"/>
      <c r="F834" s="104"/>
      <c r="G834" s="55"/>
      <c r="H834" s="75"/>
      <c r="I834" s="59">
        <f>SUM(I835)</f>
        <v>0</v>
      </c>
      <c r="J834" s="59">
        <f aca="true" t="shared" si="61" ref="J834:R834">SUM(J835)</f>
        <v>0</v>
      </c>
      <c r="K834" s="59">
        <f>SUM(K836)</f>
        <v>0</v>
      </c>
      <c r="L834" s="59">
        <f t="shared" si="61"/>
        <v>0</v>
      </c>
      <c r="M834" s="59">
        <f>SUM(M836:M837)</f>
        <v>0</v>
      </c>
      <c r="N834" s="58">
        <f t="shared" si="61"/>
        <v>0</v>
      </c>
      <c r="O834" s="59">
        <f t="shared" si="61"/>
        <v>0</v>
      </c>
      <c r="P834" s="59">
        <f t="shared" si="61"/>
        <v>0</v>
      </c>
      <c r="Q834" s="60">
        <f>SUM(Q835:Q837)</f>
        <v>0</v>
      </c>
      <c r="R834" s="271">
        <f t="shared" si="61"/>
        <v>0</v>
      </c>
      <c r="S834" s="59">
        <f>SUM(S836:S840)</f>
        <v>0</v>
      </c>
      <c r="T834" s="106"/>
      <c r="U834" s="270">
        <f>SUM(U836:U837)</f>
        <v>0</v>
      </c>
      <c r="V834" s="253"/>
    </row>
    <row r="835" spans="1:18" ht="12.75">
      <c r="A835" s="108" t="s">
        <v>461</v>
      </c>
      <c r="B835" s="9"/>
      <c r="C835" s="9"/>
      <c r="D835" s="9"/>
      <c r="E835" s="9"/>
      <c r="F835" s="21"/>
      <c r="G835" s="21"/>
      <c r="H835" s="69"/>
      <c r="I835" s="15"/>
      <c r="R835" s="78"/>
    </row>
    <row r="836" spans="4:22" ht="12.75">
      <c r="D836" s="4" t="s">
        <v>462</v>
      </c>
      <c r="G836" s="21"/>
      <c r="H836" s="205"/>
      <c r="I836" s="39"/>
      <c r="R836" s="78"/>
      <c r="S836" s="92"/>
      <c r="V836" s="253"/>
    </row>
    <row r="837" spans="1:22" ht="12.75">
      <c r="A837" s="241"/>
      <c r="D837" s="4" t="s">
        <v>463</v>
      </c>
      <c r="H837" s="205"/>
      <c r="I837" s="15"/>
      <c r="R837" s="78"/>
      <c r="S837" s="92"/>
      <c r="V837" s="253"/>
    </row>
    <row r="838" spans="1:18" ht="12.75">
      <c r="A838" s="111"/>
      <c r="H838" s="205"/>
      <c r="I838" s="15"/>
      <c r="R838" s="78"/>
    </row>
    <row r="839" spans="1:18" ht="12.75">
      <c r="A839" s="111"/>
      <c r="H839" s="205"/>
      <c r="I839" s="15"/>
      <c r="R839" s="78"/>
    </row>
    <row r="840" spans="1:18" ht="12.75">
      <c r="A840" s="111"/>
      <c r="H840" s="205"/>
      <c r="I840" s="15"/>
      <c r="R840" s="78"/>
    </row>
    <row r="841" spans="1:22" ht="16.5">
      <c r="A841" s="304">
        <v>53</v>
      </c>
      <c r="B841" s="305"/>
      <c r="C841" s="305"/>
      <c r="D841" s="305" t="s">
        <v>464</v>
      </c>
      <c r="E841" s="305"/>
      <c r="F841" s="305"/>
      <c r="G841" s="306"/>
      <c r="H841" s="307"/>
      <c r="I841" s="308">
        <f>SUM(I843)</f>
        <v>0</v>
      </c>
      <c r="J841" s="309"/>
      <c r="K841" s="309">
        <f>SUM(K843)</f>
        <v>0</v>
      </c>
      <c r="L841" s="309">
        <f>SUM(L843)</f>
        <v>20</v>
      </c>
      <c r="M841" s="309"/>
      <c r="N841" s="310"/>
      <c r="O841" s="308"/>
      <c r="P841" s="308"/>
      <c r="Q841" s="311"/>
      <c r="R841" s="312"/>
      <c r="S841" s="59">
        <f>SUM(S843)</f>
        <v>20</v>
      </c>
      <c r="T841" s="313"/>
      <c r="U841" s="251">
        <f>SUM(U843)</f>
        <v>20000</v>
      </c>
      <c r="V841" s="236">
        <f>SUM(U841/S841/1000)</f>
        <v>1</v>
      </c>
    </row>
    <row r="842" spans="1:18" ht="12.75">
      <c r="A842" s="111"/>
      <c r="H842" s="205"/>
      <c r="I842" s="15"/>
      <c r="R842" s="78"/>
    </row>
    <row r="843" spans="1:22" ht="12.75">
      <c r="A843" s="111"/>
      <c r="D843" s="4" t="s">
        <v>465</v>
      </c>
      <c r="H843" s="205"/>
      <c r="I843" s="39"/>
      <c r="L843" s="13">
        <v>20</v>
      </c>
      <c r="R843" s="78"/>
      <c r="S843" s="92">
        <f>SUM(I843:Q843)</f>
        <v>20</v>
      </c>
      <c r="U843" s="20">
        <v>20000</v>
      </c>
      <c r="V843" s="253">
        <f>SUM(U843/S843/1000)</f>
        <v>1</v>
      </c>
    </row>
    <row r="844" spans="1:18" ht="12.75">
      <c r="A844" s="111"/>
      <c r="H844" s="205"/>
      <c r="I844" s="15"/>
      <c r="R844" s="78"/>
    </row>
    <row r="845" spans="8:18" ht="12.75">
      <c r="H845" s="205"/>
      <c r="I845" s="15"/>
      <c r="R845" s="78"/>
    </row>
    <row r="846" spans="1:18" ht="12.75" hidden="1">
      <c r="A846" s="258"/>
      <c r="H846" s="205"/>
      <c r="I846" s="15"/>
      <c r="R846" s="78"/>
    </row>
    <row r="847" spans="4:21" ht="12.75" hidden="1">
      <c r="D847" s="9"/>
      <c r="H847" s="109"/>
      <c r="I847" s="15"/>
      <c r="J847" s="39"/>
      <c r="M847" s="72"/>
      <c r="S847" s="13"/>
      <c r="U847" s="125"/>
    </row>
    <row r="848" spans="4:21" ht="12.75" hidden="1">
      <c r="D848" s="111"/>
      <c r="H848" s="31"/>
      <c r="I848" s="15"/>
      <c r="S848" s="13"/>
      <c r="U848" s="97"/>
    </row>
    <row r="849" spans="8:21" ht="12.75" hidden="1">
      <c r="H849" s="31"/>
      <c r="I849" s="15"/>
      <c r="S849" s="13"/>
      <c r="U849" s="97"/>
    </row>
    <row r="850" spans="8:21" ht="12.75" hidden="1">
      <c r="H850" s="31"/>
      <c r="I850" s="15"/>
      <c r="S850" s="13"/>
      <c r="U850" s="97"/>
    </row>
    <row r="851" spans="8:10" ht="12.75" hidden="1">
      <c r="H851" s="314"/>
      <c r="I851" s="15"/>
      <c r="J851" s="103"/>
    </row>
    <row r="852" spans="8:9" ht="12.75" hidden="1">
      <c r="H852" s="205"/>
      <c r="I852" s="15"/>
    </row>
    <row r="853" spans="8:9" ht="12.75" hidden="1">
      <c r="H853" s="205"/>
      <c r="I853" s="15"/>
    </row>
    <row r="854" spans="1:33" s="9" customFormat="1" ht="15.75" hidden="1">
      <c r="A854" s="156"/>
      <c r="B854" s="243"/>
      <c r="C854" s="243"/>
      <c r="D854" s="47"/>
      <c r="E854" s="243"/>
      <c r="F854" s="243"/>
      <c r="G854" s="158"/>
      <c r="H854" s="315"/>
      <c r="I854" s="160"/>
      <c r="J854" s="185"/>
      <c r="K854" s="185"/>
      <c r="L854" s="185"/>
      <c r="M854" s="185"/>
      <c r="N854" s="196"/>
      <c r="O854" s="195"/>
      <c r="P854" s="195"/>
      <c r="Q854" s="276"/>
      <c r="R854" s="316"/>
      <c r="S854" s="188"/>
      <c r="T854" s="50"/>
      <c r="U854" s="190"/>
      <c r="V854" s="317"/>
      <c r="W854" s="192"/>
      <c r="X854" s="192"/>
      <c r="Y854" s="243"/>
      <c r="Z854" s="243"/>
      <c r="AA854" s="243"/>
      <c r="AB854" s="243"/>
      <c r="AC854" s="243"/>
      <c r="AD854" s="243"/>
      <c r="AE854" s="243"/>
      <c r="AF854" s="243"/>
      <c r="AG854" s="243"/>
    </row>
    <row r="855" spans="1:33" ht="15" hidden="1">
      <c r="A855" s="318"/>
      <c r="B855" s="46"/>
      <c r="C855" s="46"/>
      <c r="D855" s="46"/>
      <c r="E855" s="46"/>
      <c r="F855" s="46"/>
      <c r="G855" s="225"/>
      <c r="H855" s="319"/>
      <c r="I855" s="195"/>
      <c r="J855" s="141"/>
      <c r="K855" s="141"/>
      <c r="L855" s="141"/>
      <c r="M855" s="141"/>
      <c r="N855" s="196"/>
      <c r="O855" s="195"/>
      <c r="P855" s="195"/>
      <c r="Q855" s="276"/>
      <c r="R855" s="198"/>
      <c r="S855" s="199"/>
      <c r="T855" s="200"/>
      <c r="U855" s="201"/>
      <c r="V855" s="203"/>
      <c r="W855" s="203"/>
      <c r="X855" s="203"/>
      <c r="Y855" s="46"/>
      <c r="Z855" s="46"/>
      <c r="AA855" s="46"/>
      <c r="AB855" s="46"/>
      <c r="AC855" s="46"/>
      <c r="AD855" s="46"/>
      <c r="AE855" s="46"/>
      <c r="AF855" s="46"/>
      <c r="AG855" s="46"/>
    </row>
    <row r="856" spans="1:9" ht="12.75" hidden="1">
      <c r="A856" s="111"/>
      <c r="H856" s="205"/>
      <c r="I856" s="15"/>
    </row>
    <row r="857" spans="1:9" ht="12.75" hidden="1">
      <c r="A857" s="111"/>
      <c r="G857" s="21"/>
      <c r="H857" s="205"/>
      <c r="I857" s="15"/>
    </row>
    <row r="858" spans="8:9" ht="12.75" hidden="1">
      <c r="H858" s="205"/>
      <c r="I858" s="15"/>
    </row>
    <row r="859" spans="1:9" ht="12.75" hidden="1">
      <c r="A859" s="258"/>
      <c r="H859" s="205"/>
      <c r="I859" s="15"/>
    </row>
    <row r="860" spans="4:21" ht="12.75" hidden="1">
      <c r="D860" s="9"/>
      <c r="H860" s="109"/>
      <c r="I860" s="15"/>
      <c r="J860" s="39"/>
      <c r="M860" s="72"/>
      <c r="R860" s="107"/>
      <c r="S860" s="13"/>
      <c r="T860" s="96"/>
      <c r="U860" s="125"/>
    </row>
    <row r="861" spans="4:25" ht="12.75" hidden="1">
      <c r="D861" s="111"/>
      <c r="H861" s="31"/>
      <c r="I861" s="15"/>
      <c r="R861" s="107"/>
      <c r="S861" s="13"/>
      <c r="T861" s="96"/>
      <c r="U861" s="320"/>
      <c r="Y861" s="321"/>
    </row>
    <row r="862" spans="8:25" ht="12.75" hidden="1">
      <c r="H862" s="31"/>
      <c r="I862" s="15"/>
      <c r="R862" s="107"/>
      <c r="S862" s="13"/>
      <c r="T862" s="96"/>
      <c r="U862" s="320"/>
      <c r="Y862" s="321"/>
    </row>
    <row r="863" spans="8:25" ht="12.75" hidden="1">
      <c r="H863" s="31"/>
      <c r="I863" s="15"/>
      <c r="R863" s="107"/>
      <c r="S863" s="15"/>
      <c r="T863" s="96"/>
      <c r="U863" s="98"/>
      <c r="Y863" s="21"/>
    </row>
    <row r="864" spans="8:25" ht="12.75" hidden="1">
      <c r="H864" s="31"/>
      <c r="I864" s="15"/>
      <c r="R864" s="107"/>
      <c r="S864" s="15"/>
      <c r="T864" s="96"/>
      <c r="U864" s="98"/>
      <c r="Y864" s="21"/>
    </row>
    <row r="865" spans="8:25" ht="12.75" hidden="1">
      <c r="H865" s="31"/>
      <c r="I865" s="15"/>
      <c r="R865" s="107"/>
      <c r="S865" s="13"/>
      <c r="T865" s="96"/>
      <c r="U865" s="98"/>
      <c r="Y865" s="21"/>
    </row>
    <row r="866" spans="8:25" ht="12.75" hidden="1">
      <c r="H866" s="31"/>
      <c r="I866" s="15"/>
      <c r="R866" s="107"/>
      <c r="S866" s="13"/>
      <c r="T866" s="96"/>
      <c r="U866" s="98"/>
      <c r="Y866" s="21"/>
    </row>
    <row r="867" spans="8:25" ht="12.75" hidden="1">
      <c r="H867" s="31"/>
      <c r="I867" s="15"/>
      <c r="R867" s="107"/>
      <c r="S867" s="13"/>
      <c r="T867" s="96"/>
      <c r="U867" s="97"/>
      <c r="Y867" s="21"/>
    </row>
    <row r="868" spans="8:25" ht="12.75" hidden="1">
      <c r="H868" s="31"/>
      <c r="I868" s="15"/>
      <c r="R868" s="107"/>
      <c r="S868" s="13"/>
      <c r="T868" s="96"/>
      <c r="U868" s="97"/>
      <c r="Y868" s="21"/>
    </row>
    <row r="869" spans="8:24" ht="0.75" customHeight="1" hidden="1">
      <c r="H869" s="137"/>
      <c r="I869" s="15"/>
      <c r="R869" s="107"/>
      <c r="T869" s="96"/>
      <c r="U869" s="98"/>
      <c r="V869" s="4"/>
      <c r="X869" s="4"/>
    </row>
    <row r="870" spans="8:25" ht="12.75" hidden="1">
      <c r="H870" s="31"/>
      <c r="I870" s="15"/>
      <c r="R870" s="107"/>
      <c r="S870" s="13"/>
      <c r="T870" s="96"/>
      <c r="U870" s="98"/>
      <c r="Y870" s="21"/>
    </row>
    <row r="871" spans="8:25" ht="12.75" hidden="1">
      <c r="H871" s="31"/>
      <c r="I871" s="15"/>
      <c r="R871" s="107"/>
      <c r="S871" s="13"/>
      <c r="T871" s="96"/>
      <c r="U871" s="98"/>
      <c r="Y871" s="21"/>
    </row>
    <row r="872" spans="8:25" ht="12.75" hidden="1">
      <c r="H872" s="31"/>
      <c r="I872" s="15"/>
      <c r="R872" s="107"/>
      <c r="S872" s="13"/>
      <c r="T872" s="96"/>
      <c r="U872" s="98"/>
      <c r="Y872" s="21"/>
    </row>
    <row r="873" spans="8:24" ht="12.75" hidden="1">
      <c r="H873" s="31"/>
      <c r="I873" s="15"/>
      <c r="R873" s="107"/>
      <c r="S873" s="13"/>
      <c r="T873" s="96"/>
      <c r="U873" s="98"/>
      <c r="X873" s="4"/>
    </row>
    <row r="874" spans="8:25" ht="12.75" hidden="1">
      <c r="H874" s="31"/>
      <c r="I874" s="15"/>
      <c r="R874" s="107"/>
      <c r="S874" s="13"/>
      <c r="T874" s="96"/>
      <c r="U874" s="97"/>
      <c r="Y874" s="21"/>
    </row>
    <row r="875" spans="8:25" ht="12.75" hidden="1">
      <c r="H875" s="31"/>
      <c r="I875" s="15"/>
      <c r="R875" s="107"/>
      <c r="S875" s="13"/>
      <c r="T875" s="96"/>
      <c r="U875" s="97"/>
      <c r="Y875" s="21"/>
    </row>
    <row r="876" spans="8:20" ht="12.75" hidden="1">
      <c r="H876" s="314"/>
      <c r="I876" s="15"/>
      <c r="J876" s="103"/>
      <c r="R876" s="107"/>
      <c r="S876" s="13"/>
      <c r="T876" s="96"/>
    </row>
    <row r="877" spans="8:9" ht="12.75" hidden="1">
      <c r="H877" s="205"/>
      <c r="I877" s="15"/>
    </row>
    <row r="878" spans="4:9" ht="12.75" hidden="1">
      <c r="D878" s="21"/>
      <c r="H878" s="205"/>
      <c r="I878" s="15"/>
    </row>
    <row r="879" spans="8:20" ht="12.75" hidden="1">
      <c r="H879" s="205"/>
      <c r="I879" s="15"/>
      <c r="R879" s="107"/>
      <c r="S879" s="13"/>
      <c r="T879" s="96"/>
    </row>
    <row r="880" spans="4:9" ht="12.75" hidden="1">
      <c r="D880" s="9"/>
      <c r="H880" s="205"/>
      <c r="I880" s="15"/>
    </row>
    <row r="881" spans="7:9" ht="12.75" hidden="1">
      <c r="G881" s="21"/>
      <c r="H881" s="205"/>
      <c r="I881" s="15"/>
    </row>
    <row r="882" spans="7:9" ht="12.75" hidden="1">
      <c r="G882" s="21"/>
      <c r="H882" s="205"/>
      <c r="I882" s="15"/>
    </row>
    <row r="883" spans="7:9" ht="12.75" hidden="1">
      <c r="G883" s="21"/>
      <c r="H883" s="205"/>
      <c r="I883" s="15"/>
    </row>
    <row r="884" spans="7:9" ht="12.75" hidden="1">
      <c r="G884" s="21"/>
      <c r="H884" s="205"/>
      <c r="I884" s="15"/>
    </row>
    <row r="885" spans="8:9" ht="12.75" hidden="1">
      <c r="H885" s="205"/>
      <c r="I885" s="15"/>
    </row>
    <row r="886" spans="1:24" s="9" customFormat="1" ht="13.5" customHeight="1">
      <c r="A886" s="52">
        <v>55</v>
      </c>
      <c r="B886" s="254"/>
      <c r="C886" s="254"/>
      <c r="D886" s="53" t="s">
        <v>466</v>
      </c>
      <c r="E886" s="254"/>
      <c r="F886" s="254"/>
      <c r="G886" s="55"/>
      <c r="H886" s="75"/>
      <c r="I886" s="59">
        <f>SUM(I888:I913)</f>
        <v>624.9</v>
      </c>
      <c r="J886" s="59">
        <f>SUM(J888:J913)</f>
        <v>20</v>
      </c>
      <c r="K886" s="59">
        <f>SUM(K888:K913)</f>
        <v>0.1</v>
      </c>
      <c r="L886" s="59">
        <f>SUM(L888:L920)</f>
        <v>0</v>
      </c>
      <c r="M886" s="59">
        <f>SUM(M888:M913)</f>
        <v>0</v>
      </c>
      <c r="N886" s="58">
        <f>SUM(N888:N913)</f>
        <v>0</v>
      </c>
      <c r="O886" s="59">
        <f>SUM(O888:O913)</f>
        <v>70.674</v>
      </c>
      <c r="P886" s="59">
        <f>SUM(P888:P920)</f>
        <v>-29.981999999999996</v>
      </c>
      <c r="Q886" s="60">
        <f>SUM(Q888:Q913)</f>
        <v>0</v>
      </c>
      <c r="R886" s="60">
        <f>SUM(R888:R913)</f>
        <v>0</v>
      </c>
      <c r="S886" s="59">
        <f>SUM(S888:S920)</f>
        <v>685.6920000000001</v>
      </c>
      <c r="T886" s="106"/>
      <c r="U886" s="270">
        <f>SUM(U888:U920)</f>
        <v>685684.67</v>
      </c>
      <c r="V886" s="236">
        <f>SUM(U886/S886/1000)</f>
        <v>0.9999893100692439</v>
      </c>
      <c r="W886" s="66"/>
      <c r="X886" s="66"/>
    </row>
    <row r="887" spans="8:18" ht="12.75">
      <c r="H887" s="205"/>
      <c r="I887" s="15"/>
      <c r="R887" s="257"/>
    </row>
    <row r="888" spans="4:22" ht="12.75">
      <c r="D888" s="4" t="s">
        <v>304</v>
      </c>
      <c r="E888" s="107"/>
      <c r="F888" s="107"/>
      <c r="H888" s="205"/>
      <c r="I888" s="39">
        <v>70</v>
      </c>
      <c r="J888" s="160"/>
      <c r="R888" s="257"/>
      <c r="S888" s="92">
        <f aca="true" t="shared" si="62" ref="S888:S913">SUM(I888:Q888)</f>
        <v>70</v>
      </c>
      <c r="U888" s="20">
        <v>69997</v>
      </c>
      <c r="V888" s="253">
        <f aca="true" t="shared" si="63" ref="V888:V913">SUM(U888/S888/1000)</f>
        <v>0.9999571428571429</v>
      </c>
    </row>
    <row r="889" spans="4:22" ht="12.75">
      <c r="D889" s="4" t="s">
        <v>467</v>
      </c>
      <c r="E889" s="107"/>
      <c r="F889" s="107"/>
      <c r="H889" s="205"/>
      <c r="I889" s="39">
        <v>100</v>
      </c>
      <c r="J889" s="141"/>
      <c r="R889" s="257"/>
      <c r="S889" s="92">
        <f t="shared" si="62"/>
        <v>100</v>
      </c>
      <c r="U889" s="20">
        <v>100000</v>
      </c>
      <c r="V889" s="253">
        <f t="shared" si="63"/>
        <v>1</v>
      </c>
    </row>
    <row r="890" spans="4:22" ht="12.75">
      <c r="D890" s="4" t="s">
        <v>468</v>
      </c>
      <c r="E890" s="107"/>
      <c r="F890" s="107"/>
      <c r="H890" s="205"/>
      <c r="I890" s="39">
        <v>2</v>
      </c>
      <c r="P890" s="15">
        <v>-2</v>
      </c>
      <c r="R890" s="257"/>
      <c r="S890" s="92">
        <f t="shared" si="62"/>
        <v>0</v>
      </c>
      <c r="U890" s="20">
        <v>0</v>
      </c>
      <c r="V890" s="253"/>
    </row>
    <row r="891" spans="4:22" ht="12.75">
      <c r="D891" s="4" t="s">
        <v>469</v>
      </c>
      <c r="E891" s="4"/>
      <c r="F891" s="4"/>
      <c r="H891" s="109"/>
      <c r="I891" s="39">
        <v>0.7</v>
      </c>
      <c r="J891" s="15"/>
      <c r="M891" s="72"/>
      <c r="P891" s="15">
        <v>-0.7</v>
      </c>
      <c r="R891" s="257"/>
      <c r="S891" s="92">
        <f t="shared" si="62"/>
        <v>0</v>
      </c>
      <c r="U891" s="20">
        <v>0</v>
      </c>
      <c r="V891" s="253"/>
    </row>
    <row r="892" spans="4:22" ht="12.75">
      <c r="D892" s="4" t="s">
        <v>414</v>
      </c>
      <c r="H892" s="137"/>
      <c r="I892" s="39">
        <v>30</v>
      </c>
      <c r="P892" s="15">
        <v>-18.942</v>
      </c>
      <c r="R892" s="257"/>
      <c r="S892" s="92">
        <f t="shared" si="62"/>
        <v>11.058</v>
      </c>
      <c r="U892" s="20">
        <v>11058</v>
      </c>
      <c r="V892" s="253">
        <f t="shared" si="63"/>
        <v>1</v>
      </c>
    </row>
    <row r="893" spans="4:22" ht="12.75">
      <c r="D893" s="4" t="s">
        <v>470</v>
      </c>
      <c r="H893" s="137"/>
      <c r="I893" s="39"/>
      <c r="P893" s="15">
        <v>43.496</v>
      </c>
      <c r="R893" s="257"/>
      <c r="S893" s="92">
        <f t="shared" si="62"/>
        <v>43.496</v>
      </c>
      <c r="U893" s="20">
        <v>43496</v>
      </c>
      <c r="V893" s="253">
        <f t="shared" si="63"/>
        <v>1</v>
      </c>
    </row>
    <row r="894" spans="4:22" ht="12.75">
      <c r="D894" s="4" t="s">
        <v>295</v>
      </c>
      <c r="H894" s="137"/>
      <c r="I894" s="39">
        <v>30</v>
      </c>
      <c r="P894" s="15">
        <v>-24.678</v>
      </c>
      <c r="R894" s="257"/>
      <c r="S894" s="92">
        <f t="shared" si="62"/>
        <v>5.321999999999999</v>
      </c>
      <c r="U894" s="20">
        <v>5322</v>
      </c>
      <c r="V894" s="253">
        <f t="shared" si="63"/>
        <v>1.0000000000000002</v>
      </c>
    </row>
    <row r="895" spans="4:22" ht="12.75">
      <c r="D895" s="4" t="s">
        <v>471</v>
      </c>
      <c r="H895" s="137"/>
      <c r="I895" s="39"/>
      <c r="P895" s="15">
        <v>7.344</v>
      </c>
      <c r="R895" s="257"/>
      <c r="S895" s="92">
        <f t="shared" si="62"/>
        <v>7.344</v>
      </c>
      <c r="U895" s="20">
        <v>7344</v>
      </c>
      <c r="V895" s="253">
        <f t="shared" si="63"/>
        <v>1</v>
      </c>
    </row>
    <row r="896" spans="4:22" ht="12.75">
      <c r="D896" s="4" t="s">
        <v>259</v>
      </c>
      <c r="H896" s="137"/>
      <c r="I896" s="39">
        <v>50</v>
      </c>
      <c r="P896" s="15">
        <v>-36.37</v>
      </c>
      <c r="R896" s="257"/>
      <c r="S896" s="92">
        <f t="shared" si="62"/>
        <v>13.630000000000003</v>
      </c>
      <c r="U896" s="20">
        <v>13629.65</v>
      </c>
      <c r="V896" s="253">
        <f t="shared" si="63"/>
        <v>0.9999743213499631</v>
      </c>
    </row>
    <row r="897" spans="4:22" ht="12.75">
      <c r="D897" s="4" t="s">
        <v>472</v>
      </c>
      <c r="H897" s="137"/>
      <c r="I897" s="39"/>
      <c r="P897" s="15">
        <v>17.505</v>
      </c>
      <c r="R897" s="257"/>
      <c r="S897" s="92">
        <f>SUM(I897:Q897)</f>
        <v>17.505</v>
      </c>
      <c r="U897" s="20">
        <v>17505.35</v>
      </c>
      <c r="V897" s="253">
        <f t="shared" si="63"/>
        <v>1.0000199942873464</v>
      </c>
    </row>
    <row r="898" spans="4:22" ht="12.75">
      <c r="D898" s="4" t="s">
        <v>260</v>
      </c>
      <c r="H898" s="137"/>
      <c r="I898" s="39">
        <v>10</v>
      </c>
      <c r="P898" s="15">
        <v>-9.581</v>
      </c>
      <c r="R898" s="257"/>
      <c r="S898" s="92">
        <f t="shared" si="62"/>
        <v>0.4190000000000005</v>
      </c>
      <c r="U898" s="20">
        <v>418.5</v>
      </c>
      <c r="V898" s="253">
        <f t="shared" si="63"/>
        <v>0.9988066825775646</v>
      </c>
    </row>
    <row r="899" spans="4:22" ht="12.75">
      <c r="D899" s="4" t="s">
        <v>389</v>
      </c>
      <c r="H899" s="137"/>
      <c r="I899" s="39">
        <v>45</v>
      </c>
      <c r="M899" s="15"/>
      <c r="O899" s="15">
        <v>67.947</v>
      </c>
      <c r="P899" s="15">
        <v>33.04</v>
      </c>
      <c r="R899" s="257"/>
      <c r="S899" s="92">
        <f t="shared" si="62"/>
        <v>145.987</v>
      </c>
      <c r="U899" s="20">
        <v>145986.56</v>
      </c>
      <c r="V899" s="253">
        <f t="shared" si="63"/>
        <v>0.9999969860330029</v>
      </c>
    </row>
    <row r="900" spans="4:22" ht="12.75">
      <c r="D900" s="4" t="s">
        <v>473</v>
      </c>
      <c r="H900" s="284"/>
      <c r="I900" s="160">
        <v>15</v>
      </c>
      <c r="J900" s="185"/>
      <c r="P900" s="15">
        <v>-5.951</v>
      </c>
      <c r="R900" s="257"/>
      <c r="S900" s="92">
        <f t="shared" si="62"/>
        <v>9.049</v>
      </c>
      <c r="U900" s="20">
        <v>9048.31</v>
      </c>
      <c r="V900" s="253">
        <f t="shared" si="63"/>
        <v>0.999923748480495</v>
      </c>
    </row>
    <row r="901" spans="4:22" ht="12.75">
      <c r="D901" s="4" t="s">
        <v>306</v>
      </c>
      <c r="H901" s="205"/>
      <c r="I901" s="39">
        <v>110</v>
      </c>
      <c r="P901" s="15">
        <v>-41.065</v>
      </c>
      <c r="R901" s="257"/>
      <c r="S901" s="92">
        <f t="shared" si="62"/>
        <v>68.935</v>
      </c>
      <c r="U901" s="20">
        <v>68934.12</v>
      </c>
      <c r="V901" s="253">
        <f t="shared" si="63"/>
        <v>0.9999872343512003</v>
      </c>
    </row>
    <row r="902" spans="4:22" ht="12.75">
      <c r="D902" s="4" t="s">
        <v>474</v>
      </c>
      <c r="H902" s="205"/>
      <c r="I902" s="39"/>
      <c r="P902" s="15">
        <v>36.471</v>
      </c>
      <c r="R902" s="257"/>
      <c r="S902" s="92">
        <f t="shared" si="62"/>
        <v>36.471</v>
      </c>
      <c r="U902" s="20">
        <v>36471</v>
      </c>
      <c r="V902" s="253">
        <f t="shared" si="63"/>
        <v>1.0000000000000002</v>
      </c>
    </row>
    <row r="903" spans="4:22" ht="12.75">
      <c r="D903" s="4" t="s">
        <v>265</v>
      </c>
      <c r="H903" s="109"/>
      <c r="I903" s="39">
        <v>8</v>
      </c>
      <c r="J903" s="39"/>
      <c r="P903" s="15">
        <v>-2.75</v>
      </c>
      <c r="R903" s="257"/>
      <c r="S903" s="92">
        <f t="shared" si="62"/>
        <v>5.25</v>
      </c>
      <c r="U903" s="20">
        <v>5249.14</v>
      </c>
      <c r="V903" s="253">
        <f t="shared" si="63"/>
        <v>0.9998361904761905</v>
      </c>
    </row>
    <row r="904" spans="4:22" ht="12.75">
      <c r="D904" s="4" t="s">
        <v>249</v>
      </c>
      <c r="E904" s="21"/>
      <c r="H904" s="137"/>
      <c r="I904" s="39">
        <v>72.2</v>
      </c>
      <c r="O904" s="15">
        <v>2.727</v>
      </c>
      <c r="P904" s="15">
        <v>0.546</v>
      </c>
      <c r="R904" s="257"/>
      <c r="S904" s="92">
        <f t="shared" si="62"/>
        <v>75.473</v>
      </c>
      <c r="U904" s="20">
        <v>75472.44</v>
      </c>
      <c r="V904" s="253">
        <f t="shared" si="63"/>
        <v>0.9999925801279929</v>
      </c>
    </row>
    <row r="905" spans="4:22" ht="12.75">
      <c r="D905" s="4" t="s">
        <v>416</v>
      </c>
      <c r="E905" s="21"/>
      <c r="H905" s="137"/>
      <c r="I905" s="39">
        <v>5</v>
      </c>
      <c r="P905" s="15">
        <v>-0.16</v>
      </c>
      <c r="R905" s="257"/>
      <c r="S905" s="92">
        <f>SUM(I905:Q905)</f>
        <v>4.84</v>
      </c>
      <c r="U905" s="20">
        <v>4840</v>
      </c>
      <c r="V905" s="253">
        <f t="shared" si="63"/>
        <v>1</v>
      </c>
    </row>
    <row r="906" spans="4:22" ht="12.75">
      <c r="D906" s="4" t="s">
        <v>209</v>
      </c>
      <c r="E906" s="21"/>
      <c r="H906" s="137"/>
      <c r="I906" s="39">
        <v>20</v>
      </c>
      <c r="P906" s="15">
        <v>-9.432</v>
      </c>
      <c r="R906" s="257"/>
      <c r="S906" s="92">
        <f t="shared" si="62"/>
        <v>10.568</v>
      </c>
      <c r="U906" s="20">
        <v>10568</v>
      </c>
      <c r="V906" s="253">
        <f t="shared" si="63"/>
        <v>1</v>
      </c>
    </row>
    <row r="907" spans="4:22" ht="12.75">
      <c r="D907" s="4" t="s">
        <v>475</v>
      </c>
      <c r="E907" s="21"/>
      <c r="H907" s="137"/>
      <c r="I907" s="39"/>
      <c r="P907" s="15">
        <v>9.89</v>
      </c>
      <c r="R907" s="257"/>
      <c r="S907" s="92">
        <f t="shared" si="62"/>
        <v>9.89</v>
      </c>
      <c r="U907" s="20">
        <v>9890</v>
      </c>
      <c r="V907" s="253">
        <f t="shared" si="63"/>
        <v>0.9999999999999999</v>
      </c>
    </row>
    <row r="908" spans="4:22" ht="12.75">
      <c r="D908" s="4" t="s">
        <v>210</v>
      </c>
      <c r="E908" s="21"/>
      <c r="H908" s="137"/>
      <c r="I908" s="39">
        <v>50</v>
      </c>
      <c r="P908" s="15">
        <v>-47.728</v>
      </c>
      <c r="R908" s="257"/>
      <c r="S908" s="92">
        <f t="shared" si="62"/>
        <v>2.2719999999999985</v>
      </c>
      <c r="U908" s="20">
        <v>2271.6</v>
      </c>
      <c r="V908" s="253">
        <f t="shared" si="63"/>
        <v>0.9998239436619725</v>
      </c>
    </row>
    <row r="909" spans="4:22" ht="12.75">
      <c r="D909" s="4" t="s">
        <v>390</v>
      </c>
      <c r="E909" s="21"/>
      <c r="H909" s="137"/>
      <c r="I909" s="39"/>
      <c r="P909" s="15">
        <v>25.594</v>
      </c>
      <c r="R909" s="257"/>
      <c r="S909" s="92">
        <f t="shared" si="62"/>
        <v>25.594</v>
      </c>
      <c r="U909" s="20">
        <v>25594</v>
      </c>
      <c r="V909" s="253">
        <f t="shared" si="63"/>
        <v>1</v>
      </c>
    </row>
    <row r="910" spans="4:22" ht="12.75">
      <c r="D910" s="4" t="s">
        <v>266</v>
      </c>
      <c r="E910" s="21"/>
      <c r="H910" s="137"/>
      <c r="I910" s="39">
        <v>1</v>
      </c>
      <c r="P910" s="15">
        <v>-1</v>
      </c>
      <c r="R910" s="257"/>
      <c r="S910" s="92">
        <f t="shared" si="62"/>
        <v>0</v>
      </c>
      <c r="U910" s="20">
        <v>0</v>
      </c>
      <c r="V910" s="253"/>
    </row>
    <row r="911" spans="4:22" ht="12.75">
      <c r="D911" s="4" t="s">
        <v>280</v>
      </c>
      <c r="H911" s="137"/>
      <c r="I911" s="39">
        <v>6</v>
      </c>
      <c r="P911" s="15">
        <v>-3.511</v>
      </c>
      <c r="R911" s="257"/>
      <c r="S911" s="92">
        <f t="shared" si="62"/>
        <v>2.489</v>
      </c>
      <c r="U911" s="20">
        <v>2489</v>
      </c>
      <c r="V911" s="253">
        <f t="shared" si="63"/>
        <v>1</v>
      </c>
    </row>
    <row r="912" spans="4:22" ht="12.75">
      <c r="D912" s="4" t="s">
        <v>476</v>
      </c>
      <c r="H912" s="284"/>
      <c r="I912" s="160"/>
      <c r="J912" s="141"/>
      <c r="K912" s="13">
        <v>0.1</v>
      </c>
      <c r="R912" s="257"/>
      <c r="S912" s="92">
        <f t="shared" si="62"/>
        <v>0.1</v>
      </c>
      <c r="U912" s="20">
        <v>100</v>
      </c>
      <c r="V912" s="253">
        <f t="shared" si="63"/>
        <v>1</v>
      </c>
    </row>
    <row r="913" spans="4:22" ht="12.75">
      <c r="D913" s="4" t="s">
        <v>477</v>
      </c>
      <c r="H913" s="284"/>
      <c r="I913" s="160"/>
      <c r="J913" s="141">
        <v>20</v>
      </c>
      <c r="R913" s="257"/>
      <c r="S913" s="92">
        <f t="shared" si="62"/>
        <v>20</v>
      </c>
      <c r="U913" s="20">
        <v>20000</v>
      </c>
      <c r="V913" s="253">
        <f t="shared" si="63"/>
        <v>1</v>
      </c>
    </row>
    <row r="914" spans="8:22" ht="12.75">
      <c r="H914" s="284"/>
      <c r="I914" s="160"/>
      <c r="J914" s="141"/>
      <c r="R914" s="257"/>
      <c r="S914" s="92"/>
      <c r="V914" s="253"/>
    </row>
    <row r="915" spans="8:22" ht="12.75">
      <c r="H915" s="284"/>
      <c r="I915" s="160"/>
      <c r="J915" s="141"/>
      <c r="R915" s="257"/>
      <c r="S915" s="92"/>
      <c r="V915" s="253"/>
    </row>
    <row r="916" spans="8:22" ht="12.75">
      <c r="H916" s="284"/>
      <c r="I916" s="160"/>
      <c r="J916" s="141"/>
      <c r="R916" s="257"/>
      <c r="S916" s="92"/>
      <c r="V916" s="253"/>
    </row>
    <row r="917" spans="8:22" ht="12.75">
      <c r="H917" s="284"/>
      <c r="I917" s="160"/>
      <c r="J917" s="141"/>
      <c r="R917" s="257"/>
      <c r="S917" s="92"/>
      <c r="V917" s="253"/>
    </row>
    <row r="918" spans="8:22" ht="12.75">
      <c r="H918" s="284"/>
      <c r="I918" s="160"/>
      <c r="J918" s="141"/>
      <c r="R918" s="257"/>
      <c r="S918" s="92"/>
      <c r="V918" s="253"/>
    </row>
    <row r="919" spans="8:22" ht="12.75">
      <c r="H919" s="284"/>
      <c r="I919" s="160"/>
      <c r="J919" s="141"/>
      <c r="R919" s="257"/>
      <c r="S919" s="92"/>
      <c r="V919" s="253"/>
    </row>
    <row r="920" spans="8:22" ht="12.75">
      <c r="H920" s="284"/>
      <c r="I920" s="160"/>
      <c r="J920" s="141"/>
      <c r="R920" s="257"/>
      <c r="S920" s="92"/>
      <c r="V920" s="253"/>
    </row>
    <row r="921" spans="8:19" ht="12.75">
      <c r="H921" s="137"/>
      <c r="I921" s="15"/>
      <c r="R921" s="257"/>
      <c r="S921" s="13"/>
    </row>
    <row r="922" spans="1:24" s="9" customFormat="1" ht="13.5" customHeight="1">
      <c r="A922" s="52">
        <v>61</v>
      </c>
      <c r="B922" s="254"/>
      <c r="C922" s="254"/>
      <c r="D922" s="53" t="s">
        <v>478</v>
      </c>
      <c r="E922" s="254"/>
      <c r="F922" s="254"/>
      <c r="G922" s="55"/>
      <c r="H922" s="75"/>
      <c r="I922" s="59">
        <f>SUM(I924:I982)</f>
        <v>10882.742000000002</v>
      </c>
      <c r="J922" s="59">
        <f>SUM(J924:J986)</f>
        <v>34.585</v>
      </c>
      <c r="K922" s="59">
        <f>SUM(K924:K982)</f>
        <v>-250.10600000000002</v>
      </c>
      <c r="L922" s="59">
        <f>SUM(L924:L982)</f>
        <v>4</v>
      </c>
      <c r="M922" s="59">
        <f>SUM(M924:M980)</f>
        <v>12.54</v>
      </c>
      <c r="N922" s="58">
        <f>SUM(N924:N987)</f>
        <v>-3.181</v>
      </c>
      <c r="O922" s="59">
        <f>SUM(O924:O987)</f>
        <v>205.82</v>
      </c>
      <c r="P922" s="59">
        <f>SUM(P924:P982)</f>
        <v>-342.89700000000005</v>
      </c>
      <c r="Q922" s="60">
        <f>SUM(Q924:Q982)</f>
        <v>0</v>
      </c>
      <c r="R922" s="271">
        <f>SUM(R924:R980)</f>
        <v>0</v>
      </c>
      <c r="S922" s="59">
        <f>SUM(S924:S982)</f>
        <v>10543.502999999999</v>
      </c>
      <c r="T922" s="106"/>
      <c r="U922" s="270">
        <f>SUM(U924:U982)</f>
        <v>10531151.399999999</v>
      </c>
      <c r="V922" s="236">
        <f>SUM(U922/S922/1000)</f>
        <v>0.9988285107900097</v>
      </c>
      <c r="W922" s="66"/>
      <c r="X922" s="66"/>
    </row>
    <row r="923" spans="1:9" ht="16.5" customHeight="1">
      <c r="A923" s="108" t="s">
        <v>479</v>
      </c>
      <c r="B923" s="9"/>
      <c r="C923" s="9"/>
      <c r="D923" s="9"/>
      <c r="G923" s="70"/>
      <c r="H923" s="69"/>
      <c r="I923" s="15"/>
    </row>
    <row r="924" spans="1:23" ht="15" customHeight="1">
      <c r="A924" s="111"/>
      <c r="D924" s="4" t="s">
        <v>480</v>
      </c>
      <c r="G924" s="231"/>
      <c r="H924" s="322"/>
      <c r="I924" s="323">
        <v>1044</v>
      </c>
      <c r="P924" s="15">
        <v>-49.536</v>
      </c>
      <c r="R924" s="78"/>
      <c r="S924" s="92">
        <f aca="true" t="shared" si="64" ref="S924:S942">SUM(I924:Q924)</f>
        <v>994.4639999999999</v>
      </c>
      <c r="U924" s="20">
        <v>994464</v>
      </c>
      <c r="V924" s="253">
        <f aca="true" t="shared" si="65" ref="V924:V942">SUM(U924/S924/1000)</f>
        <v>1.0000000000000002</v>
      </c>
      <c r="W924" s="66"/>
    </row>
    <row r="925" spans="1:22" ht="12.75">
      <c r="A925" s="111"/>
      <c r="D925" s="4" t="s">
        <v>255</v>
      </c>
      <c r="H925" s="205"/>
      <c r="I925" s="39">
        <v>261</v>
      </c>
      <c r="P925" s="15">
        <v>-9.484</v>
      </c>
      <c r="R925" s="78"/>
      <c r="S925" s="92">
        <f t="shared" si="64"/>
        <v>251.516</v>
      </c>
      <c r="U925" s="20">
        <v>251516</v>
      </c>
      <c r="V925" s="253">
        <f t="shared" si="65"/>
        <v>1</v>
      </c>
    </row>
    <row r="926" spans="1:22" ht="12.75">
      <c r="A926" s="111"/>
      <c r="D926" s="4" t="s">
        <v>256</v>
      </c>
      <c r="H926" s="205"/>
      <c r="I926" s="39">
        <v>93.96</v>
      </c>
      <c r="P926" s="15">
        <v>-2.265</v>
      </c>
      <c r="R926" s="78"/>
      <c r="S926" s="92">
        <f t="shared" si="64"/>
        <v>91.695</v>
      </c>
      <c r="U926" s="20">
        <v>91695</v>
      </c>
      <c r="V926" s="253">
        <f t="shared" si="65"/>
        <v>1.0000000000000002</v>
      </c>
    </row>
    <row r="927" spans="1:22" ht="12.75">
      <c r="A927" s="111"/>
      <c r="D927" s="4" t="s">
        <v>259</v>
      </c>
      <c r="H927" s="205"/>
      <c r="I927" s="39">
        <v>1</v>
      </c>
      <c r="P927" s="15">
        <v>-0.987</v>
      </c>
      <c r="R927" s="78"/>
      <c r="S927" s="92">
        <f t="shared" si="64"/>
        <v>0.013000000000000012</v>
      </c>
      <c r="U927" s="20">
        <v>13</v>
      </c>
      <c r="V927" s="253">
        <f t="shared" si="65"/>
        <v>0.9999999999999991</v>
      </c>
    </row>
    <row r="928" spans="1:22" ht="12.75">
      <c r="A928" s="111"/>
      <c r="D928" s="4" t="s">
        <v>481</v>
      </c>
      <c r="H928" s="205"/>
      <c r="I928" s="39">
        <v>1</v>
      </c>
      <c r="P928" s="15">
        <v>-1</v>
      </c>
      <c r="R928" s="78"/>
      <c r="S928" s="92">
        <f t="shared" si="64"/>
        <v>0</v>
      </c>
      <c r="U928" s="20">
        <v>0</v>
      </c>
      <c r="V928" s="253"/>
    </row>
    <row r="929" spans="1:22" ht="15" customHeight="1">
      <c r="A929" s="111"/>
      <c r="D929" s="4" t="s">
        <v>482</v>
      </c>
      <c r="G929" s="324"/>
      <c r="H929" s="322"/>
      <c r="I929" s="323">
        <v>16.62</v>
      </c>
      <c r="O929" s="15">
        <v>4.62</v>
      </c>
      <c r="P929" s="15">
        <v>-0.735</v>
      </c>
      <c r="R929" s="78"/>
      <c r="S929" s="92">
        <f t="shared" si="64"/>
        <v>20.505000000000003</v>
      </c>
      <c r="U929" s="20">
        <v>20505</v>
      </c>
      <c r="V929" s="253">
        <f t="shared" si="65"/>
        <v>0.9999999999999999</v>
      </c>
    </row>
    <row r="930" spans="1:22" ht="15" customHeight="1">
      <c r="A930" s="111"/>
      <c r="D930" s="4" t="s">
        <v>483</v>
      </c>
      <c r="G930" s="324"/>
      <c r="H930" s="322"/>
      <c r="I930" s="323">
        <v>20</v>
      </c>
      <c r="P930" s="15">
        <v>-0.479</v>
      </c>
      <c r="R930" s="78"/>
      <c r="S930" s="92">
        <f t="shared" si="64"/>
        <v>19.521</v>
      </c>
      <c r="U930" s="20">
        <v>19520.68</v>
      </c>
      <c r="V930" s="253">
        <f t="shared" si="65"/>
        <v>0.999983607397162</v>
      </c>
    </row>
    <row r="931" spans="4:22" ht="12.75">
      <c r="D931" s="4" t="s">
        <v>266</v>
      </c>
      <c r="F931" s="21"/>
      <c r="H931" s="205"/>
      <c r="I931" s="39">
        <v>10</v>
      </c>
      <c r="P931" s="15">
        <v>-8.617</v>
      </c>
      <c r="R931" s="78"/>
      <c r="S931" s="92">
        <f t="shared" si="64"/>
        <v>1.3829999999999991</v>
      </c>
      <c r="U931" s="20">
        <v>1383</v>
      </c>
      <c r="V931" s="253">
        <f t="shared" si="65"/>
        <v>1.0000000000000007</v>
      </c>
    </row>
    <row r="932" spans="4:22" ht="12.75">
      <c r="D932" s="4" t="s">
        <v>280</v>
      </c>
      <c r="F932" s="21"/>
      <c r="H932" s="205"/>
      <c r="I932" s="39">
        <v>10</v>
      </c>
      <c r="P932" s="15">
        <v>-4.936</v>
      </c>
      <c r="R932" s="78"/>
      <c r="S932" s="92">
        <f t="shared" si="64"/>
        <v>5.064</v>
      </c>
      <c r="U932" s="20">
        <v>5064</v>
      </c>
      <c r="V932" s="253">
        <f t="shared" si="65"/>
        <v>1</v>
      </c>
    </row>
    <row r="933" spans="4:22" ht="12.75">
      <c r="D933" s="4" t="s">
        <v>484</v>
      </c>
      <c r="H933" s="205"/>
      <c r="I933" s="39">
        <v>75.1</v>
      </c>
      <c r="R933" s="78"/>
      <c r="S933" s="92">
        <f t="shared" si="64"/>
        <v>75.1</v>
      </c>
      <c r="U933" s="20">
        <v>75096</v>
      </c>
      <c r="V933" s="253">
        <f t="shared" si="65"/>
        <v>0.9999467376830893</v>
      </c>
    </row>
    <row r="934" spans="4:22" ht="12.75">
      <c r="D934" s="4" t="s">
        <v>485</v>
      </c>
      <c r="H934" s="205"/>
      <c r="I934" s="39">
        <v>6.8</v>
      </c>
      <c r="P934" s="15">
        <v>-0.036</v>
      </c>
      <c r="R934" s="78"/>
      <c r="S934" s="92">
        <f t="shared" si="64"/>
        <v>6.764</v>
      </c>
      <c r="U934" s="20">
        <v>6764</v>
      </c>
      <c r="V934" s="253">
        <f t="shared" si="65"/>
        <v>1</v>
      </c>
    </row>
    <row r="935" spans="1:22" ht="12.75">
      <c r="A935" s="241"/>
      <c r="D935" s="4" t="s">
        <v>486</v>
      </c>
      <c r="H935" s="205"/>
      <c r="I935" s="39">
        <v>78</v>
      </c>
      <c r="R935" s="78"/>
      <c r="S935" s="92">
        <f t="shared" si="64"/>
        <v>78</v>
      </c>
      <c r="U935" s="20">
        <v>78000</v>
      </c>
      <c r="V935" s="253">
        <f t="shared" si="65"/>
        <v>1</v>
      </c>
    </row>
    <row r="936" spans="1:22" ht="12.75">
      <c r="A936" s="241"/>
      <c r="D936" s="4" t="s">
        <v>487</v>
      </c>
      <c r="H936" s="205"/>
      <c r="I936" s="39">
        <v>7.02</v>
      </c>
      <c r="R936" s="78"/>
      <c r="S936" s="92">
        <f t="shared" si="64"/>
        <v>7.02</v>
      </c>
      <c r="U936" s="20">
        <v>7020</v>
      </c>
      <c r="V936" s="253">
        <f t="shared" si="65"/>
        <v>1.0000000000000002</v>
      </c>
    </row>
    <row r="937" spans="1:22" ht="12.75">
      <c r="A937" s="111"/>
      <c r="D937" s="4" t="s">
        <v>488</v>
      </c>
      <c r="H937" s="205"/>
      <c r="I937" s="39">
        <v>40.8</v>
      </c>
      <c r="R937" s="78"/>
      <c r="S937" s="92">
        <f t="shared" si="64"/>
        <v>40.8</v>
      </c>
      <c r="U937" s="20">
        <v>40800</v>
      </c>
      <c r="V937" s="253">
        <f t="shared" si="65"/>
        <v>1.0000000000000002</v>
      </c>
    </row>
    <row r="938" spans="1:22" ht="12.75">
      <c r="A938" s="111"/>
      <c r="D938" s="4" t="s">
        <v>489</v>
      </c>
      <c r="H938" s="205"/>
      <c r="I938" s="39">
        <v>2.38</v>
      </c>
      <c r="P938" s="15">
        <v>0.287</v>
      </c>
      <c r="R938" s="78"/>
      <c r="S938" s="92">
        <f t="shared" si="64"/>
        <v>2.667</v>
      </c>
      <c r="U938" s="20">
        <v>2667</v>
      </c>
      <c r="V938" s="253">
        <f t="shared" si="65"/>
        <v>1.0000000000000002</v>
      </c>
    </row>
    <row r="939" spans="1:22" ht="12.75">
      <c r="A939" s="111"/>
      <c r="D939" s="4" t="s">
        <v>490</v>
      </c>
      <c r="H939" s="205"/>
      <c r="I939" s="39">
        <v>3</v>
      </c>
      <c r="P939" s="15">
        <v>-0.9</v>
      </c>
      <c r="R939" s="78"/>
      <c r="S939" s="92">
        <f t="shared" si="64"/>
        <v>2.1</v>
      </c>
      <c r="U939" s="20">
        <v>2100</v>
      </c>
      <c r="V939" s="253">
        <f t="shared" si="65"/>
        <v>1</v>
      </c>
    </row>
    <row r="940" spans="1:22" ht="12.75">
      <c r="A940" s="111"/>
      <c r="D940" s="4" t="s">
        <v>491</v>
      </c>
      <c r="H940" s="205"/>
      <c r="I940" s="39">
        <v>2</v>
      </c>
      <c r="P940" s="15">
        <v>-0.416</v>
      </c>
      <c r="R940" s="78"/>
      <c r="S940" s="92">
        <f t="shared" si="64"/>
        <v>1.584</v>
      </c>
      <c r="U940" s="20">
        <v>1584</v>
      </c>
      <c r="V940" s="253">
        <f t="shared" si="65"/>
        <v>1</v>
      </c>
    </row>
    <row r="941" spans="1:22" ht="12.75">
      <c r="A941" s="111"/>
      <c r="D941" s="4" t="s">
        <v>492</v>
      </c>
      <c r="H941" s="205"/>
      <c r="I941" s="39">
        <v>26</v>
      </c>
      <c r="P941" s="15">
        <v>-1.9</v>
      </c>
      <c r="R941" s="78"/>
      <c r="S941" s="92">
        <f t="shared" si="64"/>
        <v>24.1</v>
      </c>
      <c r="U941" s="20">
        <v>24100</v>
      </c>
      <c r="V941" s="253">
        <f t="shared" si="65"/>
        <v>0.9999999999999999</v>
      </c>
    </row>
    <row r="942" spans="1:22" ht="12.75">
      <c r="A942" s="111"/>
      <c r="D942" s="4" t="s">
        <v>493</v>
      </c>
      <c r="H942" s="205"/>
      <c r="I942" s="39"/>
      <c r="P942" s="15">
        <v>40</v>
      </c>
      <c r="R942" s="78"/>
      <c r="S942" s="92">
        <f t="shared" si="64"/>
        <v>40</v>
      </c>
      <c r="U942" s="20">
        <v>40000</v>
      </c>
      <c r="V942" s="253">
        <f t="shared" si="65"/>
        <v>1</v>
      </c>
    </row>
    <row r="943" spans="8:23" ht="12.75">
      <c r="H943" s="31"/>
      <c r="I943" s="39"/>
      <c r="R943" s="78"/>
      <c r="S943" s="92"/>
      <c r="T943" s="325"/>
      <c r="V943" s="253"/>
      <c r="W943" s="66"/>
    </row>
    <row r="944" spans="8:21" ht="12.75">
      <c r="H944" s="31"/>
      <c r="I944" s="15"/>
      <c r="R944" s="78"/>
      <c r="S944" s="92"/>
      <c r="T944" s="96"/>
      <c r="U944" s="97"/>
    </row>
    <row r="945" spans="1:24" s="9" customFormat="1" ht="12.75">
      <c r="A945" s="108" t="s">
        <v>494</v>
      </c>
      <c r="H945" s="30"/>
      <c r="I945" s="39"/>
      <c r="J945" s="72"/>
      <c r="K945" s="72"/>
      <c r="L945" s="72"/>
      <c r="M945" s="72"/>
      <c r="N945" s="40"/>
      <c r="O945" s="39"/>
      <c r="P945" s="15"/>
      <c r="Q945" s="16"/>
      <c r="R945" s="124"/>
      <c r="S945" s="92"/>
      <c r="T945" s="325"/>
      <c r="U945" s="133"/>
      <c r="V945" s="21"/>
      <c r="W945" s="66"/>
      <c r="X945" s="66"/>
    </row>
    <row r="946" spans="4:22" ht="12.75">
      <c r="D946" s="4" t="s">
        <v>254</v>
      </c>
      <c r="H946" s="137"/>
      <c r="I946" s="39">
        <v>4658.6</v>
      </c>
      <c r="J946" s="13">
        <v>-10</v>
      </c>
      <c r="P946" s="15">
        <v>-54.263</v>
      </c>
      <c r="R946" s="78"/>
      <c r="S946" s="92">
        <f aca="true" t="shared" si="66" ref="S946:S982">SUM(I946:Q946)</f>
        <v>4594.337</v>
      </c>
      <c r="T946" s="96"/>
      <c r="U946" s="20">
        <v>4594337</v>
      </c>
      <c r="V946" s="253">
        <f aca="true" t="shared" si="67" ref="V946:V982">SUM(U946/S946/1000)</f>
        <v>0.9999999999999999</v>
      </c>
    </row>
    <row r="947" spans="4:22" ht="12.75">
      <c r="D947" s="4" t="s">
        <v>495</v>
      </c>
      <c r="H947" s="30"/>
      <c r="I947" s="39">
        <v>150</v>
      </c>
      <c r="P947" s="15">
        <v>-17.28</v>
      </c>
      <c r="R947" s="78"/>
      <c r="S947" s="92">
        <f t="shared" si="66"/>
        <v>132.72</v>
      </c>
      <c r="T947" s="96"/>
      <c r="U947" s="20">
        <v>132720</v>
      </c>
      <c r="V947" s="253">
        <f t="shared" si="67"/>
        <v>1</v>
      </c>
    </row>
    <row r="948" spans="4:22" ht="12.75">
      <c r="D948" s="4" t="s">
        <v>255</v>
      </c>
      <c r="H948" s="288"/>
      <c r="I948" s="160">
        <v>1160.5</v>
      </c>
      <c r="J948" s="141"/>
      <c r="P948" s="15">
        <v>6.489</v>
      </c>
      <c r="R948" s="78"/>
      <c r="S948" s="92">
        <f t="shared" si="66"/>
        <v>1166.989</v>
      </c>
      <c r="U948" s="20">
        <v>1166988.75</v>
      </c>
      <c r="V948" s="253">
        <f t="shared" si="67"/>
        <v>0.9999997857734734</v>
      </c>
    </row>
    <row r="949" spans="4:22" ht="12.75">
      <c r="D949" s="4" t="s">
        <v>256</v>
      </c>
      <c r="H949" s="137"/>
      <c r="I949" s="39">
        <v>425.24</v>
      </c>
      <c r="P949" s="15">
        <v>-5.134</v>
      </c>
      <c r="R949" s="78"/>
      <c r="S949" s="92">
        <f t="shared" si="66"/>
        <v>420.106</v>
      </c>
      <c r="U949" s="20">
        <v>420106</v>
      </c>
      <c r="V949" s="253">
        <f t="shared" si="67"/>
        <v>1</v>
      </c>
    </row>
    <row r="950" spans="4:22" ht="12.75">
      <c r="D950" s="4" t="s">
        <v>496</v>
      </c>
      <c r="H950" s="137"/>
      <c r="I950" s="39">
        <v>20</v>
      </c>
      <c r="P950" s="15">
        <v>4.494</v>
      </c>
      <c r="R950" s="78"/>
      <c r="S950" s="92">
        <f t="shared" si="66"/>
        <v>24.494</v>
      </c>
      <c r="U950" s="20">
        <v>24494</v>
      </c>
      <c r="V950" s="253">
        <f t="shared" si="67"/>
        <v>1</v>
      </c>
    </row>
    <row r="951" spans="4:22" ht="12.75">
      <c r="D951" s="4" t="s">
        <v>497</v>
      </c>
      <c r="H951" s="137"/>
      <c r="I951" s="39">
        <v>19</v>
      </c>
      <c r="P951" s="15">
        <v>4.455</v>
      </c>
      <c r="R951" s="78"/>
      <c r="S951" s="92">
        <f t="shared" si="66"/>
        <v>23.455</v>
      </c>
      <c r="U951" s="20">
        <v>23454.3</v>
      </c>
      <c r="V951" s="253">
        <f t="shared" si="67"/>
        <v>0.9999701556171392</v>
      </c>
    </row>
    <row r="952" spans="4:22" ht="12.75">
      <c r="D952" s="4" t="s">
        <v>295</v>
      </c>
      <c r="H952" s="137"/>
      <c r="I952" s="39">
        <v>350</v>
      </c>
      <c r="P952" s="15">
        <v>-111.245</v>
      </c>
      <c r="R952" s="78"/>
      <c r="S952" s="92">
        <f t="shared" si="66"/>
        <v>238.755</v>
      </c>
      <c r="U952" s="20">
        <v>238755</v>
      </c>
      <c r="V952" s="253">
        <f t="shared" si="67"/>
        <v>1</v>
      </c>
    </row>
    <row r="953" spans="4:22" ht="12.75">
      <c r="D953" s="4" t="s">
        <v>498</v>
      </c>
      <c r="H953" s="137"/>
      <c r="I953" s="39"/>
      <c r="L953" s="13">
        <v>0.54</v>
      </c>
      <c r="R953" s="78"/>
      <c r="S953" s="92">
        <f t="shared" si="66"/>
        <v>0.54</v>
      </c>
      <c r="U953" s="20">
        <v>540</v>
      </c>
      <c r="V953" s="253">
        <f t="shared" si="67"/>
        <v>0.9999999999999999</v>
      </c>
    </row>
    <row r="954" spans="4:22" ht="12.75">
      <c r="D954" s="4" t="s">
        <v>499</v>
      </c>
      <c r="H954" s="137"/>
      <c r="I954" s="39">
        <v>180</v>
      </c>
      <c r="P954" s="15">
        <v>-0.068</v>
      </c>
      <c r="R954" s="78"/>
      <c r="S954" s="92">
        <f t="shared" si="66"/>
        <v>179.932</v>
      </c>
      <c r="U954" s="20">
        <v>179931.9</v>
      </c>
      <c r="V954" s="253">
        <f t="shared" si="67"/>
        <v>0.9999994442344886</v>
      </c>
    </row>
    <row r="955" spans="4:22" ht="12.75">
      <c r="D955" s="4" t="s">
        <v>500</v>
      </c>
      <c r="H955" s="137"/>
      <c r="I955" s="39">
        <v>1</v>
      </c>
      <c r="P955" s="15">
        <v>-1</v>
      </c>
      <c r="R955" s="78"/>
      <c r="S955" s="92">
        <f t="shared" si="66"/>
        <v>0</v>
      </c>
      <c r="U955" s="20">
        <v>0</v>
      </c>
      <c r="V955" s="253"/>
    </row>
    <row r="956" spans="4:22" ht="12.75">
      <c r="D956" s="4" t="s">
        <v>260</v>
      </c>
      <c r="H956" s="284"/>
      <c r="I956" s="160">
        <v>22</v>
      </c>
      <c r="J956" s="141"/>
      <c r="M956" s="13">
        <v>7.5</v>
      </c>
      <c r="N956" s="14">
        <v>0.819</v>
      </c>
      <c r="R956" s="78"/>
      <c r="S956" s="92">
        <f t="shared" si="66"/>
        <v>30.319</v>
      </c>
      <c r="U956" s="20">
        <v>30318.5</v>
      </c>
      <c r="V956" s="253">
        <f t="shared" si="67"/>
        <v>0.99998350869092</v>
      </c>
    </row>
    <row r="957" spans="4:22" ht="12.75">
      <c r="D957" s="4" t="s">
        <v>389</v>
      </c>
      <c r="H957" s="205"/>
      <c r="I957" s="39">
        <v>150</v>
      </c>
      <c r="P957" s="15">
        <v>0.755</v>
      </c>
      <c r="R957" s="257"/>
      <c r="S957" s="92">
        <f t="shared" si="66"/>
        <v>150.755</v>
      </c>
      <c r="U957" s="20">
        <v>150754.59</v>
      </c>
      <c r="V957" s="253">
        <f t="shared" si="67"/>
        <v>0.9999972803555438</v>
      </c>
    </row>
    <row r="958" spans="4:22" ht="12.75">
      <c r="D958" s="4" t="s">
        <v>501</v>
      </c>
      <c r="E958" s="4"/>
      <c r="F958" s="4"/>
      <c r="H958" s="109"/>
      <c r="I958" s="39">
        <v>130</v>
      </c>
      <c r="J958" s="15"/>
      <c r="M958" s="15"/>
      <c r="P958" s="15">
        <v>-42.817</v>
      </c>
      <c r="R958" s="78"/>
      <c r="S958" s="92">
        <f t="shared" si="66"/>
        <v>87.18299999999999</v>
      </c>
      <c r="U958" s="20">
        <v>87182.53</v>
      </c>
      <c r="V958" s="253">
        <f t="shared" si="67"/>
        <v>0.9999946090407534</v>
      </c>
    </row>
    <row r="959" spans="4:22" ht="12.75">
      <c r="D959" s="4" t="s">
        <v>306</v>
      </c>
      <c r="H959" s="137"/>
      <c r="I959" s="39">
        <v>75</v>
      </c>
      <c r="P959" s="15">
        <v>6.692</v>
      </c>
      <c r="R959" s="78"/>
      <c r="S959" s="92">
        <f t="shared" si="66"/>
        <v>81.69200000000001</v>
      </c>
      <c r="U959" s="20">
        <v>81691.58</v>
      </c>
      <c r="V959" s="253">
        <f t="shared" si="67"/>
        <v>0.9999948587376977</v>
      </c>
    </row>
    <row r="960" spans="4:22" ht="12.75">
      <c r="D960" s="4" t="s">
        <v>456</v>
      </c>
      <c r="H960" s="137"/>
      <c r="I960" s="39">
        <v>240</v>
      </c>
      <c r="P960" s="15">
        <v>-44.94</v>
      </c>
      <c r="R960" s="78"/>
      <c r="S960" s="92">
        <f t="shared" si="66"/>
        <v>195.06</v>
      </c>
      <c r="U960" s="20">
        <v>195018</v>
      </c>
      <c r="V960" s="253">
        <f t="shared" si="67"/>
        <v>0.9997846816364195</v>
      </c>
    </row>
    <row r="961" spans="4:22" ht="12.75">
      <c r="D961" s="4" t="s">
        <v>502</v>
      </c>
      <c r="H961" s="137"/>
      <c r="I961" s="39">
        <v>45</v>
      </c>
      <c r="P961" s="15">
        <v>3.64</v>
      </c>
      <c r="R961" s="78"/>
      <c r="S961" s="92">
        <f t="shared" si="66"/>
        <v>48.64</v>
      </c>
      <c r="U961" s="20">
        <v>48640</v>
      </c>
      <c r="V961" s="253">
        <f t="shared" si="67"/>
        <v>1</v>
      </c>
    </row>
    <row r="962" spans="4:22" ht="12.75">
      <c r="D962" s="4" t="s">
        <v>503</v>
      </c>
      <c r="H962" s="288"/>
      <c r="I962" s="160">
        <v>160</v>
      </c>
      <c r="J962" s="141"/>
      <c r="K962" s="141"/>
      <c r="L962" s="141"/>
      <c r="P962" s="15">
        <v>-26.644</v>
      </c>
      <c r="R962" s="78"/>
      <c r="S962" s="92">
        <f t="shared" si="66"/>
        <v>133.356</v>
      </c>
      <c r="U962" s="20">
        <v>133355.8</v>
      </c>
      <c r="V962" s="253">
        <f t="shared" si="67"/>
        <v>0.9999985002549566</v>
      </c>
    </row>
    <row r="963" spans="4:22" ht="12.75">
      <c r="D963" s="4" t="s">
        <v>504</v>
      </c>
      <c r="H963" s="205"/>
      <c r="I963" s="39">
        <v>77.1</v>
      </c>
      <c r="P963" s="15">
        <v>3.472</v>
      </c>
      <c r="R963" s="78"/>
      <c r="S963" s="92">
        <f t="shared" si="66"/>
        <v>80.57199999999999</v>
      </c>
      <c r="U963" s="20">
        <v>80571.13</v>
      </c>
      <c r="V963" s="253">
        <f t="shared" si="67"/>
        <v>0.9999892022042398</v>
      </c>
    </row>
    <row r="964" spans="4:22" ht="12.75">
      <c r="D964" s="4" t="s">
        <v>505</v>
      </c>
      <c r="E964" s="4"/>
      <c r="F964" s="4"/>
      <c r="H964" s="205"/>
      <c r="I964" s="39">
        <v>165</v>
      </c>
      <c r="O964" s="15">
        <v>33.9</v>
      </c>
      <c r="P964" s="15">
        <v>-9.004</v>
      </c>
      <c r="R964" s="78"/>
      <c r="S964" s="92">
        <f t="shared" si="66"/>
        <v>189.89600000000002</v>
      </c>
      <c r="U964" s="20">
        <v>189896</v>
      </c>
      <c r="V964" s="253">
        <f t="shared" si="67"/>
        <v>0.9999999999999999</v>
      </c>
    </row>
    <row r="965" spans="4:22" ht="12.75">
      <c r="D965" s="4" t="s">
        <v>506</v>
      </c>
      <c r="H965" s="205"/>
      <c r="I965" s="39">
        <v>120</v>
      </c>
      <c r="P965" s="15">
        <v>-31.314</v>
      </c>
      <c r="R965" s="78"/>
      <c r="S965" s="92">
        <f t="shared" si="66"/>
        <v>88.686</v>
      </c>
      <c r="U965" s="20">
        <v>88686</v>
      </c>
      <c r="V965" s="253">
        <f t="shared" si="67"/>
        <v>0.9999999999999999</v>
      </c>
    </row>
    <row r="966" spans="4:22" ht="12.75">
      <c r="D966" s="4" t="s">
        <v>209</v>
      </c>
      <c r="H966" s="205"/>
      <c r="I966" s="39">
        <v>300</v>
      </c>
      <c r="J966" s="141"/>
      <c r="K966" s="13">
        <v>-29.416</v>
      </c>
      <c r="L966" s="15"/>
      <c r="O966" s="15">
        <v>70.8</v>
      </c>
      <c r="P966" s="15">
        <v>46.603</v>
      </c>
      <c r="R966" s="78"/>
      <c r="S966" s="92">
        <f t="shared" si="66"/>
        <v>387.98699999999997</v>
      </c>
      <c r="T966" s="326"/>
      <c r="U966" s="20">
        <v>387986.7</v>
      </c>
      <c r="V966" s="253">
        <f t="shared" si="67"/>
        <v>0.9999992267782168</v>
      </c>
    </row>
    <row r="967" spans="4:22" ht="12.75">
      <c r="D967" s="4" t="s">
        <v>297</v>
      </c>
      <c r="H967" s="205"/>
      <c r="I967" s="39">
        <v>120</v>
      </c>
      <c r="O967" s="15">
        <v>60</v>
      </c>
      <c r="P967" s="15">
        <v>49.86</v>
      </c>
      <c r="R967" s="78"/>
      <c r="S967" s="92">
        <f t="shared" si="66"/>
        <v>229.86</v>
      </c>
      <c r="U967" s="20">
        <v>217560.7</v>
      </c>
      <c r="V967" s="253">
        <f t="shared" si="67"/>
        <v>0.946492212651179</v>
      </c>
    </row>
    <row r="968" spans="4:22" ht="12.75">
      <c r="D968" s="4" t="s">
        <v>507</v>
      </c>
      <c r="H968" s="205"/>
      <c r="I968" s="39"/>
      <c r="J968" s="13">
        <v>20</v>
      </c>
      <c r="L968" s="13">
        <v>2.05</v>
      </c>
      <c r="M968" s="13">
        <v>5.04</v>
      </c>
      <c r="P968" s="15">
        <v>2.39</v>
      </c>
      <c r="R968" s="78"/>
      <c r="S968" s="92">
        <f t="shared" si="66"/>
        <v>29.48</v>
      </c>
      <c r="U968" s="20">
        <v>29480</v>
      </c>
      <c r="V968" s="253">
        <f t="shared" si="67"/>
        <v>1</v>
      </c>
    </row>
    <row r="969" spans="4:22" ht="12.75">
      <c r="D969" s="4" t="s">
        <v>266</v>
      </c>
      <c r="E969" s="4"/>
      <c r="H969" s="109"/>
      <c r="I969" s="39">
        <v>20</v>
      </c>
      <c r="J969" s="39"/>
      <c r="M969" s="15"/>
      <c r="P969" s="15">
        <v>-17.744</v>
      </c>
      <c r="R969" s="78"/>
      <c r="S969" s="92">
        <f t="shared" si="66"/>
        <v>2.2560000000000002</v>
      </c>
      <c r="T969" s="96"/>
      <c r="U969" s="20">
        <v>2256</v>
      </c>
      <c r="V969" s="253">
        <f t="shared" si="67"/>
        <v>0.9999999999999999</v>
      </c>
    </row>
    <row r="970" spans="4:22" ht="12.75">
      <c r="D970" s="4" t="s">
        <v>280</v>
      </c>
      <c r="H970" s="31"/>
      <c r="I970" s="39">
        <v>7.5</v>
      </c>
      <c r="O970" s="15">
        <v>1</v>
      </c>
      <c r="P970" s="15">
        <v>-1.147</v>
      </c>
      <c r="R970" s="78"/>
      <c r="S970" s="92">
        <f t="shared" si="66"/>
        <v>7.353</v>
      </c>
      <c r="T970" s="96"/>
      <c r="U970" s="20">
        <v>7353</v>
      </c>
      <c r="V970" s="253">
        <f t="shared" si="67"/>
        <v>1</v>
      </c>
    </row>
    <row r="971" spans="4:22" ht="12.75">
      <c r="D971" s="4" t="s">
        <v>211</v>
      </c>
      <c r="H971" s="31"/>
      <c r="I971" s="39">
        <v>15</v>
      </c>
      <c r="P971" s="15">
        <v>-10.446</v>
      </c>
      <c r="R971" s="78"/>
      <c r="S971" s="92">
        <f t="shared" si="66"/>
        <v>4.554</v>
      </c>
      <c r="T971" s="96"/>
      <c r="U971" s="20">
        <v>4554</v>
      </c>
      <c r="V971" s="253">
        <f t="shared" si="67"/>
        <v>0.9999999999999999</v>
      </c>
    </row>
    <row r="972" spans="4:22" ht="12.75">
      <c r="D972" s="4" t="s">
        <v>508</v>
      </c>
      <c r="H972" s="31"/>
      <c r="I972" s="39">
        <v>11.5</v>
      </c>
      <c r="P972" s="15">
        <v>-0.057</v>
      </c>
      <c r="R972" s="78"/>
      <c r="S972" s="92">
        <f t="shared" si="66"/>
        <v>11.443</v>
      </c>
      <c r="T972" s="96"/>
      <c r="U972" s="20">
        <v>11442.2</v>
      </c>
      <c r="V972" s="253">
        <f t="shared" si="67"/>
        <v>0.9999300882635673</v>
      </c>
    </row>
    <row r="973" spans="4:22" ht="12.75">
      <c r="D973" s="4" t="s">
        <v>509</v>
      </c>
      <c r="H973" s="31"/>
      <c r="I973" s="39">
        <v>366.842</v>
      </c>
      <c r="K973" s="13">
        <v>-250.842</v>
      </c>
      <c r="P973" s="15">
        <v>-55.157</v>
      </c>
      <c r="R973" s="78"/>
      <c r="S973" s="92">
        <f t="shared" si="66"/>
        <v>60.84299999999996</v>
      </c>
      <c r="T973" s="96"/>
      <c r="U973" s="20">
        <v>60843</v>
      </c>
      <c r="V973" s="253">
        <f t="shared" si="67"/>
        <v>1.0000000000000007</v>
      </c>
    </row>
    <row r="974" spans="4:22" ht="12.75">
      <c r="D974" s="4" t="s">
        <v>510</v>
      </c>
      <c r="H974" s="31"/>
      <c r="I974" s="39">
        <v>11</v>
      </c>
      <c r="J974" s="13">
        <v>14.585</v>
      </c>
      <c r="P974" s="15">
        <v>-4.03</v>
      </c>
      <c r="R974" s="78"/>
      <c r="S974" s="92">
        <f t="shared" si="66"/>
        <v>21.555</v>
      </c>
      <c r="T974" s="96"/>
      <c r="U974" s="20">
        <v>21555</v>
      </c>
      <c r="V974" s="253">
        <f t="shared" si="67"/>
        <v>1</v>
      </c>
    </row>
    <row r="975" spans="4:22" ht="12.75">
      <c r="D975" s="4" t="s">
        <v>239</v>
      </c>
      <c r="H975" s="31"/>
      <c r="I975" s="39">
        <v>1.2</v>
      </c>
      <c r="L975" s="13">
        <v>1</v>
      </c>
      <c r="P975" s="15">
        <v>0.3</v>
      </c>
      <c r="R975" s="78"/>
      <c r="S975" s="92">
        <f t="shared" si="66"/>
        <v>2.5</v>
      </c>
      <c r="T975" s="96"/>
      <c r="U975" s="20">
        <v>2500</v>
      </c>
      <c r="V975" s="253">
        <f t="shared" si="67"/>
        <v>1</v>
      </c>
    </row>
    <row r="976" spans="4:22" ht="12.75">
      <c r="D976" s="4" t="s">
        <v>511</v>
      </c>
      <c r="H976" s="31"/>
      <c r="I976" s="39"/>
      <c r="K976" s="13">
        <v>29.416</v>
      </c>
      <c r="R976" s="78"/>
      <c r="S976" s="92">
        <f t="shared" si="66"/>
        <v>29.416</v>
      </c>
      <c r="T976" s="96"/>
      <c r="U976" s="20">
        <v>29415.24</v>
      </c>
      <c r="V976" s="253">
        <f t="shared" si="67"/>
        <v>0.9999741637204242</v>
      </c>
    </row>
    <row r="977" spans="4:22" ht="12.75">
      <c r="D977" s="4" t="s">
        <v>94</v>
      </c>
      <c r="H977" s="31"/>
      <c r="I977" s="39"/>
      <c r="K977" s="13">
        <v>0.736</v>
      </c>
      <c r="L977" s="13">
        <v>0.41</v>
      </c>
      <c r="P977" s="15">
        <v>0.044</v>
      </c>
      <c r="R977" s="78"/>
      <c r="S977" s="92">
        <f t="shared" si="66"/>
        <v>1.19</v>
      </c>
      <c r="T977" s="96"/>
      <c r="U977" s="20">
        <v>1189.8</v>
      </c>
      <c r="V977" s="253">
        <f t="shared" si="67"/>
        <v>0.9998319327731092</v>
      </c>
    </row>
    <row r="978" spans="4:22" ht="12.75">
      <c r="D978" s="4" t="s">
        <v>512</v>
      </c>
      <c r="H978" s="31"/>
      <c r="I978" s="39">
        <v>9</v>
      </c>
      <c r="P978" s="15">
        <v>0.9</v>
      </c>
      <c r="R978" s="257"/>
      <c r="S978" s="92">
        <f t="shared" si="66"/>
        <v>9.9</v>
      </c>
      <c r="T978" s="96"/>
      <c r="U978" s="20">
        <v>9900</v>
      </c>
      <c r="V978" s="253">
        <f t="shared" si="67"/>
        <v>1</v>
      </c>
    </row>
    <row r="979" spans="4:22" ht="12.75">
      <c r="D979" s="4" t="s">
        <v>513</v>
      </c>
      <c r="H979" s="205"/>
      <c r="I979" s="39">
        <v>14</v>
      </c>
      <c r="N979" s="14">
        <v>-14</v>
      </c>
      <c r="R979" s="78"/>
      <c r="S979" s="92">
        <f t="shared" si="66"/>
        <v>0</v>
      </c>
      <c r="U979" s="20">
        <v>0</v>
      </c>
      <c r="V979" s="253"/>
    </row>
    <row r="980" spans="1:22" ht="13.5" customHeight="1">
      <c r="A980" s="108"/>
      <c r="D980" s="4" t="s">
        <v>514</v>
      </c>
      <c r="H980" s="205"/>
      <c r="I980" s="39">
        <v>149.58</v>
      </c>
      <c r="N980" s="14">
        <v>10</v>
      </c>
      <c r="O980" s="15">
        <v>25.5</v>
      </c>
      <c r="P980" s="15">
        <v>-2.382</v>
      </c>
      <c r="R980" s="78"/>
      <c r="S980" s="92">
        <f t="shared" si="66"/>
        <v>182.698</v>
      </c>
      <c r="U980" s="20">
        <v>182698</v>
      </c>
      <c r="V980" s="253">
        <f t="shared" si="67"/>
        <v>1</v>
      </c>
    </row>
    <row r="981" spans="1:22" ht="13.5" customHeight="1">
      <c r="A981" s="108"/>
      <c r="D981" s="4" t="s">
        <v>515</v>
      </c>
      <c r="H981" s="205"/>
      <c r="I981" s="39"/>
      <c r="O981" s="15">
        <v>10</v>
      </c>
      <c r="P981" s="15">
        <v>0.8</v>
      </c>
      <c r="R981" s="78"/>
      <c r="S981" s="92">
        <f t="shared" si="66"/>
        <v>10.8</v>
      </c>
      <c r="U981" s="20">
        <v>10800</v>
      </c>
      <c r="V981" s="253">
        <f t="shared" si="67"/>
        <v>0.9999999999999999</v>
      </c>
    </row>
    <row r="982" spans="1:22" ht="12.75">
      <c r="A982" s="111"/>
      <c r="D982" s="4" t="s">
        <v>516</v>
      </c>
      <c r="H982" s="137"/>
      <c r="I982" s="39">
        <v>10</v>
      </c>
      <c r="J982" s="13">
        <v>10</v>
      </c>
      <c r="P982" s="15">
        <v>1.885</v>
      </c>
      <c r="R982" s="78"/>
      <c r="S982" s="92">
        <f t="shared" si="66"/>
        <v>21.884999999999998</v>
      </c>
      <c r="U982" s="20">
        <v>21885</v>
      </c>
      <c r="V982" s="253">
        <f t="shared" si="67"/>
        <v>1.0000000000000002</v>
      </c>
    </row>
    <row r="983" spans="1:22" ht="15.75">
      <c r="A983" s="327">
        <v>62</v>
      </c>
      <c r="D983" s="4"/>
      <c r="E983" s="21"/>
      <c r="F983" s="21"/>
      <c r="G983" s="21"/>
      <c r="H983" s="137"/>
      <c r="I983" s="15"/>
      <c r="J983" s="72"/>
      <c r="R983" s="78"/>
      <c r="S983" s="92"/>
      <c r="U983" s="125"/>
      <c r="V983" s="253"/>
    </row>
    <row r="984" spans="1:19" ht="12.75">
      <c r="A984" s="108" t="s">
        <v>517</v>
      </c>
      <c r="D984" s="4"/>
      <c r="E984" s="21"/>
      <c r="F984" s="21"/>
      <c r="G984" s="21"/>
      <c r="H984" s="137"/>
      <c r="I984" s="15"/>
      <c r="R984" s="78"/>
      <c r="S984" s="92"/>
    </row>
    <row r="985" spans="1:22" ht="12.75">
      <c r="A985" s="111"/>
      <c r="D985" s="4" t="s">
        <v>518</v>
      </c>
      <c r="E985" s="21"/>
      <c r="F985" s="21"/>
      <c r="G985" s="21"/>
      <c r="H985" s="137"/>
      <c r="I985" s="15"/>
      <c r="R985" s="78"/>
      <c r="S985" s="92"/>
      <c r="V985" s="253"/>
    </row>
    <row r="986" spans="1:22" ht="12.75">
      <c r="A986" s="111"/>
      <c r="D986" s="4"/>
      <c r="E986" s="21"/>
      <c r="F986" s="21"/>
      <c r="G986" s="21"/>
      <c r="H986" s="137"/>
      <c r="I986" s="15"/>
      <c r="R986" s="78"/>
      <c r="S986" s="92"/>
      <c r="V986" s="253"/>
    </row>
    <row r="987" spans="1:18" ht="12" customHeight="1">
      <c r="A987" s="111"/>
      <c r="D987" s="21"/>
      <c r="E987" s="21"/>
      <c r="F987" s="21"/>
      <c r="G987" s="21"/>
      <c r="H987" s="137"/>
      <c r="I987" s="15"/>
      <c r="R987" s="78"/>
    </row>
    <row r="988" spans="1:9" ht="12.75" hidden="1">
      <c r="A988" s="111"/>
      <c r="D988" s="21"/>
      <c r="E988" s="21"/>
      <c r="F988" s="21"/>
      <c r="G988" s="21"/>
      <c r="H988" s="137"/>
      <c r="I988" s="15"/>
    </row>
    <row r="989" spans="1:9" ht="12.75" hidden="1">
      <c r="A989" s="111"/>
      <c r="D989" s="21"/>
      <c r="E989" s="21"/>
      <c r="F989" s="21"/>
      <c r="G989" s="21"/>
      <c r="H989" s="137"/>
      <c r="I989" s="15"/>
    </row>
    <row r="990" spans="1:9" ht="13.5" customHeight="1" hidden="1">
      <c r="A990" s="111"/>
      <c r="D990" s="21"/>
      <c r="E990" s="328"/>
      <c r="F990" s="21"/>
      <c r="G990" s="126"/>
      <c r="H990" s="31"/>
      <c r="I990" s="15"/>
    </row>
    <row r="991" spans="4:9" ht="12.75" hidden="1">
      <c r="D991" s="21"/>
      <c r="E991" s="21"/>
      <c r="F991" s="21"/>
      <c r="G991" s="21"/>
      <c r="H991" s="137"/>
      <c r="I991" s="15"/>
    </row>
    <row r="992" spans="4:9" ht="12.75" hidden="1">
      <c r="D992" s="21"/>
      <c r="E992" s="21"/>
      <c r="F992" s="21"/>
      <c r="G992" s="21"/>
      <c r="H992" s="137"/>
      <c r="I992" s="15"/>
    </row>
    <row r="993" spans="4:17" ht="12.75" hidden="1">
      <c r="D993" s="203"/>
      <c r="E993" s="203"/>
      <c r="F993" s="203"/>
      <c r="G993" s="203"/>
      <c r="H993" s="290"/>
      <c r="I993" s="195"/>
      <c r="J993" s="141"/>
      <c r="K993" s="141"/>
      <c r="L993" s="141"/>
      <c r="M993" s="141"/>
      <c r="N993" s="196"/>
      <c r="O993" s="195"/>
      <c r="P993" s="195"/>
      <c r="Q993" s="276"/>
    </row>
    <row r="994" spans="4:17" ht="12.75" hidden="1">
      <c r="D994" s="203"/>
      <c r="E994" s="203"/>
      <c r="F994" s="203"/>
      <c r="G994" s="203"/>
      <c r="H994" s="290"/>
      <c r="I994" s="195"/>
      <c r="J994" s="141"/>
      <c r="K994" s="141"/>
      <c r="L994" s="141"/>
      <c r="M994" s="141"/>
      <c r="N994" s="196"/>
      <c r="O994" s="195"/>
      <c r="P994" s="195"/>
      <c r="Q994" s="276"/>
    </row>
    <row r="995" spans="4:17" ht="12.75" hidden="1">
      <c r="D995" s="192"/>
      <c r="E995" s="203"/>
      <c r="F995" s="203"/>
      <c r="G995" s="203"/>
      <c r="H995" s="290"/>
      <c r="I995" s="195"/>
      <c r="J995" s="185"/>
      <c r="K995" s="141"/>
      <c r="L995" s="141"/>
      <c r="M995" s="141"/>
      <c r="N995" s="196"/>
      <c r="O995" s="195"/>
      <c r="P995" s="195"/>
      <c r="Q995" s="276"/>
    </row>
    <row r="996" spans="4:17" ht="12.75" hidden="1">
      <c r="D996" s="46"/>
      <c r="E996" s="46"/>
      <c r="F996" s="46"/>
      <c r="G996" s="46"/>
      <c r="H996" s="287"/>
      <c r="I996" s="195"/>
      <c r="J996" s="141"/>
      <c r="K996" s="141"/>
      <c r="L996" s="141"/>
      <c r="M996" s="141"/>
      <c r="N996" s="196"/>
      <c r="O996" s="195"/>
      <c r="P996" s="195"/>
      <c r="Q996" s="276"/>
    </row>
    <row r="997" spans="4:17" ht="12.75" hidden="1">
      <c r="D997" s="243"/>
      <c r="E997" s="46"/>
      <c r="F997" s="46"/>
      <c r="G997" s="46"/>
      <c r="H997" s="329"/>
      <c r="I997" s="195"/>
      <c r="J997" s="185"/>
      <c r="K997" s="141"/>
      <c r="L997" s="141"/>
      <c r="M997" s="160"/>
      <c r="N997" s="196"/>
      <c r="O997" s="195"/>
      <c r="P997" s="195"/>
      <c r="Q997" s="276"/>
    </row>
    <row r="998" spans="4:19" ht="12.75" hidden="1">
      <c r="D998" s="192"/>
      <c r="E998" s="192"/>
      <c r="F998" s="46"/>
      <c r="G998" s="46"/>
      <c r="H998" s="290"/>
      <c r="I998" s="195"/>
      <c r="J998" s="141"/>
      <c r="K998" s="141"/>
      <c r="L998" s="141"/>
      <c r="M998" s="141"/>
      <c r="N998" s="196"/>
      <c r="O998" s="195"/>
      <c r="P998" s="195"/>
      <c r="Q998" s="276"/>
      <c r="S998" s="13"/>
    </row>
    <row r="999" spans="4:19" ht="12.75" hidden="1">
      <c r="D999" s="46"/>
      <c r="E999" s="46"/>
      <c r="F999" s="46"/>
      <c r="G999" s="46"/>
      <c r="H999" s="290"/>
      <c r="I999" s="195"/>
      <c r="J999" s="141"/>
      <c r="K999" s="141"/>
      <c r="L999" s="141"/>
      <c r="M999" s="141"/>
      <c r="N999" s="196"/>
      <c r="O999" s="195"/>
      <c r="P999" s="195"/>
      <c r="Q999" s="276"/>
      <c r="S999" s="13"/>
    </row>
    <row r="1000" spans="4:19" ht="12.75" hidden="1">
      <c r="D1000" s="46"/>
      <c r="E1000" s="46"/>
      <c r="F1000" s="46"/>
      <c r="G1000" s="46"/>
      <c r="H1000" s="290"/>
      <c r="I1000" s="195"/>
      <c r="J1000" s="141"/>
      <c r="K1000" s="141"/>
      <c r="L1000" s="141"/>
      <c r="M1000" s="141"/>
      <c r="N1000" s="196"/>
      <c r="O1000" s="195"/>
      <c r="P1000" s="195"/>
      <c r="Q1000" s="276"/>
      <c r="S1000" s="13"/>
    </row>
    <row r="1001" spans="4:19" ht="12.75" hidden="1">
      <c r="D1001" s="46"/>
      <c r="E1001" s="46"/>
      <c r="F1001" s="46"/>
      <c r="G1001" s="46"/>
      <c r="H1001" s="284"/>
      <c r="I1001" s="195"/>
      <c r="J1001" s="185"/>
      <c r="K1001" s="141"/>
      <c r="L1001" s="302"/>
      <c r="M1001" s="302"/>
      <c r="N1001" s="196"/>
      <c r="O1001" s="195"/>
      <c r="P1001" s="195"/>
      <c r="Q1001" s="330"/>
      <c r="S1001" s="13"/>
    </row>
    <row r="1002" spans="4:17" ht="12.75" hidden="1">
      <c r="D1002" s="46"/>
      <c r="E1002" s="46"/>
      <c r="F1002" s="46"/>
      <c r="G1002" s="46"/>
      <c r="H1002" s="287"/>
      <c r="I1002" s="195"/>
      <c r="J1002" s="141"/>
      <c r="K1002" s="141"/>
      <c r="L1002" s="141"/>
      <c r="M1002" s="141"/>
      <c r="N1002" s="196"/>
      <c r="O1002" s="195"/>
      <c r="P1002" s="195"/>
      <c r="Q1002" s="276"/>
    </row>
    <row r="1003" spans="4:17" ht="12.75" hidden="1">
      <c r="D1003" s="243"/>
      <c r="E1003" s="46"/>
      <c r="F1003" s="46"/>
      <c r="G1003" s="46"/>
      <c r="H1003" s="329"/>
      <c r="I1003" s="195"/>
      <c r="J1003" s="185"/>
      <c r="K1003" s="141"/>
      <c r="L1003" s="141"/>
      <c r="M1003" s="160"/>
      <c r="N1003" s="196"/>
      <c r="O1003" s="195"/>
      <c r="P1003" s="195"/>
      <c r="Q1003" s="276"/>
    </row>
    <row r="1004" spans="5:19" ht="12.75" hidden="1">
      <c r="E1004" s="66"/>
      <c r="H1004" s="137"/>
      <c r="I1004" s="15"/>
      <c r="S1004" s="13"/>
    </row>
    <row r="1005" spans="8:19" ht="12.75" hidden="1">
      <c r="H1005" s="137"/>
      <c r="I1005" s="15"/>
      <c r="S1005" s="13"/>
    </row>
    <row r="1006" spans="8:19" ht="12.75" hidden="1">
      <c r="H1006" s="137"/>
      <c r="I1006" s="15"/>
      <c r="M1006" s="32"/>
      <c r="S1006" s="13"/>
    </row>
    <row r="1007" spans="8:13" ht="12.75" hidden="1">
      <c r="H1007" s="331"/>
      <c r="I1007" s="15"/>
      <c r="J1007" s="103"/>
      <c r="L1007" s="303"/>
      <c r="M1007" s="303"/>
    </row>
    <row r="1008" spans="8:9" ht="12.75" hidden="1">
      <c r="H1008" s="205"/>
      <c r="I1008" s="15"/>
    </row>
    <row r="1009" spans="8:9" ht="12.75" hidden="1">
      <c r="H1009" s="205"/>
      <c r="I1009" s="15"/>
    </row>
    <row r="1010" spans="1:24" s="9" customFormat="1" ht="13.5" customHeight="1">
      <c r="A1010" s="52">
        <v>63</v>
      </c>
      <c r="B1010" s="254"/>
      <c r="C1010" s="254"/>
      <c r="D1010" s="53" t="s">
        <v>124</v>
      </c>
      <c r="E1010" s="254"/>
      <c r="F1010" s="254"/>
      <c r="G1010" s="55"/>
      <c r="H1010" s="75"/>
      <c r="I1010" s="59">
        <f>SUM(I1011:I1017)</f>
        <v>1259.6</v>
      </c>
      <c r="J1010" s="59">
        <f aca="true" t="shared" si="68" ref="J1010:O1010">SUM(J1011:J1017)</f>
        <v>0</v>
      </c>
      <c r="K1010" s="59">
        <f>SUM(K1011:K1017)</f>
        <v>0</v>
      </c>
      <c r="L1010" s="59">
        <f t="shared" si="68"/>
        <v>0</v>
      </c>
      <c r="M1010" s="59">
        <f t="shared" si="68"/>
        <v>0</v>
      </c>
      <c r="N1010" s="59">
        <f>SUM(N1011:N1019)</f>
        <v>95.389</v>
      </c>
      <c r="O1010" s="59">
        <f t="shared" si="68"/>
        <v>40</v>
      </c>
      <c r="P1010" s="59">
        <f>SUM(P1011:P1017)</f>
        <v>-355.724</v>
      </c>
      <c r="Q1010" s="60">
        <f>SUM(Q1011:Q1017)</f>
        <v>0</v>
      </c>
      <c r="R1010" s="271">
        <f>SUM(R1011:R1014)</f>
        <v>0</v>
      </c>
      <c r="S1010" s="59">
        <f>SUM(S1011:S1019)</f>
        <v>1039.265</v>
      </c>
      <c r="T1010" s="106"/>
      <c r="U1010" s="270">
        <f>SUM(U1011:U1019)</f>
        <v>31349831.95</v>
      </c>
      <c r="V1010" s="236">
        <f>SUM(U1010/S1010/1000)</f>
        <v>30.16538799055101</v>
      </c>
      <c r="W1010" s="66"/>
      <c r="X1010" s="66"/>
    </row>
    <row r="1011" spans="4:22" ht="13.5" customHeight="1">
      <c r="D1011" s="4" t="s">
        <v>519</v>
      </c>
      <c r="G1011" s="70"/>
      <c r="H1011" s="69"/>
      <c r="I1011" s="39">
        <v>90</v>
      </c>
      <c r="J1011" s="141"/>
      <c r="O1011" s="15">
        <v>40</v>
      </c>
      <c r="P1011" s="15">
        <v>10</v>
      </c>
      <c r="S1011" s="92">
        <f aca="true" t="shared" si="69" ref="S1011:S1017">SUM(I1011:Q1011)</f>
        <v>140</v>
      </c>
      <c r="U1011" s="20">
        <v>116533.47</v>
      </c>
      <c r="V1011" s="253">
        <f aca="true" t="shared" si="70" ref="V1011:V1019">SUM(U1011/S1011/1000)</f>
        <v>0.8323819285714286</v>
      </c>
    </row>
    <row r="1012" spans="4:22" ht="12.75">
      <c r="D1012" s="4" t="s">
        <v>520</v>
      </c>
      <c r="H1012" s="205"/>
      <c r="I1012" s="39">
        <v>520</v>
      </c>
      <c r="P1012" s="15">
        <v>-254.021</v>
      </c>
      <c r="S1012" s="92">
        <f t="shared" si="69"/>
        <v>265.97900000000004</v>
      </c>
      <c r="U1012" s="20">
        <v>265978.2</v>
      </c>
      <c r="V1012" s="253">
        <f t="shared" si="70"/>
        <v>0.9999969922437484</v>
      </c>
    </row>
    <row r="1013" spans="4:22" ht="12.75">
      <c r="D1013" s="4" t="s">
        <v>521</v>
      </c>
      <c r="H1013" s="205"/>
      <c r="I1013" s="39"/>
      <c r="S1013" s="92">
        <f t="shared" si="69"/>
        <v>0</v>
      </c>
      <c r="V1013" s="253"/>
    </row>
    <row r="1014" spans="4:22" ht="12.75">
      <c r="D1014" s="4" t="s">
        <v>522</v>
      </c>
      <c r="G1014" s="21"/>
      <c r="H1014" s="205"/>
      <c r="I1014" s="39">
        <v>399.6</v>
      </c>
      <c r="P1014" s="15">
        <v>-26.2</v>
      </c>
      <c r="S1014" s="92">
        <f t="shared" si="69"/>
        <v>373.40000000000003</v>
      </c>
      <c r="U1014" s="20">
        <v>372924.9</v>
      </c>
      <c r="V1014" s="253">
        <f t="shared" si="70"/>
        <v>0.9987276379217996</v>
      </c>
    </row>
    <row r="1015" spans="4:22" ht="12.75">
      <c r="D1015" s="4" t="s">
        <v>523</v>
      </c>
      <c r="H1015" s="205"/>
      <c r="I1015" s="39"/>
      <c r="R1015" s="257"/>
      <c r="S1015" s="92">
        <f t="shared" si="69"/>
        <v>0</v>
      </c>
      <c r="V1015" s="253"/>
    </row>
    <row r="1016" spans="4:22" ht="12.75">
      <c r="D1016" s="4" t="s">
        <v>524</v>
      </c>
      <c r="H1016" s="205"/>
      <c r="I1016" s="39"/>
      <c r="N1016" s="14">
        <v>95</v>
      </c>
      <c r="P1016" s="15">
        <v>-85.503</v>
      </c>
      <c r="R1016" s="257"/>
      <c r="S1016" s="92">
        <f t="shared" si="69"/>
        <v>9.497</v>
      </c>
      <c r="U1016" s="20">
        <v>9496.25</v>
      </c>
      <c r="V1016" s="253">
        <f t="shared" si="70"/>
        <v>0.9999210276929557</v>
      </c>
    </row>
    <row r="1017" spans="4:22" ht="12.75">
      <c r="D1017" s="21" t="s">
        <v>525</v>
      </c>
      <c r="H1017" s="205"/>
      <c r="I1017" s="39">
        <v>250</v>
      </c>
      <c r="S1017" s="92">
        <f t="shared" si="69"/>
        <v>250</v>
      </c>
      <c r="U1017" s="20">
        <v>250000</v>
      </c>
      <c r="V1017" s="253">
        <f t="shared" si="70"/>
        <v>1</v>
      </c>
    </row>
    <row r="1018" spans="4:22" ht="12.75">
      <c r="D1018" s="21" t="s">
        <v>526</v>
      </c>
      <c r="H1018" s="205"/>
      <c r="I1018" s="39"/>
      <c r="S1018" s="92"/>
      <c r="U1018" s="20">
        <v>30334511.02</v>
      </c>
      <c r="V1018" s="253"/>
    </row>
    <row r="1019" spans="4:22" ht="12.75">
      <c r="D1019" s="21" t="s">
        <v>527</v>
      </c>
      <c r="H1019" s="205"/>
      <c r="I1019" s="39"/>
      <c r="N1019" s="14">
        <v>0.389</v>
      </c>
      <c r="S1019" s="92">
        <f>SUM(I1019:R1019)</f>
        <v>0.389</v>
      </c>
      <c r="U1019" s="20">
        <v>388.11</v>
      </c>
      <c r="V1019" s="253">
        <f t="shared" si="70"/>
        <v>0.9977120822622109</v>
      </c>
    </row>
    <row r="1020" spans="8:21" ht="12.75">
      <c r="H1020" s="31"/>
      <c r="I1020" s="15"/>
      <c r="S1020" s="38"/>
      <c r="T1020" s="96"/>
      <c r="U1020" s="97"/>
    </row>
    <row r="1021" spans="8:10" ht="12.75" hidden="1">
      <c r="H1021" s="288"/>
      <c r="I1021" s="160"/>
      <c r="J1021" s="185"/>
    </row>
    <row r="1022" spans="8:9" ht="12.75" hidden="1">
      <c r="H1022" s="205"/>
      <c r="I1022" s="15"/>
    </row>
    <row r="1023" spans="4:9" ht="12.75" hidden="1">
      <c r="D1023" s="332"/>
      <c r="H1023" s="69"/>
      <c r="I1023" s="15"/>
    </row>
    <row r="1024" spans="1:22" ht="16.5">
      <c r="A1024" s="52">
        <v>64</v>
      </c>
      <c r="B1024" s="104"/>
      <c r="C1024" s="104"/>
      <c r="D1024" s="53" t="s">
        <v>528</v>
      </c>
      <c r="E1024" s="255"/>
      <c r="F1024" s="104"/>
      <c r="G1024" s="333"/>
      <c r="H1024" s="296"/>
      <c r="I1024" s="59">
        <f aca="true" t="shared" si="71" ref="I1024:Q1024">SUM(I1025:I1029)</f>
        <v>1020</v>
      </c>
      <c r="J1024" s="59">
        <f t="shared" si="71"/>
        <v>-625.26</v>
      </c>
      <c r="K1024" s="59">
        <f t="shared" si="71"/>
        <v>0</v>
      </c>
      <c r="L1024" s="59">
        <f t="shared" si="71"/>
        <v>0</v>
      </c>
      <c r="M1024" s="59">
        <f t="shared" si="71"/>
        <v>0.311</v>
      </c>
      <c r="N1024" s="58">
        <f t="shared" si="71"/>
        <v>0</v>
      </c>
      <c r="O1024" s="59">
        <f t="shared" si="71"/>
        <v>0</v>
      </c>
      <c r="P1024" s="59">
        <f t="shared" si="71"/>
        <v>30</v>
      </c>
      <c r="Q1024" s="60">
        <f t="shared" si="71"/>
        <v>0</v>
      </c>
      <c r="R1024" s="271">
        <f>SUM(R1025:R1025)</f>
        <v>0</v>
      </c>
      <c r="S1024" s="59">
        <f>SUM(S1025:S1029)</f>
        <v>425.051</v>
      </c>
      <c r="T1024" s="106"/>
      <c r="U1024" s="270">
        <f>SUM(U1025:U1029)</f>
        <v>395050.13</v>
      </c>
      <c r="V1024" s="253"/>
    </row>
    <row r="1025" spans="7:22" ht="15">
      <c r="G1025" s="70"/>
      <c r="H1025" s="69"/>
      <c r="I1025" s="39"/>
      <c r="R1025" s="78"/>
      <c r="S1025" s="92"/>
      <c r="V1025" s="253"/>
    </row>
    <row r="1026" spans="1:22" ht="13.5" customHeight="1">
      <c r="A1026" s="293"/>
      <c r="D1026" s="4" t="s">
        <v>529</v>
      </c>
      <c r="E1026" s="334"/>
      <c r="F1026" s="335"/>
      <c r="G1026" s="70"/>
      <c r="H1026" s="69"/>
      <c r="I1026" s="39"/>
      <c r="J1026" s="13">
        <v>394.74</v>
      </c>
      <c r="R1026" s="78"/>
      <c r="S1026" s="92">
        <f>SUM(I1026:Q1026)</f>
        <v>394.74</v>
      </c>
      <c r="U1026" s="20">
        <v>394739.13</v>
      </c>
      <c r="V1026" s="253">
        <f>SUM(U1026/S1026/1000)</f>
        <v>0.9999977960176318</v>
      </c>
    </row>
    <row r="1027" spans="1:22" ht="13.5" customHeight="1">
      <c r="A1027" s="293"/>
      <c r="D1027" s="4" t="s">
        <v>358</v>
      </c>
      <c r="E1027" s="334"/>
      <c r="F1027" s="335"/>
      <c r="G1027" s="70"/>
      <c r="H1027" s="69"/>
      <c r="I1027" s="39">
        <v>1020</v>
      </c>
      <c r="J1027" s="13">
        <v>-1020</v>
      </c>
      <c r="R1027" s="78"/>
      <c r="S1027" s="92">
        <f>SUM(I1027:Q1027)</f>
        <v>0</v>
      </c>
      <c r="U1027" s="20">
        <v>0</v>
      </c>
      <c r="V1027" s="253"/>
    </row>
    <row r="1028" spans="1:22" ht="13.5" customHeight="1">
      <c r="A1028" s="293"/>
      <c r="D1028" s="4" t="s">
        <v>530</v>
      </c>
      <c r="E1028" s="334"/>
      <c r="F1028" s="335"/>
      <c r="G1028" s="70"/>
      <c r="H1028" s="69"/>
      <c r="I1028" s="39"/>
      <c r="P1028" s="15">
        <v>30</v>
      </c>
      <c r="R1028" s="78"/>
      <c r="S1028" s="92">
        <f>SUM(I1028:Q1028)</f>
        <v>30</v>
      </c>
      <c r="U1028" s="20">
        <v>0</v>
      </c>
      <c r="V1028" s="253">
        <f>SUM(U1028/S1028/1000)</f>
        <v>0</v>
      </c>
    </row>
    <row r="1029" spans="1:22" ht="13.5" customHeight="1">
      <c r="A1029" s="293"/>
      <c r="D1029" s="4" t="s">
        <v>531</v>
      </c>
      <c r="F1029" s="335"/>
      <c r="G1029" s="70"/>
      <c r="H1029" s="69"/>
      <c r="I1029" s="39"/>
      <c r="M1029" s="13">
        <v>0.311</v>
      </c>
      <c r="R1029" s="78"/>
      <c r="S1029" s="92">
        <f>SUM(I1029:Q1029)</f>
        <v>0.311</v>
      </c>
      <c r="U1029" s="20">
        <v>311</v>
      </c>
      <c r="V1029" s="253">
        <f>SUM(U1029/S1029/1000)</f>
        <v>1</v>
      </c>
    </row>
    <row r="1030" spans="8:18" ht="13.5">
      <c r="H1030" s="205"/>
      <c r="I1030" s="15"/>
      <c r="R1030" s="78"/>
    </row>
    <row r="1031" spans="1:23" s="29" customFormat="1" ht="39" customHeight="1">
      <c r="A1031" s="336" t="s">
        <v>532</v>
      </c>
      <c r="B1031" s="337"/>
      <c r="C1031" s="337"/>
      <c r="D1031" s="337"/>
      <c r="E1031" s="338"/>
      <c r="F1031" s="338"/>
      <c r="G1031" s="339"/>
      <c r="H1031" s="340"/>
      <c r="I1031" s="341">
        <f>SUM(I334+I346+I349+I386+I407+I433+I554++I620+I698+I778+I790+I834+I841+I854+I886+I922+I1010+I1024)</f>
        <v>37523.158</v>
      </c>
      <c r="J1031" s="174">
        <f>SUM(J334+J346+J349+J386+J407+J433+J554+J620+J698+J778+J790+J834+J886+J922+J983+J1010+J1024)</f>
        <v>9369.177999999998</v>
      </c>
      <c r="K1031" s="174">
        <f>SUM(K334+K346+K349+K386+K407+K433+K554+K620+K698+K778+K790+K834+K841+K886+K922+K983+K1010+K1024)</f>
        <v>-33.435</v>
      </c>
      <c r="L1031" s="174">
        <f>SUM(L334+L346+L349+L386+L407+L433+L554+L620+L698+L778+L790+L834+L841+L854+L886+L922+L1010+L1024)</f>
        <v>1199.7939999999999</v>
      </c>
      <c r="M1031" s="174">
        <f>SUM(M334+M346+M349+M386+M407+M433+M554+M620+M698+M778+M790+M834+M854+M886+M922+M1010+M1024)</f>
        <v>1401.457</v>
      </c>
      <c r="N1031" s="342">
        <f>SUM(N334+N346+N349+N386+N407+N433+N554+N620+N698+N778+N790+N834+N886+N922+N1010+N1024)</f>
        <v>1783.58</v>
      </c>
      <c r="O1031" s="341">
        <f>SUM(O334+O346+O349+O386+O407+O433+O554+O620+O698+O778+O790+O834+O854+O886+O922+O1010+O1024)</f>
        <v>233.10500000000002</v>
      </c>
      <c r="P1031" s="341">
        <f>SUM(P334+P346+P349+P386+P407+P433+P554+P620+P698+P778+P790+P834+P854+P886+P922+P1010+P1024)</f>
        <v>-4289.414</v>
      </c>
      <c r="Q1031" s="343">
        <f>SUM(Q334+Q346+Q349+Q386+Q407+Q433+Q554+Q620+Q698+Q778+Q790+Q834+Q854+Q886+Q922+Q1010+Q1024)</f>
        <v>0</v>
      </c>
      <c r="R1031" s="344"/>
      <c r="S1031" s="174">
        <f>SUM(S334+S346+S349+S386+S407+S433+S554+S620+S698+S778+S790+S834+S841+S854+S886+S922+S1010+S1024+S983)</f>
        <v>47187.422999999995</v>
      </c>
      <c r="T1031" s="345"/>
      <c r="U1031" s="176">
        <f>SUM(U334+U346+U349+U386+U407+U433+U554+U620+U698+U778+U790+U834+U854+U886+U922+U1010+U1024+U841)</f>
        <v>77342012.25999999</v>
      </c>
      <c r="V1031" s="346">
        <f>SUM(U1031/S1031/1000)</f>
        <v>1.6390386959677794</v>
      </c>
      <c r="W1031" s="262"/>
    </row>
    <row r="1032" spans="7:18" ht="15">
      <c r="G1032" s="70"/>
      <c r="H1032" s="69"/>
      <c r="I1032" s="15"/>
      <c r="R1032" s="78"/>
    </row>
    <row r="1033" spans="8:9" ht="12.75">
      <c r="H1033" s="205"/>
      <c r="I1033" s="15"/>
    </row>
    <row r="1034" spans="8:9" ht="12.75">
      <c r="H1034" s="205"/>
      <c r="I1034" s="15"/>
    </row>
    <row r="1035" spans="8:9" ht="12.75">
      <c r="H1035" s="205"/>
      <c r="I1035" s="15"/>
    </row>
    <row r="1036" spans="8:9" ht="12.75">
      <c r="H1036" s="205"/>
      <c r="I1036" s="15"/>
    </row>
    <row r="1037" spans="8:9" ht="12.75">
      <c r="H1037" s="205"/>
      <c r="I1037" s="15"/>
    </row>
    <row r="1038" spans="8:9" ht="12.75">
      <c r="H1038" s="205"/>
      <c r="I1038" s="15"/>
    </row>
    <row r="1039" spans="8:9" ht="12.75">
      <c r="H1039" s="205"/>
      <c r="I1039" s="15"/>
    </row>
    <row r="1040" spans="8:9" ht="12.75">
      <c r="H1040" s="205"/>
      <c r="I1040" s="15"/>
    </row>
    <row r="1041" spans="1:24" s="5" customFormat="1" ht="18">
      <c r="A1041" s="11"/>
      <c r="E1041" s="347" t="s">
        <v>533</v>
      </c>
      <c r="F1041" s="348"/>
      <c r="G1041" s="348"/>
      <c r="H1041" s="349"/>
      <c r="I1041" s="350"/>
      <c r="J1041" s="13"/>
      <c r="K1041" s="13"/>
      <c r="L1041" s="13"/>
      <c r="M1041" s="13"/>
      <c r="N1041" s="14"/>
      <c r="O1041" s="15"/>
      <c r="P1041" s="15"/>
      <c r="Q1041" s="16"/>
      <c r="R1041" s="17"/>
      <c r="S1041" s="27"/>
      <c r="T1041" s="19"/>
      <c r="U1041" s="28"/>
      <c r="V1041" s="21"/>
      <c r="W1041" s="21"/>
      <c r="X1041" s="21"/>
    </row>
    <row r="1042" spans="4:9" ht="15">
      <c r="D1042" s="29"/>
      <c r="E1042" s="30"/>
      <c r="G1042" s="121"/>
      <c r="H1042" s="137" t="s">
        <v>534</v>
      </c>
      <c r="I1042" s="15"/>
    </row>
    <row r="1043" spans="1:22" ht="15.75">
      <c r="A1043" s="256" t="s">
        <v>535</v>
      </c>
      <c r="D1043" s="29"/>
      <c r="E1043" s="30"/>
      <c r="G1043" s="351"/>
      <c r="H1043" s="205"/>
      <c r="I1043" s="38" t="s">
        <v>536</v>
      </c>
      <c r="J1043" s="39" t="s">
        <v>537</v>
      </c>
      <c r="K1043" s="39" t="s">
        <v>537</v>
      </c>
      <c r="L1043" s="39" t="s">
        <v>537</v>
      </c>
      <c r="M1043" s="39" t="s">
        <v>537</v>
      </c>
      <c r="N1043" s="40" t="s">
        <v>537</v>
      </c>
      <c r="O1043" s="39" t="s">
        <v>537</v>
      </c>
      <c r="P1043" s="39" t="s">
        <v>537</v>
      </c>
      <c r="Q1043" s="41"/>
      <c r="R1043" s="31"/>
      <c r="S1043" s="39" t="s">
        <v>22</v>
      </c>
      <c r="T1043" s="116"/>
      <c r="U1043" s="42" t="s">
        <v>23</v>
      </c>
      <c r="V1043" s="352" t="s">
        <v>44</v>
      </c>
    </row>
    <row r="1044" spans="5:21" ht="12.75">
      <c r="E1044" s="109"/>
      <c r="G1044" s="71"/>
      <c r="H1044" s="205"/>
      <c r="I1044" s="49" t="s">
        <v>24</v>
      </c>
      <c r="J1044" s="39" t="s">
        <v>25</v>
      </c>
      <c r="K1044" s="39" t="s">
        <v>26</v>
      </c>
      <c r="L1044" s="39" t="s">
        <v>27</v>
      </c>
      <c r="M1044" s="39" t="s">
        <v>28</v>
      </c>
      <c r="N1044" s="40" t="s">
        <v>29</v>
      </c>
      <c r="O1044" s="39" t="s">
        <v>30</v>
      </c>
      <c r="P1044" s="39" t="s">
        <v>31</v>
      </c>
      <c r="Q1044" s="41"/>
      <c r="R1044" s="31"/>
      <c r="S1044" s="39" t="s">
        <v>32</v>
      </c>
      <c r="U1044" s="42" t="s">
        <v>33</v>
      </c>
    </row>
    <row r="1045" spans="8:17" ht="12.75">
      <c r="H1045" s="205"/>
      <c r="I1045" s="15"/>
      <c r="Q1045" s="276"/>
    </row>
    <row r="1046" spans="1:22" ht="16.5">
      <c r="A1046" s="52">
        <v>10</v>
      </c>
      <c r="B1046" s="104"/>
      <c r="C1046" s="104"/>
      <c r="D1046" s="53" t="s">
        <v>538</v>
      </c>
      <c r="E1046" s="104"/>
      <c r="F1046" s="104"/>
      <c r="G1046" s="104"/>
      <c r="H1046" s="353"/>
      <c r="I1046" s="59">
        <f>SUM(I1048:I1048)</f>
        <v>0</v>
      </c>
      <c r="J1046" s="57">
        <f>SUM(J1048:J1048)</f>
        <v>0</v>
      </c>
      <c r="K1046" s="57">
        <f>SUM(K1048:K1048)</f>
        <v>0</v>
      </c>
      <c r="L1046" s="57">
        <f>SUM(L1048:L1048)</f>
        <v>0</v>
      </c>
      <c r="M1046" s="57">
        <f>SUM(M1048:M1048)</f>
        <v>0</v>
      </c>
      <c r="N1046" s="58">
        <f>SUM(N1048:N1048)</f>
        <v>0</v>
      </c>
      <c r="O1046" s="59">
        <f>SUM(O1048:O1048)</f>
        <v>0</v>
      </c>
      <c r="P1046" s="59">
        <f>SUM(P1048:P1048)</f>
        <v>0</v>
      </c>
      <c r="Q1046" s="60">
        <f>SUM(Q1048:Q1048)</f>
        <v>0</v>
      </c>
      <c r="R1046" s="354"/>
      <c r="S1046" s="62">
        <f>SUM(I1046:R1046)</f>
        <v>0</v>
      </c>
      <c r="T1046" s="106"/>
      <c r="U1046" s="64">
        <f>SUM(U1048:U1048)</f>
        <v>0</v>
      </c>
      <c r="V1046" s="253"/>
    </row>
    <row r="1047" spans="8:18" ht="12.75">
      <c r="H1047" s="205"/>
      <c r="I1047" s="15"/>
      <c r="Q1047" s="276"/>
      <c r="R1047" s="78"/>
    </row>
    <row r="1048" spans="1:22" ht="12.75">
      <c r="A1048" s="111"/>
      <c r="G1048" s="21"/>
      <c r="H1048" s="205"/>
      <c r="I1048" s="39"/>
      <c r="N1048" s="40"/>
      <c r="O1048" s="39"/>
      <c r="P1048" s="39"/>
      <c r="Q1048" s="276"/>
      <c r="R1048" s="78"/>
      <c r="S1048" s="18">
        <f>SUM(I1048:R1048)</f>
        <v>0</v>
      </c>
      <c r="V1048" s="253"/>
    </row>
    <row r="1049" spans="8:18" ht="12.75">
      <c r="H1049" s="205"/>
      <c r="I1049" s="15"/>
      <c r="Q1049" s="276"/>
      <c r="R1049" s="78"/>
    </row>
    <row r="1050" spans="1:22" ht="16.5">
      <c r="A1050" s="52">
        <v>21</v>
      </c>
      <c r="B1050" s="104"/>
      <c r="C1050" s="104"/>
      <c r="D1050" s="53" t="s">
        <v>539</v>
      </c>
      <c r="E1050" s="104"/>
      <c r="F1050" s="104"/>
      <c r="G1050" s="104"/>
      <c r="H1050" s="353"/>
      <c r="I1050" s="59">
        <f>SUM(I1052:I1052)</f>
        <v>0</v>
      </c>
      <c r="J1050" s="57">
        <f>SUM(J1052:J1052)</f>
        <v>0</v>
      </c>
      <c r="K1050" s="57">
        <f>SUM(K1052:K1052)</f>
        <v>0</v>
      </c>
      <c r="L1050" s="57">
        <f>SUM(L1051:L1052)</f>
        <v>0</v>
      </c>
      <c r="M1050" s="57">
        <f>SUM(M1051:M1052)</f>
        <v>0</v>
      </c>
      <c r="N1050" s="58">
        <f>SUM(N1051:N1052)</f>
        <v>0</v>
      </c>
      <c r="O1050" s="59">
        <f>SUM(O1051:O1052)</f>
        <v>0</v>
      </c>
      <c r="P1050" s="59">
        <f>SUM(P1051:P1052)</f>
        <v>0</v>
      </c>
      <c r="Q1050" s="355">
        <f>SUM(Q1051:Q1052)</f>
        <v>0</v>
      </c>
      <c r="R1050" s="354"/>
      <c r="S1050" s="62">
        <f>SUM(S1052:S1052)</f>
        <v>0</v>
      </c>
      <c r="T1050" s="106"/>
      <c r="U1050" s="64">
        <f>SUM(U1052:U1052)</f>
        <v>0</v>
      </c>
      <c r="V1050" s="253"/>
    </row>
    <row r="1051" spans="8:18" ht="12.75">
      <c r="H1051" s="205"/>
      <c r="I1051" s="15"/>
      <c r="R1051" s="78"/>
    </row>
    <row r="1052" spans="1:22" ht="12.75">
      <c r="A1052" s="111"/>
      <c r="H1052" s="205"/>
      <c r="I1052" s="15"/>
      <c r="R1052" s="78"/>
      <c r="S1052" s="18">
        <f>SUM(I1052:R1052)</f>
        <v>0</v>
      </c>
      <c r="U1052" s="20">
        <v>0</v>
      </c>
      <c r="V1052" s="253"/>
    </row>
    <row r="1053" spans="8:18" ht="12.75">
      <c r="H1053" s="205"/>
      <c r="I1053" s="15"/>
      <c r="R1053" s="78"/>
    </row>
    <row r="1054" spans="1:22" ht="16.5">
      <c r="A1054" s="52">
        <v>22</v>
      </c>
      <c r="B1054" s="104"/>
      <c r="C1054" s="104"/>
      <c r="D1054" s="53" t="s">
        <v>215</v>
      </c>
      <c r="E1054" s="104"/>
      <c r="F1054" s="104"/>
      <c r="G1054" s="104"/>
      <c r="H1054" s="353"/>
      <c r="I1054" s="59">
        <f>SUM(I1056:I1059)</f>
        <v>380</v>
      </c>
      <c r="J1054" s="57">
        <f>SUM(J1055:J1058)</f>
        <v>0</v>
      </c>
      <c r="K1054" s="57">
        <f>SUM(K1055:K1063)</f>
        <v>106.4</v>
      </c>
      <c r="L1054" s="57">
        <f>SUM(L1055:L1064)</f>
        <v>650</v>
      </c>
      <c r="M1054" s="57">
        <f>SUM(M1055:M1059)</f>
        <v>48</v>
      </c>
      <c r="N1054" s="58">
        <f>SUM(N1055:N1059)</f>
        <v>0</v>
      </c>
      <c r="O1054" s="59">
        <f>SUM(O1055:O1064)</f>
        <v>-74.48</v>
      </c>
      <c r="P1054" s="59">
        <f>SUM(P1055:P1063)</f>
        <v>-147.029</v>
      </c>
      <c r="Q1054" s="60">
        <f>SUM(Q1055:Q1059)</f>
        <v>0</v>
      </c>
      <c r="R1054" s="354"/>
      <c r="S1054" s="62">
        <f>SUM(S1056:S1064)</f>
        <v>962.891</v>
      </c>
      <c r="T1054" s="106"/>
      <c r="U1054" s="64">
        <f>SUM(U1056:U1064)</f>
        <v>962890.2</v>
      </c>
      <c r="V1054" s="236">
        <f>SUM(U1054/S1054/1000)</f>
        <v>0.9999991691686805</v>
      </c>
    </row>
    <row r="1055" spans="8:18" ht="12.75">
      <c r="H1055" s="205"/>
      <c r="I1055" s="15"/>
      <c r="R1055" s="78"/>
    </row>
    <row r="1056" spans="1:18" ht="12.75">
      <c r="A1056" s="111"/>
      <c r="H1056" s="205"/>
      <c r="I1056" s="15"/>
      <c r="Q1056" s="41"/>
      <c r="R1056" s="78"/>
    </row>
    <row r="1057" spans="1:22" ht="12.75">
      <c r="A1057" s="111"/>
      <c r="D1057" s="4" t="s">
        <v>540</v>
      </c>
      <c r="H1057" s="205"/>
      <c r="I1057" s="39"/>
      <c r="M1057" s="13">
        <v>48</v>
      </c>
      <c r="R1057" s="78"/>
      <c r="S1057" s="18">
        <f aca="true" t="shared" si="72" ref="S1057:S1063">SUM(I1057:R1057)</f>
        <v>48</v>
      </c>
      <c r="U1057" s="20">
        <v>48000</v>
      </c>
      <c r="V1057" s="253">
        <f aca="true" t="shared" si="73" ref="V1057:V1063">SUM(U1057/S1057/1000)</f>
        <v>1</v>
      </c>
    </row>
    <row r="1058" spans="1:22" ht="12.75">
      <c r="A1058" s="111"/>
      <c r="D1058" s="4" t="s">
        <v>541</v>
      </c>
      <c r="E1058" s="4"/>
      <c r="F1058" s="4"/>
      <c r="G1058" s="4"/>
      <c r="H1058" s="356"/>
      <c r="I1058" s="39">
        <v>317.634</v>
      </c>
      <c r="L1058" s="13">
        <v>608.765</v>
      </c>
      <c r="P1058" s="15">
        <v>-147.029</v>
      </c>
      <c r="R1058" s="78"/>
      <c r="S1058" s="18">
        <f t="shared" si="72"/>
        <v>779.37</v>
      </c>
      <c r="U1058" s="20">
        <v>779369.2</v>
      </c>
      <c r="V1058" s="253">
        <f t="shared" si="73"/>
        <v>0.9999989735299023</v>
      </c>
    </row>
    <row r="1059" spans="1:22" ht="12.75">
      <c r="A1059" s="111"/>
      <c r="D1059" s="4" t="s">
        <v>542</v>
      </c>
      <c r="H1059" s="205"/>
      <c r="I1059" s="39">
        <v>62.366</v>
      </c>
      <c r="R1059" s="78"/>
      <c r="S1059" s="18">
        <f t="shared" si="72"/>
        <v>62.366</v>
      </c>
      <c r="U1059" s="20">
        <v>62366</v>
      </c>
      <c r="V1059" s="253">
        <f t="shared" si="73"/>
        <v>1</v>
      </c>
    </row>
    <row r="1060" spans="1:22" ht="12.75">
      <c r="A1060" s="111"/>
      <c r="D1060" s="4" t="s">
        <v>543</v>
      </c>
      <c r="H1060" s="205"/>
      <c r="I1060" s="39"/>
      <c r="L1060" s="13">
        <v>10.92</v>
      </c>
      <c r="R1060" s="78"/>
      <c r="S1060" s="18">
        <f t="shared" si="72"/>
        <v>10.92</v>
      </c>
      <c r="U1060" s="20">
        <v>10920</v>
      </c>
      <c r="V1060" s="253">
        <f t="shared" si="73"/>
        <v>1</v>
      </c>
    </row>
    <row r="1061" spans="1:22" ht="12.75">
      <c r="A1061" s="111"/>
      <c r="D1061" s="4" t="s">
        <v>544</v>
      </c>
      <c r="H1061" s="205"/>
      <c r="I1061" s="39"/>
      <c r="L1061" s="13">
        <v>17.115</v>
      </c>
      <c r="R1061" s="78"/>
      <c r="S1061" s="18">
        <f t="shared" si="72"/>
        <v>17.115</v>
      </c>
      <c r="U1061" s="20">
        <v>17115</v>
      </c>
      <c r="V1061" s="253">
        <f t="shared" si="73"/>
        <v>1.0000000000000002</v>
      </c>
    </row>
    <row r="1062" spans="1:22" ht="12.75">
      <c r="A1062" s="111"/>
      <c r="D1062" s="4" t="s">
        <v>545</v>
      </c>
      <c r="H1062" s="205"/>
      <c r="I1062" s="39"/>
      <c r="L1062" s="13">
        <v>13.2</v>
      </c>
      <c r="R1062" s="78"/>
      <c r="S1062" s="18">
        <f t="shared" si="72"/>
        <v>13.2</v>
      </c>
      <c r="U1062" s="20">
        <v>13200</v>
      </c>
      <c r="V1062" s="253">
        <f t="shared" si="73"/>
        <v>1</v>
      </c>
    </row>
    <row r="1063" spans="1:22" ht="12.75">
      <c r="A1063" s="111"/>
      <c r="D1063" s="4" t="s">
        <v>546</v>
      </c>
      <c r="H1063" s="205"/>
      <c r="I1063" s="39"/>
      <c r="K1063" s="13">
        <v>106.4</v>
      </c>
      <c r="O1063" s="15">
        <v>-74.48</v>
      </c>
      <c r="R1063" s="78"/>
      <c r="S1063" s="18">
        <f t="shared" si="72"/>
        <v>31.92</v>
      </c>
      <c r="U1063" s="20">
        <v>31920</v>
      </c>
      <c r="V1063" s="253">
        <f t="shared" si="73"/>
        <v>1</v>
      </c>
    </row>
    <row r="1064" spans="1:22" ht="12.75">
      <c r="A1064" s="111"/>
      <c r="H1064" s="205"/>
      <c r="I1064" s="39"/>
      <c r="R1064" s="78"/>
      <c r="V1064" s="253"/>
    </row>
    <row r="1065" spans="1:22" ht="12.75">
      <c r="A1065" s="111"/>
      <c r="H1065" s="205"/>
      <c r="I1065" s="39"/>
      <c r="R1065" s="78"/>
      <c r="V1065" s="253"/>
    </row>
    <row r="1066" spans="8:18" ht="12.75">
      <c r="H1066" s="205"/>
      <c r="I1066" s="15"/>
      <c r="R1066" s="78"/>
    </row>
    <row r="1067" spans="1:24" s="9" customFormat="1" ht="16.5">
      <c r="A1067" s="52">
        <v>23</v>
      </c>
      <c r="B1067" s="254"/>
      <c r="C1067" s="254"/>
      <c r="D1067" s="53" t="s">
        <v>76</v>
      </c>
      <c r="E1067" s="254"/>
      <c r="F1067" s="254"/>
      <c r="G1067" s="254"/>
      <c r="H1067" s="357"/>
      <c r="I1067" s="59">
        <f>SUM(I1070:I1077)</f>
        <v>232.016</v>
      </c>
      <c r="J1067" s="57">
        <f>SUM(J1068:J1079)</f>
        <v>0</v>
      </c>
      <c r="K1067" s="57">
        <f>SUM(K1068:K1079)</f>
        <v>0</v>
      </c>
      <c r="L1067" s="57">
        <f>SUM(L1068:L1079)</f>
        <v>0</v>
      </c>
      <c r="M1067" s="57">
        <f>SUM(M1068:M1074)</f>
        <v>0</v>
      </c>
      <c r="N1067" s="58">
        <f>SUM(N1068:N1077)</f>
        <v>0</v>
      </c>
      <c r="O1067" s="59">
        <f>SUM(O1068:O1077)</f>
        <v>0</v>
      </c>
      <c r="P1067" s="59">
        <f>SUM(P1068:P1077)</f>
        <v>0</v>
      </c>
      <c r="Q1067" s="60">
        <f>SUM(Q1068:Q1077)</f>
        <v>0</v>
      </c>
      <c r="R1067" s="354"/>
      <c r="S1067" s="62">
        <f>SUM(S1069:S1077)</f>
        <v>232.016</v>
      </c>
      <c r="T1067" s="106"/>
      <c r="U1067" s="64">
        <f>SUM(U1068:U1077)</f>
        <v>151046</v>
      </c>
      <c r="V1067" s="236">
        <f>SUM(U1067/S1067/1000)</f>
        <v>0.6510154472105372</v>
      </c>
      <c r="W1067" s="66"/>
      <c r="X1067" s="66"/>
    </row>
    <row r="1068" spans="8:18" ht="12.75">
      <c r="H1068" s="205"/>
      <c r="I1068" s="15"/>
      <c r="R1068" s="78"/>
    </row>
    <row r="1069" spans="1:18" ht="12.75">
      <c r="A1069" s="256" t="s">
        <v>547</v>
      </c>
      <c r="D1069" s="9"/>
      <c r="H1069" s="205"/>
      <c r="I1069" s="15"/>
      <c r="Q1069" s="41"/>
      <c r="R1069" s="78"/>
    </row>
    <row r="1070" spans="1:22" ht="12.75">
      <c r="A1070" s="111"/>
      <c r="D1070" s="4"/>
      <c r="E1070" s="4"/>
      <c r="F1070" s="4"/>
      <c r="G1070" s="21"/>
      <c r="H1070" s="205"/>
      <c r="I1070" s="39"/>
      <c r="R1070" s="78"/>
      <c r="S1070" s="199"/>
      <c r="V1070" s="253"/>
    </row>
    <row r="1071" spans="1:22" ht="12.75">
      <c r="A1071" s="108" t="s">
        <v>548</v>
      </c>
      <c r="D1071" s="4"/>
      <c r="F1071" s="21"/>
      <c r="G1071" s="21"/>
      <c r="H1071" s="205"/>
      <c r="I1071" s="39"/>
      <c r="R1071" s="78"/>
      <c r="S1071" s="199"/>
      <c r="V1071" s="253"/>
    </row>
    <row r="1072" spans="1:22" ht="12.75">
      <c r="A1072" s="111"/>
      <c r="B1072" s="231"/>
      <c r="C1072" s="231"/>
      <c r="D1072" s="358"/>
      <c r="E1072" s="358"/>
      <c r="F1072" s="358"/>
      <c r="G1072" s="358"/>
      <c r="H1072" s="287"/>
      <c r="I1072" s="160"/>
      <c r="R1072" s="78"/>
      <c r="S1072" s="199"/>
      <c r="V1072" s="253"/>
    </row>
    <row r="1073" spans="1:22" ht="12.75" hidden="1">
      <c r="A1073" s="256"/>
      <c r="H1073" s="205"/>
      <c r="I1073" s="39"/>
      <c r="R1073" s="78"/>
      <c r="S1073" s="199"/>
      <c r="V1073" s="253"/>
    </row>
    <row r="1074" spans="1:22" ht="12.75">
      <c r="A1074" s="111"/>
      <c r="D1074" s="4" t="s">
        <v>549</v>
      </c>
      <c r="H1074" s="205"/>
      <c r="I1074" s="39">
        <v>232.016</v>
      </c>
      <c r="Q1074" s="41"/>
      <c r="R1074" s="257"/>
      <c r="S1074" s="18">
        <f>SUM(I1074:R1074)</f>
        <v>232.016</v>
      </c>
      <c r="U1074" s="20">
        <v>232016</v>
      </c>
      <c r="V1074" s="253">
        <f>SUM(U1074/S1074/1000)</f>
        <v>1</v>
      </c>
    </row>
    <row r="1075" spans="1:22" ht="12.75">
      <c r="A1075" s="111"/>
      <c r="H1075" s="205"/>
      <c r="I1075" s="39"/>
      <c r="R1075" s="359"/>
      <c r="V1075" s="253"/>
    </row>
    <row r="1076" spans="1:22" ht="12.75">
      <c r="A1076" s="108" t="s">
        <v>550</v>
      </c>
      <c r="H1076" s="205"/>
      <c r="I1076" s="39"/>
      <c r="R1076" s="359"/>
      <c r="V1076" s="253"/>
    </row>
    <row r="1077" spans="1:22" ht="12.75">
      <c r="A1077" s="111"/>
      <c r="D1077" s="4" t="s">
        <v>551</v>
      </c>
      <c r="H1077" s="205"/>
      <c r="I1077" s="39"/>
      <c r="R1077" s="359"/>
      <c r="S1077" s="18">
        <f>SUM(I1077:R1077)</f>
        <v>0</v>
      </c>
      <c r="U1077" s="20">
        <v>-80970</v>
      </c>
      <c r="V1077" s="253"/>
    </row>
    <row r="1078" spans="1:22" ht="12.75">
      <c r="A1078" s="111"/>
      <c r="H1078" s="205"/>
      <c r="I1078" s="39"/>
      <c r="R1078" s="359"/>
      <c r="V1078" s="253"/>
    </row>
    <row r="1079" spans="8:18" ht="12.75">
      <c r="H1079" s="205"/>
      <c r="I1079" s="15"/>
      <c r="R1079" s="78"/>
    </row>
    <row r="1080" spans="1:22" ht="16.5">
      <c r="A1080" s="52">
        <v>31</v>
      </c>
      <c r="B1080" s="254"/>
      <c r="C1080" s="254"/>
      <c r="D1080" s="53" t="s">
        <v>552</v>
      </c>
      <c r="E1080" s="254"/>
      <c r="F1080" s="254"/>
      <c r="G1080" s="254"/>
      <c r="H1080" s="357"/>
      <c r="I1080" s="59">
        <f aca="true" t="shared" si="74" ref="I1080:U1080">SUM(I1081:I1084)</f>
        <v>0</v>
      </c>
      <c r="J1080" s="59">
        <f t="shared" si="74"/>
        <v>0</v>
      </c>
      <c r="K1080" s="59">
        <f t="shared" si="74"/>
        <v>0</v>
      </c>
      <c r="L1080" s="59">
        <f t="shared" si="74"/>
        <v>108</v>
      </c>
      <c r="M1080" s="59">
        <f t="shared" si="74"/>
        <v>288</v>
      </c>
      <c r="N1080" s="58">
        <f t="shared" si="74"/>
        <v>0</v>
      </c>
      <c r="O1080" s="59">
        <f t="shared" si="74"/>
        <v>0</v>
      </c>
      <c r="P1080" s="59">
        <f t="shared" si="74"/>
        <v>-60</v>
      </c>
      <c r="Q1080" s="60">
        <f t="shared" si="74"/>
        <v>0</v>
      </c>
      <c r="R1080" s="60">
        <f t="shared" si="74"/>
        <v>0</v>
      </c>
      <c r="S1080" s="59">
        <f t="shared" si="74"/>
        <v>336</v>
      </c>
      <c r="T1080" s="270">
        <f t="shared" si="74"/>
        <v>0</v>
      </c>
      <c r="U1080" s="270">
        <f t="shared" si="74"/>
        <v>336000</v>
      </c>
      <c r="V1080" s="236">
        <f>SUM(U1080/S1080/1000)</f>
        <v>1</v>
      </c>
    </row>
    <row r="1081" spans="8:18" ht="12.75">
      <c r="H1081" s="205"/>
      <c r="I1081" s="15"/>
      <c r="R1081" s="257"/>
    </row>
    <row r="1082" spans="8:22" ht="12.75">
      <c r="H1082" s="205"/>
      <c r="I1082" s="39"/>
      <c r="R1082" s="257"/>
      <c r="V1082" s="253"/>
    </row>
    <row r="1083" spans="4:22" ht="12.75">
      <c r="D1083" s="4" t="s">
        <v>553</v>
      </c>
      <c r="H1083" s="205"/>
      <c r="I1083" s="39"/>
      <c r="L1083" s="13">
        <v>108</v>
      </c>
      <c r="M1083" s="13">
        <v>288</v>
      </c>
      <c r="P1083" s="15">
        <v>-60</v>
      </c>
      <c r="R1083" s="257"/>
      <c r="S1083" s="18">
        <f>SUM(I1083:R1083)</f>
        <v>336</v>
      </c>
      <c r="U1083" s="20">
        <v>336000</v>
      </c>
      <c r="V1083" s="253">
        <f>SUM(U1083/S1083/1000)</f>
        <v>1</v>
      </c>
    </row>
    <row r="1084" spans="1:18" ht="12.75">
      <c r="A1084" s="111"/>
      <c r="H1084" s="205"/>
      <c r="I1084" s="15"/>
      <c r="R1084" s="78"/>
    </row>
    <row r="1085" spans="1:18" ht="12.75">
      <c r="A1085" s="111"/>
      <c r="H1085" s="205"/>
      <c r="I1085" s="15"/>
      <c r="R1085" s="78"/>
    </row>
    <row r="1086" spans="1:22" ht="16.5">
      <c r="A1086" s="52">
        <v>33</v>
      </c>
      <c r="B1086" s="254"/>
      <c r="C1086" s="254"/>
      <c r="D1086" s="53" t="s">
        <v>554</v>
      </c>
      <c r="E1086" s="254"/>
      <c r="F1086" s="254"/>
      <c r="G1086" s="254"/>
      <c r="H1086" s="357"/>
      <c r="I1086" s="59">
        <f>SUM(I1088:I1094)</f>
        <v>193</v>
      </c>
      <c r="J1086" s="57">
        <f aca="true" t="shared" si="75" ref="J1086:Q1086">SUM(J1087:J1094)</f>
        <v>68</v>
      </c>
      <c r="K1086" s="57">
        <f>SUM(K1087:K1094)</f>
        <v>164.634</v>
      </c>
      <c r="L1086" s="57">
        <f t="shared" si="75"/>
        <v>109.4</v>
      </c>
      <c r="M1086" s="57">
        <f t="shared" si="75"/>
        <v>132.6</v>
      </c>
      <c r="N1086" s="58">
        <f t="shared" si="75"/>
        <v>0</v>
      </c>
      <c r="O1086" s="59">
        <f>SUM(O1087:O1094)</f>
        <v>-112.738</v>
      </c>
      <c r="P1086" s="59">
        <f>SUM(P1087:P1094)</f>
        <v>-83.31</v>
      </c>
      <c r="Q1086" s="60">
        <f t="shared" si="75"/>
        <v>0</v>
      </c>
      <c r="R1086" s="355"/>
      <c r="S1086" s="62">
        <f>SUM(S1088:S1094)</f>
        <v>471.58599999999996</v>
      </c>
      <c r="T1086" s="360"/>
      <c r="U1086" s="64">
        <f>SUM(U1087:U1093)</f>
        <v>471585.5</v>
      </c>
      <c r="V1086" s="236">
        <f>SUM(U1086/S1086/1000)</f>
        <v>0.9999989397479995</v>
      </c>
    </row>
    <row r="1087" spans="8:18" ht="12.75">
      <c r="H1087" s="205"/>
      <c r="I1087" s="15"/>
      <c r="R1087" s="257"/>
    </row>
    <row r="1088" spans="4:22" ht="12.75">
      <c r="D1088" s="4" t="s">
        <v>555</v>
      </c>
      <c r="H1088" s="205"/>
      <c r="I1088" s="39"/>
      <c r="J1088" s="13">
        <v>20</v>
      </c>
      <c r="M1088" s="13">
        <v>12.6</v>
      </c>
      <c r="P1088" s="15">
        <v>-3.42</v>
      </c>
      <c r="R1088" s="257"/>
      <c r="S1088" s="18">
        <f aca="true" t="shared" si="76" ref="S1088:S1093">SUM(I1088:R1088)</f>
        <v>29.18</v>
      </c>
      <c r="U1088" s="20">
        <v>29180</v>
      </c>
      <c r="V1088" s="253">
        <f aca="true" t="shared" si="77" ref="V1088:V1093">SUM(U1088/S1088/1000)</f>
        <v>1</v>
      </c>
    </row>
    <row r="1089" spans="4:22" ht="12.75">
      <c r="D1089" s="4" t="s">
        <v>556</v>
      </c>
      <c r="H1089" s="205"/>
      <c r="I1089" s="39"/>
      <c r="M1089" s="13">
        <v>120</v>
      </c>
      <c r="P1089" s="15">
        <v>25.66</v>
      </c>
      <c r="R1089" s="257"/>
      <c r="S1089" s="18">
        <f t="shared" si="76"/>
        <v>145.66</v>
      </c>
      <c r="U1089" s="20">
        <v>145660</v>
      </c>
      <c r="V1089" s="253">
        <f t="shared" si="77"/>
        <v>1</v>
      </c>
    </row>
    <row r="1090" spans="4:22" ht="12.75">
      <c r="D1090" s="4" t="s">
        <v>557</v>
      </c>
      <c r="H1090" s="205"/>
      <c r="I1090" s="39"/>
      <c r="K1090" s="13">
        <v>164.634</v>
      </c>
      <c r="O1090" s="15">
        <v>-112.738</v>
      </c>
      <c r="R1090" s="257"/>
      <c r="S1090" s="18">
        <f t="shared" si="76"/>
        <v>51.89599999999999</v>
      </c>
      <c r="U1090" s="20">
        <v>51895.5</v>
      </c>
      <c r="V1090" s="253">
        <f t="shared" si="77"/>
        <v>0.9999903653460771</v>
      </c>
    </row>
    <row r="1091" spans="4:22" ht="12.75">
      <c r="D1091" s="4" t="s">
        <v>558</v>
      </c>
      <c r="H1091" s="205"/>
      <c r="I1091" s="39">
        <v>193</v>
      </c>
      <c r="P1091" s="15">
        <v>-147.91</v>
      </c>
      <c r="R1091" s="257"/>
      <c r="S1091" s="18">
        <f t="shared" si="76"/>
        <v>45.09</v>
      </c>
      <c r="U1091" s="20">
        <v>45090</v>
      </c>
      <c r="V1091" s="253">
        <f t="shared" si="77"/>
        <v>0.9999999999999999</v>
      </c>
    </row>
    <row r="1092" spans="4:22" ht="12.75">
      <c r="D1092" s="4" t="s">
        <v>559</v>
      </c>
      <c r="H1092" s="205"/>
      <c r="I1092" s="39"/>
      <c r="P1092" s="15">
        <v>45.36</v>
      </c>
      <c r="R1092" s="257"/>
      <c r="S1092" s="18">
        <f t="shared" si="76"/>
        <v>45.36</v>
      </c>
      <c r="U1092" s="20">
        <v>45360</v>
      </c>
      <c r="V1092" s="253">
        <f t="shared" si="77"/>
        <v>1</v>
      </c>
    </row>
    <row r="1093" spans="4:22" ht="12.75">
      <c r="D1093" s="4" t="s">
        <v>560</v>
      </c>
      <c r="H1093" s="205"/>
      <c r="I1093" s="39"/>
      <c r="J1093" s="13">
        <v>48</v>
      </c>
      <c r="L1093" s="13">
        <v>109.4</v>
      </c>
      <c r="P1093" s="15">
        <v>-3</v>
      </c>
      <c r="R1093" s="257"/>
      <c r="S1093" s="18">
        <f t="shared" si="76"/>
        <v>154.4</v>
      </c>
      <c r="U1093" s="20">
        <v>154400</v>
      </c>
      <c r="V1093" s="253">
        <f t="shared" si="77"/>
        <v>1</v>
      </c>
    </row>
    <row r="1094" spans="8:22" ht="12.75">
      <c r="H1094" s="205"/>
      <c r="I1094" s="15"/>
      <c r="Q1094" s="41"/>
      <c r="R1094" s="78"/>
      <c r="V1094" s="253"/>
    </row>
    <row r="1095" spans="1:22" ht="16.5">
      <c r="A1095" s="52">
        <v>34</v>
      </c>
      <c r="B1095" s="254"/>
      <c r="C1095" s="254"/>
      <c r="D1095" s="53" t="s">
        <v>561</v>
      </c>
      <c r="E1095" s="254"/>
      <c r="F1095" s="254"/>
      <c r="G1095" s="254"/>
      <c r="H1095" s="357"/>
      <c r="I1095" s="59">
        <f>SUM(I1096:I1098)</f>
        <v>150</v>
      </c>
      <c r="J1095" s="59">
        <f aca="true" t="shared" si="78" ref="J1095:R1095">SUM(J1096:J1098)</f>
        <v>0</v>
      </c>
      <c r="K1095" s="59">
        <f t="shared" si="78"/>
        <v>0</v>
      </c>
      <c r="L1095" s="59">
        <f t="shared" si="78"/>
        <v>0</v>
      </c>
      <c r="M1095" s="59">
        <f t="shared" si="78"/>
        <v>-150</v>
      </c>
      <c r="N1095" s="58">
        <f t="shared" si="78"/>
        <v>0</v>
      </c>
      <c r="O1095" s="59">
        <f t="shared" si="78"/>
        <v>0</v>
      </c>
      <c r="P1095" s="59">
        <f>SUM(P1096:P1098)</f>
        <v>0</v>
      </c>
      <c r="Q1095" s="60">
        <f t="shared" si="78"/>
        <v>0</v>
      </c>
      <c r="R1095" s="60">
        <f t="shared" si="78"/>
        <v>0</v>
      </c>
      <c r="S1095" s="361">
        <f>SUM(I1095:Q1095)</f>
        <v>0</v>
      </c>
      <c r="T1095" s="106"/>
      <c r="U1095" s="64">
        <f>SUM(U1096:U1097)</f>
        <v>0</v>
      </c>
      <c r="V1095" s="253"/>
    </row>
    <row r="1096" spans="8:18" ht="12.75">
      <c r="H1096" s="205"/>
      <c r="I1096" s="15"/>
      <c r="R1096" s="257"/>
    </row>
    <row r="1097" spans="4:22" ht="12.75">
      <c r="D1097" s="4" t="s">
        <v>562</v>
      </c>
      <c r="H1097" s="205"/>
      <c r="I1097" s="39">
        <v>150</v>
      </c>
      <c r="M1097" s="13">
        <v>-150</v>
      </c>
      <c r="R1097" s="257"/>
      <c r="S1097" s="18">
        <f>SUM(I1097:R1097)</f>
        <v>0</v>
      </c>
      <c r="U1097" s="20">
        <v>0</v>
      </c>
      <c r="V1097" s="253"/>
    </row>
    <row r="1098" spans="8:18" ht="12.75">
      <c r="H1098" s="205"/>
      <c r="I1098" s="15"/>
      <c r="R1098" s="78"/>
    </row>
    <row r="1099" spans="1:22" ht="16.5">
      <c r="A1099" s="52">
        <v>36</v>
      </c>
      <c r="B1099" s="254"/>
      <c r="C1099" s="254"/>
      <c r="D1099" s="53" t="s">
        <v>563</v>
      </c>
      <c r="E1099" s="254"/>
      <c r="F1099" s="254"/>
      <c r="G1099" s="254"/>
      <c r="H1099" s="357"/>
      <c r="I1099" s="59">
        <f>SUM(I1102:I1126)</f>
        <v>1340</v>
      </c>
      <c r="J1099" s="57">
        <f>SUM(J1100:J1131)</f>
        <v>0</v>
      </c>
      <c r="K1099" s="57">
        <f>SUM(K1100:K1131)</f>
        <v>114.8</v>
      </c>
      <c r="L1099" s="57">
        <f>SUM(L1100:L1123)</f>
        <v>6928.864</v>
      </c>
      <c r="M1099" s="57">
        <f>SUM(M1101:M1131)</f>
        <v>130.527</v>
      </c>
      <c r="N1099" s="58">
        <f>SUM(N1101:N1131)</f>
        <v>0</v>
      </c>
      <c r="O1099" s="59">
        <f>SUM(O1101:O1131)</f>
        <v>184.214</v>
      </c>
      <c r="P1099" s="59">
        <f>SUM(P1101:P1131)</f>
        <v>-868.825</v>
      </c>
      <c r="Q1099" s="60">
        <f>SUM(Q1101:Q1131)</f>
        <v>0</v>
      </c>
      <c r="R1099" s="286"/>
      <c r="S1099" s="62">
        <f>SUM(S1102:S1131)</f>
        <v>7829.58</v>
      </c>
      <c r="T1099" s="106"/>
      <c r="U1099" s="64">
        <f>SUM(U1100:U1126)</f>
        <v>7829578.84</v>
      </c>
      <c r="V1099" s="236">
        <f>SUM(U1099/S1099/1000)</f>
        <v>0.9999998518439048</v>
      </c>
    </row>
    <row r="1100" spans="8:18" ht="12.75">
      <c r="H1100" s="205"/>
      <c r="I1100" s="15"/>
      <c r="R1100" s="78"/>
    </row>
    <row r="1101" spans="1:18" ht="12.75">
      <c r="A1101" s="108" t="s">
        <v>368</v>
      </c>
      <c r="B1101" s="9"/>
      <c r="C1101" s="9"/>
      <c r="D1101" s="9"/>
      <c r="E1101" s="9"/>
      <c r="H1101" s="205"/>
      <c r="I1101" s="15"/>
      <c r="R1101" s="78"/>
    </row>
    <row r="1102" spans="1:22" ht="12.75">
      <c r="A1102" s="111"/>
      <c r="D1102" s="4" t="s">
        <v>564</v>
      </c>
      <c r="H1102" s="205"/>
      <c r="I1102" s="39">
        <v>80</v>
      </c>
      <c r="K1102" s="13">
        <v>110</v>
      </c>
      <c r="O1102" s="15">
        <v>-30.03</v>
      </c>
      <c r="R1102" s="257"/>
      <c r="S1102" s="18">
        <f>SUM(I1102:R1102)</f>
        <v>159.97</v>
      </c>
      <c r="U1102" s="20">
        <v>159970</v>
      </c>
      <c r="V1102" s="253">
        <f>SUM(U1102/S1102/1000)</f>
        <v>1</v>
      </c>
    </row>
    <row r="1103" spans="1:22" ht="12.75">
      <c r="A1103" s="111"/>
      <c r="D1103" s="4" t="s">
        <v>565</v>
      </c>
      <c r="H1103" s="205"/>
      <c r="I1103" s="39"/>
      <c r="K1103" s="13">
        <v>4.8</v>
      </c>
      <c r="O1103" s="15">
        <v>70.244</v>
      </c>
      <c r="R1103" s="257"/>
      <c r="S1103" s="18">
        <f>SUM(I1103:R1103)</f>
        <v>75.044</v>
      </c>
      <c r="U1103" s="20">
        <v>75043.2</v>
      </c>
      <c r="V1103" s="253">
        <f>SUM(U1103/S1103/1000)</f>
        <v>0.9999893395874421</v>
      </c>
    </row>
    <row r="1104" spans="1:22" ht="12.75">
      <c r="A1104" s="111"/>
      <c r="H1104" s="205"/>
      <c r="I1104" s="15"/>
      <c r="R1104" s="257"/>
      <c r="V1104" s="253"/>
    </row>
    <row r="1105" spans="1:22" ht="12.75">
      <c r="A1105" s="108" t="s">
        <v>566</v>
      </c>
      <c r="B1105" s="9"/>
      <c r="C1105" s="9"/>
      <c r="D1105" s="9"/>
      <c r="H1105" s="205"/>
      <c r="I1105" s="39"/>
      <c r="R1105" s="78"/>
      <c r="V1105" s="253"/>
    </row>
    <row r="1106" spans="1:22" ht="12.75">
      <c r="A1106" s="111"/>
      <c r="D1106" s="4" t="s">
        <v>567</v>
      </c>
      <c r="H1106" s="205"/>
      <c r="I1106" s="39">
        <v>750</v>
      </c>
      <c r="L1106" s="13">
        <v>-750</v>
      </c>
      <c r="R1106" s="78"/>
      <c r="S1106" s="18">
        <f>SUM(I1106:R1106)</f>
        <v>0</v>
      </c>
      <c r="U1106" s="20">
        <v>0</v>
      </c>
      <c r="V1106" s="253"/>
    </row>
    <row r="1107" spans="1:22" ht="12.75">
      <c r="A1107" s="111"/>
      <c r="D1107" s="4" t="s">
        <v>568</v>
      </c>
      <c r="H1107" s="205"/>
      <c r="I1107" s="39"/>
      <c r="P1107" s="15">
        <v>15.4</v>
      </c>
      <c r="R1107" s="78"/>
      <c r="S1107" s="18">
        <f>SUM(I1107:R1107)</f>
        <v>15.4</v>
      </c>
      <c r="U1107" s="20">
        <v>15400</v>
      </c>
      <c r="V1107" s="253">
        <f>SUM(U1107/S1107/1000)</f>
        <v>1</v>
      </c>
    </row>
    <row r="1108" spans="1:22" ht="12.75">
      <c r="A1108" s="111"/>
      <c r="H1108" s="205"/>
      <c r="I1108" s="39"/>
      <c r="R1108" s="78"/>
      <c r="U1108" s="362"/>
      <c r="V1108" s="253"/>
    </row>
    <row r="1109" spans="1:22" ht="12.75">
      <c r="A1109" s="108" t="s">
        <v>569</v>
      </c>
      <c r="H1109" s="205"/>
      <c r="I1109" s="39"/>
      <c r="R1109" s="78"/>
      <c r="U1109" s="362"/>
      <c r="V1109" s="253"/>
    </row>
    <row r="1110" spans="1:22" ht="12.75">
      <c r="A1110" s="111"/>
      <c r="D1110" s="4" t="s">
        <v>570</v>
      </c>
      <c r="H1110" s="205"/>
      <c r="I1110" s="39"/>
      <c r="L1110" s="13">
        <v>7228.864</v>
      </c>
      <c r="P1110" s="15">
        <v>-1713.635</v>
      </c>
      <c r="R1110" s="78"/>
      <c r="S1110" s="18">
        <f>SUM(I1110:R1110)</f>
        <v>5515.228999999999</v>
      </c>
      <c r="U1110" s="20">
        <v>5515228.8</v>
      </c>
      <c r="V1110" s="253">
        <f>SUM(U1110/S1110/1000)</f>
        <v>0.9999999637367734</v>
      </c>
    </row>
    <row r="1111" spans="1:22" ht="12.75">
      <c r="A1111" s="111"/>
      <c r="H1111" s="205"/>
      <c r="I1111" s="39"/>
      <c r="R1111" s="78"/>
      <c r="V1111" s="253"/>
    </row>
    <row r="1112" spans="1:22" ht="12.75">
      <c r="A1112" s="111"/>
      <c r="H1112" s="205"/>
      <c r="I1112" s="39"/>
      <c r="R1112" s="78"/>
      <c r="V1112" s="253"/>
    </row>
    <row r="1113" spans="1:22" ht="12.75">
      <c r="A1113" s="111"/>
      <c r="H1113" s="205"/>
      <c r="I1113" s="39"/>
      <c r="R1113" s="78"/>
      <c r="V1113" s="253"/>
    </row>
    <row r="1114" spans="1:22" ht="12.75">
      <c r="A1114" s="108" t="s">
        <v>371</v>
      </c>
      <c r="B1114" s="9"/>
      <c r="C1114" s="9"/>
      <c r="D1114" s="9"/>
      <c r="H1114" s="137"/>
      <c r="I1114" s="39"/>
      <c r="R1114" s="78"/>
      <c r="V1114" s="253"/>
    </row>
    <row r="1115" spans="1:22" ht="12.75">
      <c r="A1115" s="111"/>
      <c r="D1115" s="4" t="s">
        <v>571</v>
      </c>
      <c r="H1115" s="205"/>
      <c r="I1115" s="39">
        <v>90</v>
      </c>
      <c r="M1115" s="13">
        <v>30.527</v>
      </c>
      <c r="R1115" s="78"/>
      <c r="S1115" s="18">
        <f>SUM(I1115:R1115)</f>
        <v>120.527</v>
      </c>
      <c r="U1115" s="20">
        <v>120527</v>
      </c>
      <c r="V1115" s="253">
        <f>SUM(U1115/S1115/1000)</f>
        <v>1</v>
      </c>
    </row>
    <row r="1116" spans="1:18" ht="12.75">
      <c r="A1116" s="111"/>
      <c r="H1116" s="205"/>
      <c r="I1116" s="39"/>
      <c r="R1116" s="78"/>
    </row>
    <row r="1117" spans="1:18" ht="12.75">
      <c r="A1117" s="108" t="s">
        <v>381</v>
      </c>
      <c r="B1117" s="9"/>
      <c r="C1117" s="9"/>
      <c r="D1117" s="9"/>
      <c r="H1117" s="205"/>
      <c r="I1117" s="39"/>
      <c r="R1117" s="78"/>
    </row>
    <row r="1118" spans="4:22" ht="12.75">
      <c r="D1118" s="4"/>
      <c r="E1118" s="4"/>
      <c r="F1118" s="4"/>
      <c r="H1118" s="205"/>
      <c r="I1118" s="39"/>
      <c r="R1118" s="257"/>
      <c r="U1118" s="363"/>
      <c r="V1118" s="253"/>
    </row>
    <row r="1119" spans="4:22" ht="12.75">
      <c r="D1119" s="4" t="s">
        <v>572</v>
      </c>
      <c r="E1119" s="4"/>
      <c r="F1119" s="4"/>
      <c r="H1119" s="205"/>
      <c r="I1119" s="39">
        <v>350</v>
      </c>
      <c r="L1119" s="13">
        <v>450</v>
      </c>
      <c r="P1119" s="15">
        <v>1007.158</v>
      </c>
      <c r="R1119" s="257"/>
      <c r="S1119" s="18">
        <f>SUM(I1119:R1119)</f>
        <v>1807.158</v>
      </c>
      <c r="T1119" s="18">
        <f>SUM(J1119:S1119)</f>
        <v>3264.316</v>
      </c>
      <c r="U1119" s="20">
        <v>1807157.84</v>
      </c>
      <c r="V1119" s="253">
        <f>SUM(U1119/S1119/1000)</f>
        <v>0.9999999114631926</v>
      </c>
    </row>
    <row r="1120" spans="4:22" ht="12.75">
      <c r="D1120" s="4" t="s">
        <v>573</v>
      </c>
      <c r="E1120" s="4"/>
      <c r="F1120" s="4"/>
      <c r="H1120" s="205"/>
      <c r="I1120" s="39"/>
      <c r="M1120" s="13">
        <v>100</v>
      </c>
      <c r="P1120" s="15">
        <v>13.102</v>
      </c>
      <c r="R1120" s="257"/>
      <c r="S1120" s="18">
        <f>SUM(I1120:R1120)</f>
        <v>113.102</v>
      </c>
      <c r="U1120" s="20">
        <v>113102</v>
      </c>
      <c r="V1120" s="253">
        <f>SUM(U1120/S1120/1000)</f>
        <v>1</v>
      </c>
    </row>
    <row r="1121" spans="4:22" ht="12.75">
      <c r="D1121" s="4"/>
      <c r="E1121" s="4"/>
      <c r="F1121" s="4"/>
      <c r="H1121" s="205"/>
      <c r="I1121" s="39"/>
      <c r="R1121" s="257"/>
      <c r="V1121" s="253"/>
    </row>
    <row r="1122" spans="1:22" ht="12.75">
      <c r="A1122" s="108" t="s">
        <v>378</v>
      </c>
      <c r="D1122" s="4"/>
      <c r="E1122" s="4"/>
      <c r="F1122" s="4"/>
      <c r="H1122" s="205"/>
      <c r="I1122" s="39"/>
      <c r="R1122" s="257"/>
      <c r="V1122" s="253"/>
    </row>
    <row r="1123" spans="1:22" ht="12.75">
      <c r="A1123" s="111"/>
      <c r="D1123" s="4" t="s">
        <v>570</v>
      </c>
      <c r="H1123" s="205"/>
      <c r="I1123" s="39"/>
      <c r="R1123" s="78"/>
      <c r="S1123" s="18">
        <f>SUM(I1123:R1123)</f>
        <v>0</v>
      </c>
      <c r="U1123" s="20">
        <v>0</v>
      </c>
      <c r="V1123" s="253"/>
    </row>
    <row r="1124" spans="1:22" ht="12.75">
      <c r="A1124" s="111"/>
      <c r="H1124" s="205"/>
      <c r="I1124" s="39"/>
      <c r="R1124" s="78"/>
      <c r="V1124" s="253"/>
    </row>
    <row r="1125" spans="1:22" ht="12.75">
      <c r="A1125" s="108" t="s">
        <v>395</v>
      </c>
      <c r="H1125" s="205"/>
      <c r="I1125" s="39"/>
      <c r="R1125" s="78"/>
      <c r="V1125" s="253"/>
    </row>
    <row r="1126" spans="1:22" ht="12.75">
      <c r="A1126" s="111"/>
      <c r="D1126" s="4" t="s">
        <v>574</v>
      </c>
      <c r="H1126" s="205"/>
      <c r="I1126" s="39">
        <v>70</v>
      </c>
      <c r="P1126" s="15">
        <v>-46.85</v>
      </c>
      <c r="R1126" s="78"/>
      <c r="S1126" s="18">
        <f>SUM(I1126:R1126)</f>
        <v>23.15</v>
      </c>
      <c r="U1126" s="20">
        <v>23150</v>
      </c>
      <c r="V1126" s="253">
        <f>SUM(U1126/S1126/1000)</f>
        <v>1.0000000000000002</v>
      </c>
    </row>
    <row r="1127" spans="1:22" ht="12.75">
      <c r="A1127" s="111"/>
      <c r="H1127" s="205"/>
      <c r="I1127" s="39"/>
      <c r="R1127" s="78"/>
      <c r="V1127" s="253"/>
    </row>
    <row r="1128" spans="1:22" ht="12.75">
      <c r="A1128" s="108" t="s">
        <v>575</v>
      </c>
      <c r="B1128" s="9"/>
      <c r="C1128" s="9"/>
      <c r="D1128" s="9"/>
      <c r="H1128" s="205"/>
      <c r="I1128" s="39"/>
      <c r="R1128" s="78"/>
      <c r="V1128" s="253"/>
    </row>
    <row r="1129" spans="1:22" ht="12.75">
      <c r="A1129" s="108"/>
      <c r="B1129" s="9"/>
      <c r="C1129" s="9"/>
      <c r="D1129" s="4" t="s">
        <v>576</v>
      </c>
      <c r="E1129" s="4"/>
      <c r="F1129" s="4"/>
      <c r="G1129" s="4"/>
      <c r="H1129" s="205"/>
      <c r="I1129" s="39"/>
      <c r="O1129" s="15">
        <v>144</v>
      </c>
      <c r="P1129" s="15">
        <v>-144</v>
      </c>
      <c r="R1129" s="78"/>
      <c r="S1129" s="18">
        <f>SUM(O1129:R1129)</f>
        <v>0</v>
      </c>
      <c r="U1129" s="20">
        <v>0</v>
      </c>
      <c r="V1129" s="253"/>
    </row>
    <row r="1130" spans="1:22" ht="12.75">
      <c r="A1130" s="108"/>
      <c r="B1130" s="9"/>
      <c r="C1130" s="9"/>
      <c r="D1130" s="4"/>
      <c r="E1130" s="4"/>
      <c r="F1130" s="4"/>
      <c r="G1130" s="4"/>
      <c r="H1130" s="205"/>
      <c r="I1130" s="39"/>
      <c r="R1130" s="78"/>
      <c r="V1130" s="253"/>
    </row>
    <row r="1131" spans="1:22" ht="12.75">
      <c r="A1131" s="108"/>
      <c r="B1131" s="9"/>
      <c r="C1131" s="9"/>
      <c r="D1131" s="4"/>
      <c r="E1131" s="4"/>
      <c r="F1131" s="4"/>
      <c r="G1131" s="4"/>
      <c r="H1131" s="205"/>
      <c r="I1131" s="39"/>
      <c r="R1131" s="78"/>
      <c r="V1131" s="253"/>
    </row>
    <row r="1132" spans="1:22" ht="12.75">
      <c r="A1132" s="108"/>
      <c r="B1132" s="9"/>
      <c r="C1132" s="9"/>
      <c r="D1132" s="4"/>
      <c r="E1132" s="4"/>
      <c r="F1132" s="4"/>
      <c r="G1132" s="4"/>
      <c r="H1132" s="205"/>
      <c r="I1132" s="39"/>
      <c r="R1132" s="78"/>
      <c r="V1132" s="253"/>
    </row>
    <row r="1133" spans="1:22" ht="12.75">
      <c r="A1133" s="108"/>
      <c r="B1133" s="9"/>
      <c r="C1133" s="9"/>
      <c r="D1133" s="4"/>
      <c r="E1133" s="4"/>
      <c r="F1133" s="4"/>
      <c r="G1133" s="4"/>
      <c r="H1133" s="205"/>
      <c r="I1133" s="39"/>
      <c r="R1133" s="78"/>
      <c r="V1133" s="253"/>
    </row>
    <row r="1134" spans="1:22" ht="16.5">
      <c r="A1134" s="52">
        <v>37</v>
      </c>
      <c r="B1134" s="254"/>
      <c r="C1134" s="254"/>
      <c r="D1134" s="53" t="s">
        <v>398</v>
      </c>
      <c r="E1134" s="53"/>
      <c r="F1134" s="104"/>
      <c r="G1134" s="104"/>
      <c r="H1134" s="353"/>
      <c r="I1134" s="59">
        <f>SUM(I1135:I1145)</f>
        <v>22755</v>
      </c>
      <c r="J1134" s="59">
        <f>SUM(J1135:J1145)</f>
        <v>236</v>
      </c>
      <c r="K1134" s="59">
        <f aca="true" t="shared" si="79" ref="K1134:Q1134">SUM(K1135:K1145)</f>
        <v>0</v>
      </c>
      <c r="L1134" s="59">
        <f>SUM(L1135:L1145)</f>
        <v>-243.79199999999992</v>
      </c>
      <c r="M1134" s="57">
        <f t="shared" si="79"/>
        <v>0</v>
      </c>
      <c r="N1134" s="58">
        <f>SUM(N1135:N1145)</f>
        <v>0</v>
      </c>
      <c r="O1134" s="59">
        <f t="shared" si="79"/>
        <v>0</v>
      </c>
      <c r="P1134" s="59">
        <f>SUM(P1135:P1145)</f>
        <v>-965.79</v>
      </c>
      <c r="Q1134" s="355">
        <f t="shared" si="79"/>
        <v>0</v>
      </c>
      <c r="R1134" s="286">
        <v>1967998</v>
      </c>
      <c r="S1134" s="59">
        <f>SUM(S1135:S1145)</f>
        <v>21781.418</v>
      </c>
      <c r="T1134" s="106"/>
      <c r="U1134" s="270">
        <f>SUM(U1135:U1145)</f>
        <v>21781417.6</v>
      </c>
      <c r="V1134" s="236">
        <f>SUM(U1134/S1134/1000)</f>
        <v>0.9999999816357228</v>
      </c>
    </row>
    <row r="1135" spans="1:22" ht="12.75">
      <c r="A1135" s="108" t="s">
        <v>577</v>
      </c>
      <c r="H1135" s="205"/>
      <c r="I1135" s="39"/>
      <c r="R1135" s="78"/>
      <c r="V1135" s="253"/>
    </row>
    <row r="1136" spans="1:22" ht="12.75">
      <c r="A1136" s="108"/>
      <c r="D1136" s="4" t="s">
        <v>578</v>
      </c>
      <c r="H1136" s="205"/>
      <c r="I1136" s="39">
        <v>160</v>
      </c>
      <c r="P1136" s="15">
        <v>-160</v>
      </c>
      <c r="R1136" s="78"/>
      <c r="S1136" s="18">
        <f>SUM(I1136:R1136)</f>
        <v>0</v>
      </c>
      <c r="U1136" s="20">
        <v>0</v>
      </c>
      <c r="V1136" s="253"/>
    </row>
    <row r="1137" spans="1:22" ht="12.75">
      <c r="A1137" s="111"/>
      <c r="H1137" s="205"/>
      <c r="I1137" s="15"/>
      <c r="R1137" s="78"/>
      <c r="V1137" s="253"/>
    </row>
    <row r="1138" spans="1:22" ht="12.75">
      <c r="A1138" s="108" t="s">
        <v>579</v>
      </c>
      <c r="H1138" s="205"/>
      <c r="I1138" s="15"/>
      <c r="R1138" s="78"/>
      <c r="V1138" s="253"/>
    </row>
    <row r="1139" spans="1:22" ht="12.75">
      <c r="A1139" s="108"/>
      <c r="D1139" s="4" t="s">
        <v>580</v>
      </c>
      <c r="H1139" s="205"/>
      <c r="I1139" s="39">
        <v>22595</v>
      </c>
      <c r="L1139" s="13">
        <v>-2446.236</v>
      </c>
      <c r="P1139" s="15">
        <v>-753.79</v>
      </c>
      <c r="R1139" s="78"/>
      <c r="S1139" s="18">
        <f>SUM(I1139:R1139)</f>
        <v>19394.974000000002</v>
      </c>
      <c r="U1139" s="20">
        <v>19394973.6</v>
      </c>
      <c r="V1139" s="253">
        <f>SUM(U1139/S1139/1000)</f>
        <v>0.9999999793761002</v>
      </c>
    </row>
    <row r="1140" spans="1:22" ht="12.75">
      <c r="A1140" s="108"/>
      <c r="D1140" s="4" t="s">
        <v>581</v>
      </c>
      <c r="H1140" s="205"/>
      <c r="I1140" s="39"/>
      <c r="L1140" s="13">
        <v>1134.684</v>
      </c>
      <c r="R1140" s="78"/>
      <c r="S1140" s="18">
        <f>SUM(I1140:R1140)</f>
        <v>1134.684</v>
      </c>
      <c r="U1140" s="20">
        <v>1134684</v>
      </c>
      <c r="V1140" s="253">
        <f>SUM(U1140/S1140/1000)</f>
        <v>1</v>
      </c>
    </row>
    <row r="1141" spans="1:22" ht="12.75">
      <c r="A1141" s="108"/>
      <c r="D1141" s="4" t="s">
        <v>582</v>
      </c>
      <c r="H1141" s="205"/>
      <c r="I1141" s="39"/>
      <c r="L1141" s="13">
        <v>1067.76</v>
      </c>
      <c r="R1141" s="78"/>
      <c r="S1141" s="18">
        <f>SUM(I1141:R1141)</f>
        <v>1067.76</v>
      </c>
      <c r="U1141" s="20">
        <v>1067760</v>
      </c>
      <c r="V1141" s="253">
        <f>SUM(U1141/S1141/1000)</f>
        <v>1</v>
      </c>
    </row>
    <row r="1142" spans="1:22" ht="12.75">
      <c r="A1142" s="108"/>
      <c r="H1142" s="205"/>
      <c r="I1142" s="39"/>
      <c r="R1142" s="78"/>
      <c r="V1142" s="253"/>
    </row>
    <row r="1143" spans="1:22" ht="12.75">
      <c r="A1143" s="108" t="s">
        <v>436</v>
      </c>
      <c r="H1143" s="205"/>
      <c r="I1143" s="39"/>
      <c r="R1143" s="78"/>
      <c r="V1143" s="253"/>
    </row>
    <row r="1144" spans="1:22" ht="12.75">
      <c r="A1144" s="108"/>
      <c r="D1144" s="4" t="s">
        <v>570</v>
      </c>
      <c r="H1144" s="205"/>
      <c r="I1144" s="39"/>
      <c r="J1144" s="13">
        <v>236</v>
      </c>
      <c r="P1144" s="15">
        <v>-52</v>
      </c>
      <c r="R1144" s="78"/>
      <c r="S1144" s="18">
        <f>SUM(I1144:R1144)</f>
        <v>184</v>
      </c>
      <c r="U1144" s="20">
        <v>184000</v>
      </c>
      <c r="V1144" s="253">
        <f>SUM(U1144/S1144/1000)</f>
        <v>1</v>
      </c>
    </row>
    <row r="1145" spans="1:18" ht="12.75">
      <c r="A1145" s="111"/>
      <c r="H1145" s="205"/>
      <c r="I1145" s="15"/>
      <c r="R1145" s="78"/>
    </row>
    <row r="1146" spans="1:22" ht="16.5">
      <c r="A1146" s="52">
        <v>55</v>
      </c>
      <c r="B1146" s="254"/>
      <c r="C1146" s="254"/>
      <c r="D1146" s="53" t="s">
        <v>583</v>
      </c>
      <c r="E1146" s="254"/>
      <c r="F1146" s="254"/>
      <c r="G1146" s="254"/>
      <c r="H1146" s="357"/>
      <c r="I1146" s="59">
        <f>SUM(I1147:I1150)</f>
        <v>890</v>
      </c>
      <c r="J1146" s="59">
        <f>SUM(J1147:J1150)</f>
        <v>0</v>
      </c>
      <c r="K1146" s="59">
        <f>SUM(K1147:K1150)</f>
        <v>0</v>
      </c>
      <c r="L1146" s="57">
        <f>SUM(L1147:L1150)</f>
        <v>0</v>
      </c>
      <c r="M1146" s="57">
        <f>SUM(M1147:M1151)</f>
        <v>0</v>
      </c>
      <c r="N1146" s="58">
        <f>SUM(N1147:N1151)</f>
        <v>0</v>
      </c>
      <c r="O1146" s="59">
        <f>SUM(O1147:O1151)</f>
        <v>0</v>
      </c>
      <c r="P1146" s="59">
        <f>SUM(P1147:P1151)</f>
        <v>118.24599999999998</v>
      </c>
      <c r="Q1146" s="60">
        <f>SUM(Q1148+Q1150)</f>
        <v>0</v>
      </c>
      <c r="R1146" s="364"/>
      <c r="S1146" s="62">
        <f>SUM(S1148:S1151)</f>
        <v>1008.246</v>
      </c>
      <c r="T1146" s="360"/>
      <c r="U1146" s="64">
        <f>SUM(U1147:U1151)</f>
        <v>1008246</v>
      </c>
      <c r="V1146" s="253"/>
    </row>
    <row r="1147" spans="1:18" ht="13.5" customHeight="1">
      <c r="A1147" s="111"/>
      <c r="H1147" s="205"/>
      <c r="I1147" s="15"/>
      <c r="R1147" s="78"/>
    </row>
    <row r="1148" spans="1:22" ht="13.5" customHeight="1">
      <c r="A1148" s="111"/>
      <c r="D1148" s="4" t="s">
        <v>584</v>
      </c>
      <c r="H1148" s="205"/>
      <c r="I1148" s="39">
        <v>890</v>
      </c>
      <c r="P1148" s="15">
        <v>-301</v>
      </c>
      <c r="R1148" s="78"/>
      <c r="S1148" s="18">
        <f>SUM(I1148:R1148)</f>
        <v>589</v>
      </c>
      <c r="U1148" s="20">
        <v>589000</v>
      </c>
      <c r="V1148" s="253">
        <f>SUM(U1148/S1148/1000)</f>
        <v>1</v>
      </c>
    </row>
    <row r="1149" spans="1:22" ht="13.5" customHeight="1">
      <c r="A1149" s="111"/>
      <c r="D1149" s="4" t="s">
        <v>585</v>
      </c>
      <c r="H1149" s="205"/>
      <c r="I1149" s="39"/>
      <c r="P1149" s="15">
        <v>335</v>
      </c>
      <c r="R1149" s="78"/>
      <c r="S1149" s="18">
        <f>SUM(I1149:R1149)</f>
        <v>335</v>
      </c>
      <c r="U1149" s="20">
        <v>335000</v>
      </c>
      <c r="V1149" s="253">
        <f>SUM(U1149/S1149/1000)</f>
        <v>1</v>
      </c>
    </row>
    <row r="1150" spans="1:22" ht="13.5" customHeight="1">
      <c r="A1150" s="111"/>
      <c r="D1150" s="4" t="s">
        <v>586</v>
      </c>
      <c r="H1150" s="205"/>
      <c r="I1150" s="39"/>
      <c r="P1150" s="15">
        <v>84.246</v>
      </c>
      <c r="R1150" s="78"/>
      <c r="S1150" s="18">
        <f>SUM(I1150:R1150)</f>
        <v>84.246</v>
      </c>
      <c r="U1150" s="20">
        <v>84246</v>
      </c>
      <c r="V1150" s="253">
        <f>SUM(U1150/S1150/1000)</f>
        <v>1.0000000000000002</v>
      </c>
    </row>
    <row r="1151" spans="8:18" ht="12.75">
      <c r="H1151" s="205"/>
      <c r="I1151" s="15"/>
      <c r="R1151" s="78"/>
    </row>
    <row r="1152" spans="1:22" ht="16.5">
      <c r="A1152" s="52">
        <v>61</v>
      </c>
      <c r="B1152" s="254"/>
      <c r="C1152" s="254"/>
      <c r="D1152" s="53" t="s">
        <v>587</v>
      </c>
      <c r="E1152" s="254"/>
      <c r="F1152" s="254"/>
      <c r="G1152" s="254"/>
      <c r="H1152" s="357"/>
      <c r="I1152" s="59">
        <f>SUM(I1153:I1158)</f>
        <v>700</v>
      </c>
      <c r="J1152" s="57">
        <f>SUM(J1154:J1158)</f>
        <v>81.6</v>
      </c>
      <c r="K1152" s="57">
        <f>SUM(K1153:K1157)</f>
        <v>77.748</v>
      </c>
      <c r="L1152" s="57">
        <f>SUM(L1153:L1158)</f>
        <v>40</v>
      </c>
      <c r="M1152" s="57">
        <f>SUM(M1154:M1158)</f>
        <v>0</v>
      </c>
      <c r="N1152" s="58">
        <f>SUM(N1153:N1153)</f>
        <v>0</v>
      </c>
      <c r="O1152" s="59">
        <f>SUM(O1153:O1157)</f>
        <v>-100</v>
      </c>
      <c r="P1152" s="59">
        <f>SUM(P1153:P1157)</f>
        <v>-245.954</v>
      </c>
      <c r="Q1152" s="60">
        <f>SUM(Q1154:Q1158)</f>
        <v>0</v>
      </c>
      <c r="R1152" s="364"/>
      <c r="S1152" s="59">
        <f>SUM(S1153:S1157)</f>
        <v>553.394</v>
      </c>
      <c r="T1152" s="360"/>
      <c r="U1152" s="64">
        <f>SUM(U1153:U1158)</f>
        <v>553393.6</v>
      </c>
      <c r="V1152" s="253"/>
    </row>
    <row r="1153" spans="8:18" ht="12.75">
      <c r="H1153" s="205"/>
      <c r="I1153" s="15"/>
      <c r="R1153" s="78"/>
    </row>
    <row r="1154" spans="1:22" ht="12.75">
      <c r="A1154" s="111"/>
      <c r="D1154" s="4" t="s">
        <v>588</v>
      </c>
      <c r="H1154" s="205"/>
      <c r="I1154" s="39">
        <v>500</v>
      </c>
      <c r="K1154" s="13">
        <v>75</v>
      </c>
      <c r="P1154" s="15">
        <v>-244.954</v>
      </c>
      <c r="R1154" s="78"/>
      <c r="S1154" s="18">
        <f>SUM(I1154:R1154)</f>
        <v>330.046</v>
      </c>
      <c r="U1154" s="20">
        <v>330045.6</v>
      </c>
      <c r="V1154" s="253">
        <f>SUM(U1154/S1154/1000)</f>
        <v>0.9999987880477267</v>
      </c>
    </row>
    <row r="1155" spans="1:22" ht="12.75">
      <c r="A1155" s="111"/>
      <c r="D1155" s="4" t="s">
        <v>589</v>
      </c>
      <c r="H1155" s="205"/>
      <c r="I1155" s="39">
        <v>100</v>
      </c>
      <c r="O1155" s="15">
        <v>-100</v>
      </c>
      <c r="R1155" s="78"/>
      <c r="S1155" s="18">
        <f>SUM(I1155:R1155)</f>
        <v>0</v>
      </c>
      <c r="U1155" s="20">
        <v>0</v>
      </c>
      <c r="V1155" s="253"/>
    </row>
    <row r="1156" spans="1:22" ht="12.75">
      <c r="A1156" s="111"/>
      <c r="D1156" s="4" t="s">
        <v>590</v>
      </c>
      <c r="H1156" s="205"/>
      <c r="I1156" s="39">
        <v>100</v>
      </c>
      <c r="L1156" s="13">
        <v>40</v>
      </c>
      <c r="P1156" s="15">
        <v>-1</v>
      </c>
      <c r="R1156" s="78"/>
      <c r="S1156" s="18">
        <f>SUM(I1156:R1156)</f>
        <v>139</v>
      </c>
      <c r="U1156" s="20">
        <v>139000</v>
      </c>
      <c r="V1156" s="253"/>
    </row>
    <row r="1157" spans="1:22" ht="12.75">
      <c r="A1157" s="111"/>
      <c r="D1157" s="4" t="s">
        <v>591</v>
      </c>
      <c r="H1157" s="205"/>
      <c r="I1157" s="39"/>
      <c r="J1157" s="13">
        <v>81.6</v>
      </c>
      <c r="K1157" s="13">
        <v>2.748</v>
      </c>
      <c r="R1157" s="78"/>
      <c r="S1157" s="18">
        <f>SUM(I1157:R1157)</f>
        <v>84.348</v>
      </c>
      <c r="U1157" s="20">
        <v>84348</v>
      </c>
      <c r="V1157" s="253"/>
    </row>
    <row r="1158" spans="1:19" ht="12.75">
      <c r="A1158" s="111"/>
      <c r="F1158" s="21"/>
      <c r="H1158" s="205"/>
      <c r="I1158" s="15"/>
      <c r="R1158" s="78"/>
      <c r="S1158" s="199"/>
    </row>
    <row r="1159" spans="1:22" ht="16.5">
      <c r="A1159" s="52">
        <v>64</v>
      </c>
      <c r="B1159" s="254"/>
      <c r="C1159" s="254"/>
      <c r="D1159" s="254" t="s">
        <v>592</v>
      </c>
      <c r="E1159" s="254"/>
      <c r="F1159" s="365"/>
      <c r="G1159" s="104"/>
      <c r="H1159" s="353"/>
      <c r="I1159" s="57">
        <f aca="true" t="shared" si="80" ref="I1159:Q1159">SUM(I1161:I1162)</f>
        <v>2000</v>
      </c>
      <c r="J1159" s="57">
        <f t="shared" si="80"/>
        <v>0</v>
      </c>
      <c r="K1159" s="57">
        <f t="shared" si="80"/>
        <v>0</v>
      </c>
      <c r="L1159" s="57">
        <f t="shared" si="80"/>
        <v>0</v>
      </c>
      <c r="M1159" s="57">
        <f t="shared" si="80"/>
        <v>-1951.417</v>
      </c>
      <c r="N1159" s="58">
        <f t="shared" si="80"/>
        <v>0</v>
      </c>
      <c r="O1159" s="59">
        <f t="shared" si="80"/>
        <v>0</v>
      </c>
      <c r="P1159" s="59">
        <f>SUM(P1161:P1162)</f>
        <v>-4.939</v>
      </c>
      <c r="Q1159" s="60">
        <f t="shared" si="80"/>
        <v>0</v>
      </c>
      <c r="R1159" s="286"/>
      <c r="S1159" s="59">
        <f>SUM(S1161:S1162)</f>
        <v>43.644000000000005</v>
      </c>
      <c r="T1159" s="106"/>
      <c r="U1159" s="64">
        <f>SUM(U1160:U1161)</f>
        <v>43644</v>
      </c>
      <c r="V1159" s="253"/>
    </row>
    <row r="1160" spans="1:19" ht="12.75">
      <c r="A1160" s="111"/>
      <c r="F1160" s="21"/>
      <c r="H1160" s="205"/>
      <c r="I1160" s="15"/>
      <c r="R1160" s="78"/>
      <c r="S1160" s="199"/>
    </row>
    <row r="1161" spans="4:21" ht="12.75">
      <c r="D1161" s="4" t="s">
        <v>593</v>
      </c>
      <c r="H1161" s="205"/>
      <c r="I1161" s="39">
        <v>2000</v>
      </c>
      <c r="M1161" s="13">
        <v>-1951.417</v>
      </c>
      <c r="P1161" s="15">
        <v>-4.939</v>
      </c>
      <c r="R1161" s="78"/>
      <c r="S1161" s="18">
        <f>SUM(I1161:R1161)</f>
        <v>43.644000000000005</v>
      </c>
      <c r="U1161" s="20">
        <v>43644</v>
      </c>
    </row>
    <row r="1162" spans="8:18" ht="13.5">
      <c r="H1162" s="205"/>
      <c r="I1162" s="15"/>
      <c r="M1162" s="366"/>
      <c r="N1162" s="367"/>
      <c r="O1162" s="368"/>
      <c r="P1162" s="368"/>
      <c r="Q1162" s="369"/>
      <c r="R1162" s="78"/>
    </row>
    <row r="1163" spans="1:22" ht="26.25" customHeight="1">
      <c r="A1163" s="370" t="s">
        <v>594</v>
      </c>
      <c r="B1163" s="371"/>
      <c r="C1163" s="371"/>
      <c r="D1163" s="146"/>
      <c r="E1163" s="371"/>
      <c r="F1163" s="371"/>
      <c r="G1163" s="371"/>
      <c r="H1163" s="372"/>
      <c r="I1163" s="171">
        <f>SUM(I1046++I1050+I1054+I1067+I1080+I1086+I1095+I1099+I1134+I1146+I1152+I1159)</f>
        <v>28640.016</v>
      </c>
      <c r="J1163" s="171">
        <f>SUM(J1046++J1050+J1054+J1067+J1080+J1086+J1095+J1099+J1134+J1146+J1152+J1159)</f>
        <v>385.6</v>
      </c>
      <c r="K1163" s="171">
        <f>SUM(K1046++K1050+K1054+K1067+K1080+K1086+K1095+K1099+K1134+K1152+K1146+K1159)</f>
        <v>463.582</v>
      </c>
      <c r="L1163" s="171">
        <f>SUM(L1046++L1050+L1054+L1067+L1080+L1086+L1095+L1099+L1134+L1146+L1152+L1159)</f>
        <v>7592.472</v>
      </c>
      <c r="M1163" s="57">
        <f>M1046+M1050+M1054+M1067+M1080+M1086+M1095+M1099+M1134+M1146+M1152+M1159</f>
        <v>-1502.29</v>
      </c>
      <c r="N1163" s="58">
        <f>N1046+N1050+N1054+N1067+N1080+N1086+N1095+N1099+N1134+N1146+N1152+N1159</f>
        <v>0</v>
      </c>
      <c r="O1163" s="59">
        <f>O1046+O1050+O1054+O1067+O1080+O1086+O1095+O1099+O1134+O1146+O1152+O1159</f>
        <v>-103.00400000000002</v>
      </c>
      <c r="P1163" s="59">
        <f>P1046+P1050+P1054+P1067+P1080+P1086+P1095+P1099+P1134+P1146+P1152+P1159</f>
        <v>-2257.6009999999997</v>
      </c>
      <c r="Q1163" s="60">
        <f>Q1046+Q1050+Q1054+Q1067+Q1080+Q1086+Q1095+Q1099+Q1134+Q1146+Q1152+Q1159</f>
        <v>0</v>
      </c>
      <c r="R1163" s="373"/>
      <c r="S1163" s="171">
        <f>SUM(S1046++S1050+S1054+S1067+S1080+S1086+S1095+S1099+S1134+S1146+S1152+S1159)</f>
        <v>33218.775</v>
      </c>
      <c r="T1163" s="181"/>
      <c r="U1163" s="374">
        <f>SUM(U1046+U1050+U1054+U1067+U1080+U1086+U1095+U1099+U1134+U1146+U1152+U1159)</f>
        <v>33137801.740000002</v>
      </c>
      <c r="V1163" s="236">
        <f>SUM(U1163/S1163/1000)</f>
        <v>0.9975624248636502</v>
      </c>
    </row>
    <row r="1164" spans="1:22" ht="26.25" customHeight="1">
      <c r="A1164" s="223"/>
      <c r="B1164" s="224"/>
      <c r="C1164" s="224"/>
      <c r="D1164" s="158"/>
      <c r="E1164" s="224"/>
      <c r="F1164" s="224"/>
      <c r="G1164" s="224"/>
      <c r="H1164" s="375"/>
      <c r="I1164" s="185"/>
      <c r="J1164" s="185"/>
      <c r="K1164" s="185"/>
      <c r="L1164" s="185"/>
      <c r="M1164" s="185"/>
      <c r="N1164" s="162"/>
      <c r="O1164" s="160"/>
      <c r="P1164" s="160"/>
      <c r="Q1164" s="197"/>
      <c r="R1164" s="237"/>
      <c r="S1164" s="185"/>
      <c r="T1164" s="229"/>
      <c r="U1164" s="233"/>
      <c r="V1164" s="253"/>
    </row>
    <row r="1165" spans="1:22" ht="26.25" customHeight="1">
      <c r="A1165" s="223"/>
      <c r="B1165" s="224"/>
      <c r="C1165" s="224"/>
      <c r="D1165" s="158"/>
      <c r="E1165" s="224"/>
      <c r="F1165" s="224"/>
      <c r="G1165" s="224"/>
      <c r="H1165" s="375"/>
      <c r="I1165" s="185"/>
      <c r="J1165" s="185"/>
      <c r="K1165" s="185"/>
      <c r="L1165" s="185"/>
      <c r="M1165" s="185"/>
      <c r="N1165" s="162"/>
      <c r="O1165" s="160"/>
      <c r="P1165" s="160"/>
      <c r="Q1165" s="197"/>
      <c r="R1165" s="237"/>
      <c r="S1165" s="185"/>
      <c r="T1165" s="229"/>
      <c r="U1165" s="233"/>
      <c r="V1165" s="253"/>
    </row>
    <row r="1166" spans="4:18" ht="12.75">
      <c r="D1166" s="66"/>
      <c r="H1166" s="205"/>
      <c r="I1166" s="15"/>
      <c r="R1166" s="78"/>
    </row>
    <row r="1167" spans="4:18" ht="12.75" hidden="1">
      <c r="D1167" s="111"/>
      <c r="H1167" s="205"/>
      <c r="I1167" s="15"/>
      <c r="R1167" s="78"/>
    </row>
    <row r="1168" spans="8:21" ht="12.75" hidden="1">
      <c r="H1168" s="205"/>
      <c r="I1168" s="15"/>
      <c r="J1168" s="185"/>
      <c r="L1168" s="32"/>
      <c r="M1168" s="38"/>
      <c r="N1168" s="40"/>
      <c r="O1168" s="39"/>
      <c r="P1168" s="39"/>
      <c r="R1168" s="78"/>
      <c r="S1168" s="376"/>
      <c r="T1168" s="326"/>
      <c r="U1168" s="377"/>
    </row>
    <row r="1169" spans="8:18" ht="12.75" hidden="1">
      <c r="H1169" s="205"/>
      <c r="I1169" s="15"/>
      <c r="Q1169" s="276"/>
      <c r="R1169" s="78"/>
    </row>
    <row r="1170" spans="8:21" ht="12.75" hidden="1">
      <c r="H1170" s="205"/>
      <c r="I1170" s="15"/>
      <c r="Q1170" s="197"/>
      <c r="R1170" s="78"/>
      <c r="S1170" s="376"/>
      <c r="T1170" s="326"/>
      <c r="U1170" s="377"/>
    </row>
    <row r="1171" spans="1:18" ht="15.75">
      <c r="A1171" s="327" t="s">
        <v>595</v>
      </c>
      <c r="H1171" s="205"/>
      <c r="I1171" s="15"/>
      <c r="R1171" s="78"/>
    </row>
    <row r="1172" spans="4:18" ht="12.75">
      <c r="D1172" s="21"/>
      <c r="H1172" s="205"/>
      <c r="I1172" s="15"/>
      <c r="R1172" s="78"/>
    </row>
    <row r="1173" spans="1:22" ht="12.75">
      <c r="A1173" s="12" t="s">
        <v>532</v>
      </c>
      <c r="D1173" s="21"/>
      <c r="H1173" s="205"/>
      <c r="I1173" s="39">
        <f>SUM(I1031)</f>
        <v>37523.158</v>
      </c>
      <c r="J1173" s="39">
        <f aca="true" t="shared" si="81" ref="J1173:O1173">SUM(J1031)</f>
        <v>9369.177999999998</v>
      </c>
      <c r="K1173" s="39">
        <f t="shared" si="81"/>
        <v>-33.435</v>
      </c>
      <c r="L1173" s="39">
        <f t="shared" si="81"/>
        <v>1199.7939999999999</v>
      </c>
      <c r="M1173" s="39">
        <f t="shared" si="81"/>
        <v>1401.457</v>
      </c>
      <c r="N1173" s="40">
        <f t="shared" si="81"/>
        <v>1783.58</v>
      </c>
      <c r="O1173" s="39">
        <f t="shared" si="81"/>
        <v>233.10500000000002</v>
      </c>
      <c r="P1173" s="39">
        <f>SUM(P1031)</f>
        <v>-4289.414</v>
      </c>
      <c r="R1173" s="78"/>
      <c r="S1173" s="18">
        <f>SUM(I1173:R1173)</f>
        <v>47187.423</v>
      </c>
      <c r="U1173" s="20">
        <f>SUM(U1031)</f>
        <v>77342012.25999999</v>
      </c>
      <c r="V1173" s="253">
        <f>SUM(U1173/S1173/1000)</f>
        <v>1.6390386959677792</v>
      </c>
    </row>
    <row r="1174" spans="1:22" ht="12.75">
      <c r="A1174" s="12" t="s">
        <v>596</v>
      </c>
      <c r="D1174" s="66"/>
      <c r="G1174" s="66"/>
      <c r="H1174" s="205"/>
      <c r="I1174" s="39">
        <f>SUM(I1163)</f>
        <v>28640.016</v>
      </c>
      <c r="J1174" s="39">
        <f aca="true" t="shared" si="82" ref="J1174:O1174">SUM(J1163)</f>
        <v>385.6</v>
      </c>
      <c r="K1174" s="39">
        <f t="shared" si="82"/>
        <v>463.582</v>
      </c>
      <c r="L1174" s="39">
        <f t="shared" si="82"/>
        <v>7592.472</v>
      </c>
      <c r="M1174" s="39">
        <f t="shared" si="82"/>
        <v>-1502.29</v>
      </c>
      <c r="N1174" s="40">
        <f t="shared" si="82"/>
        <v>0</v>
      </c>
      <c r="O1174" s="39">
        <f t="shared" si="82"/>
        <v>-103.00400000000002</v>
      </c>
      <c r="P1174" s="39">
        <f>SUM(P1163)</f>
        <v>-2257.6009999999997</v>
      </c>
      <c r="R1174" s="78"/>
      <c r="S1174" s="18">
        <f>SUM(I1174:Q1174)</f>
        <v>33218.775</v>
      </c>
      <c r="U1174" s="20">
        <f>SUM(U1163)</f>
        <v>33137801.740000002</v>
      </c>
      <c r="V1174" s="253">
        <f>SUM(U1174/S1174/1000)</f>
        <v>0.9975624248636502</v>
      </c>
    </row>
    <row r="1175" spans="7:21" ht="11.25" customHeight="1">
      <c r="G1175" s="124"/>
      <c r="H1175" s="205"/>
      <c r="I1175" s="15"/>
      <c r="R1175" s="78"/>
      <c r="S1175" s="13"/>
      <c r="U1175" s="97"/>
    </row>
    <row r="1176" spans="7:21" ht="12.75" hidden="1">
      <c r="G1176" s="78"/>
      <c r="H1176" s="205"/>
      <c r="I1176" s="15"/>
      <c r="R1176" s="78"/>
      <c r="S1176" s="13"/>
      <c r="U1176" s="97"/>
    </row>
    <row r="1177" spans="7:19" ht="13.5">
      <c r="G1177" s="78"/>
      <c r="H1177" s="205"/>
      <c r="I1177" s="15"/>
      <c r="J1177" s="185"/>
      <c r="M1177" s="72"/>
      <c r="R1177" s="78"/>
      <c r="S1177" s="141"/>
    </row>
    <row r="1178" spans="1:22" ht="22.5" customHeight="1">
      <c r="A1178" s="143" t="s">
        <v>597</v>
      </c>
      <c r="B1178" s="378"/>
      <c r="C1178" s="378"/>
      <c r="D1178" s="378"/>
      <c r="E1178" s="378"/>
      <c r="F1178" s="378"/>
      <c r="G1178" s="379"/>
      <c r="H1178" s="380"/>
      <c r="I1178" s="381">
        <f aca="true" t="shared" si="83" ref="I1178:Q1178">SUM(I1173:I1177)</f>
        <v>66163.174</v>
      </c>
      <c r="J1178" s="219">
        <f>SUM(J1173:J1177)</f>
        <v>9754.777999999998</v>
      </c>
      <c r="K1178" s="219">
        <f t="shared" si="83"/>
        <v>430.147</v>
      </c>
      <c r="L1178" s="219">
        <f>SUM(L1173:L1177)</f>
        <v>8792.266</v>
      </c>
      <c r="M1178" s="219">
        <f t="shared" si="83"/>
        <v>-100.83299999999986</v>
      </c>
      <c r="N1178" s="382">
        <f t="shared" si="83"/>
        <v>1783.58</v>
      </c>
      <c r="O1178" s="381">
        <f>SUM(O1173:O1177)</f>
        <v>130.101</v>
      </c>
      <c r="P1178" s="381">
        <f>SUM(P1173:P1177)</f>
        <v>-6547.014999999999</v>
      </c>
      <c r="Q1178" s="381">
        <f t="shared" si="83"/>
        <v>0</v>
      </c>
      <c r="R1178" s="221"/>
      <c r="S1178" s="219">
        <f>SUM(S1173:S1177)</f>
        <v>80406.198</v>
      </c>
      <c r="T1178" s="383"/>
      <c r="U1178" s="221">
        <f>SUM(U1173:U1177)</f>
        <v>110479814</v>
      </c>
      <c r="V1178" s="384">
        <f>SUM(U1178/S1178/1000)</f>
        <v>1.3740211171283088</v>
      </c>
    </row>
    <row r="1179" spans="7:18" ht="12.75">
      <c r="G1179" s="21"/>
      <c r="H1179" s="205"/>
      <c r="I1179" s="15"/>
      <c r="R1179" s="78"/>
    </row>
    <row r="1180" spans="8:18" ht="12.75">
      <c r="H1180" s="205"/>
      <c r="I1180" s="15"/>
      <c r="R1180" s="78"/>
    </row>
    <row r="1181" spans="8:18" ht="12.75">
      <c r="H1181" s="205"/>
      <c r="I1181" s="15"/>
      <c r="R1181" s="78"/>
    </row>
    <row r="1182" spans="8:22" ht="12.75">
      <c r="H1182" s="205"/>
      <c r="I1182" s="15"/>
      <c r="R1182" s="78"/>
      <c r="V1182" s="257"/>
    </row>
    <row r="1183" spans="8:18" ht="12.75">
      <c r="H1183" s="205"/>
      <c r="I1183" s="15"/>
      <c r="R1183" s="78"/>
    </row>
    <row r="1184" spans="8:18" ht="12.75">
      <c r="H1184" s="205"/>
      <c r="I1184" s="15"/>
      <c r="R1184" s="78"/>
    </row>
    <row r="1185" spans="1:24" s="29" customFormat="1" ht="15.75">
      <c r="A1185" s="327"/>
      <c r="H1185" s="385"/>
      <c r="I1185" s="15"/>
      <c r="J1185" s="13"/>
      <c r="K1185" s="13"/>
      <c r="L1185" s="13"/>
      <c r="M1185" s="13"/>
      <c r="N1185" s="14"/>
      <c r="O1185" s="15"/>
      <c r="P1185" s="15"/>
      <c r="Q1185" s="16"/>
      <c r="R1185" s="78"/>
      <c r="S1185" s="386"/>
      <c r="T1185" s="19"/>
      <c r="U1185" s="387"/>
      <c r="V1185" s="21"/>
      <c r="W1185" s="21"/>
      <c r="X1185" s="21"/>
    </row>
    <row r="1186" spans="1:24" s="29" customFormat="1" ht="15.75">
      <c r="A1186" s="327"/>
      <c r="H1186" s="385"/>
      <c r="I1186" s="15"/>
      <c r="J1186" s="13"/>
      <c r="K1186" s="13"/>
      <c r="L1186" s="13"/>
      <c r="M1186" s="13"/>
      <c r="N1186" s="14"/>
      <c r="O1186" s="15"/>
      <c r="P1186" s="15"/>
      <c r="Q1186" s="16"/>
      <c r="R1186" s="78"/>
      <c r="S1186" s="386"/>
      <c r="T1186" s="19"/>
      <c r="U1186" s="387"/>
      <c r="V1186" s="21"/>
      <c r="W1186" s="21"/>
      <c r="X1186" s="21"/>
    </row>
    <row r="1187" spans="1:24" s="29" customFormat="1" ht="15.75">
      <c r="A1187" s="327"/>
      <c r="E1187" s="9"/>
      <c r="F1187" s="9"/>
      <c r="G1187" s="9"/>
      <c r="H1187" s="388"/>
      <c r="I1187" s="39"/>
      <c r="J1187" s="72"/>
      <c r="K1187" s="72"/>
      <c r="L1187" s="72"/>
      <c r="M1187" s="72"/>
      <c r="N1187" s="40"/>
      <c r="O1187" s="39"/>
      <c r="P1187" s="39"/>
      <c r="Q1187" s="41"/>
      <c r="R1187" s="124"/>
      <c r="S1187" s="72"/>
      <c r="T1187" s="19"/>
      <c r="U1187" s="387"/>
      <c r="V1187" s="21"/>
      <c r="W1187" s="21"/>
      <c r="X1187" s="21"/>
    </row>
    <row r="1188" spans="1:19" ht="15.75">
      <c r="A1188" s="327"/>
      <c r="E1188" s="9"/>
      <c r="F1188" s="9"/>
      <c r="G1188" s="9"/>
      <c r="H1188" s="388"/>
      <c r="I1188" s="39"/>
      <c r="J1188" s="72"/>
      <c r="K1188" s="72"/>
      <c r="L1188" s="72"/>
      <c r="M1188" s="72"/>
      <c r="N1188" s="40"/>
      <c r="O1188" s="39"/>
      <c r="P1188" s="39"/>
      <c r="Q1188" s="41"/>
      <c r="R1188" s="124"/>
      <c r="S1188" s="185"/>
    </row>
    <row r="1189" spans="8:19" ht="12.75">
      <c r="H1189" s="205"/>
      <c r="I1189" s="15"/>
      <c r="R1189" s="78"/>
      <c r="S1189" s="13"/>
    </row>
    <row r="1190" spans="8:18" ht="12.75">
      <c r="H1190" s="205"/>
      <c r="I1190" s="15"/>
      <c r="R1190" s="78"/>
    </row>
    <row r="1191" spans="8:18" ht="12.75">
      <c r="H1191" s="205"/>
      <c r="I1191" s="15"/>
      <c r="R1191" s="78"/>
    </row>
    <row r="1192" spans="8:18" ht="12.75">
      <c r="H1192" s="205"/>
      <c r="I1192" s="15"/>
      <c r="R1192" s="78"/>
    </row>
    <row r="1193" spans="8:18" ht="12.75">
      <c r="H1193" s="205"/>
      <c r="I1193" s="15"/>
      <c r="R1193" s="78"/>
    </row>
    <row r="1194" spans="8:18" ht="12.75">
      <c r="H1194" s="205"/>
      <c r="I1194" s="15"/>
      <c r="R1194" s="78"/>
    </row>
    <row r="1195" spans="8:18" ht="12.75">
      <c r="H1195" s="205"/>
      <c r="I1195" s="15"/>
      <c r="R1195" s="78"/>
    </row>
    <row r="1196" spans="1:18" ht="12.75">
      <c r="A1196" s="241"/>
      <c r="H1196" s="205"/>
      <c r="I1196" s="15"/>
      <c r="R1196" s="78"/>
    </row>
    <row r="1197" spans="8:18" ht="12.75">
      <c r="H1197" s="205"/>
      <c r="I1197" s="15"/>
      <c r="R1197" s="78"/>
    </row>
    <row r="1198" spans="1:18" ht="12.75">
      <c r="A1198" s="108"/>
      <c r="D1198" s="9"/>
      <c r="H1198" s="205"/>
      <c r="I1198" s="15"/>
      <c r="R1198" s="78"/>
    </row>
    <row r="1199" spans="4:18" ht="12.75">
      <c r="D1199" s="9"/>
      <c r="H1199" s="205"/>
      <c r="I1199" s="39"/>
      <c r="R1199" s="78"/>
    </row>
    <row r="1200" spans="8:18" ht="12.75">
      <c r="H1200" s="205"/>
      <c r="I1200" s="15"/>
      <c r="R1200" s="78"/>
    </row>
    <row r="1201" spans="4:18" ht="12.75">
      <c r="D1201" s="21"/>
      <c r="H1201" s="205"/>
      <c r="I1201" s="15"/>
      <c r="R1201" s="78"/>
    </row>
    <row r="1202" spans="8:18" ht="12.75">
      <c r="H1202" s="205"/>
      <c r="I1202" s="15"/>
      <c r="R1202" s="78"/>
    </row>
    <row r="1203" spans="8:18" ht="12.75">
      <c r="H1203" s="205"/>
      <c r="I1203" s="15"/>
      <c r="R1203" s="78"/>
    </row>
    <row r="1204" spans="8:18" ht="12.75">
      <c r="H1204" s="205"/>
      <c r="I1204" s="15"/>
      <c r="R1204" s="78"/>
    </row>
    <row r="1205" spans="8:18" ht="12.75">
      <c r="H1205" s="205"/>
      <c r="I1205" s="15"/>
      <c r="R1205" s="78"/>
    </row>
    <row r="1206" spans="8:18" ht="12.75">
      <c r="H1206" s="205"/>
      <c r="I1206" s="15"/>
      <c r="R1206" s="78"/>
    </row>
    <row r="1207" spans="8:18" ht="12.75">
      <c r="H1207" s="205"/>
      <c r="I1207" s="15"/>
      <c r="R1207" s="78"/>
    </row>
    <row r="1208" spans="8:18" ht="12.75">
      <c r="H1208" s="205"/>
      <c r="I1208" s="160"/>
      <c r="R1208" s="78"/>
    </row>
    <row r="1209" spans="8:18" ht="12.75">
      <c r="H1209" s="205"/>
      <c r="I1209" s="15"/>
      <c r="R1209" s="78"/>
    </row>
    <row r="1210" spans="8:18" ht="12.75">
      <c r="H1210" s="205"/>
      <c r="I1210" s="15"/>
      <c r="R1210" s="78"/>
    </row>
    <row r="1211" spans="1:18" ht="12.75">
      <c r="A1211" s="108"/>
      <c r="D1211" s="9"/>
      <c r="H1211" s="205"/>
      <c r="I1211" s="15"/>
      <c r="R1211" s="78"/>
    </row>
    <row r="1212" spans="8:18" ht="12.75">
      <c r="H1212" s="205"/>
      <c r="I1212" s="15"/>
      <c r="R1212" s="78"/>
    </row>
    <row r="1213" spans="8:18" ht="12.75">
      <c r="H1213" s="205"/>
      <c r="I1213" s="15"/>
      <c r="R1213" s="78"/>
    </row>
    <row r="1214" spans="8:18" ht="12.75">
      <c r="H1214" s="205"/>
      <c r="I1214" s="15"/>
      <c r="R1214" s="78"/>
    </row>
    <row r="1215" spans="4:18" ht="12.75">
      <c r="D1215" s="21"/>
      <c r="H1215" s="205"/>
      <c r="I1215" s="15"/>
      <c r="R1215" s="78"/>
    </row>
    <row r="1216" spans="4:18" ht="12.75">
      <c r="D1216" s="21"/>
      <c r="H1216" s="205"/>
      <c r="I1216" s="15"/>
      <c r="R1216" s="78"/>
    </row>
    <row r="1217" spans="8:18" ht="12.75">
      <c r="H1217" s="205"/>
      <c r="I1217" s="15"/>
      <c r="R1217" s="78"/>
    </row>
  </sheetData>
  <sheetProtection selectLockedCells="1" selectUnlockedCells="1"/>
  <printOptions/>
  <pageMargins left="0.19652777777777777" right="0.2361111111111111" top="0.7479166666666667" bottom="0.8263888888888888" header="0.5118055555555555" footer="0.3541666666666667"/>
  <pageSetup horizontalDpi="300" verticalDpi="300" orientation="landscape" paperSize="9" scale="80"/>
  <headerFooter alignWithMargins="0">
    <oddFooter>&amp;CStránka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B12:M15"/>
  <sheetViews>
    <sheetView workbookViewId="0" topLeftCell="A1">
      <selection activeCell="F16" sqref="F16"/>
    </sheetView>
  </sheetViews>
  <sheetFormatPr defaultColWidth="9.140625" defaultRowHeight="12.75"/>
  <cols>
    <col min="3" max="3" width="11.00390625" style="4" customWidth="1"/>
  </cols>
  <sheetData>
    <row r="12" spans="2:13" ht="20.25">
      <c r="B12" s="784" t="s">
        <v>1476</v>
      </c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785"/>
    </row>
    <row r="13" ht="20.25">
      <c r="F13" s="784"/>
    </row>
    <row r="15" spans="2:13" ht="20.25">
      <c r="B15" s="785"/>
      <c r="C15" s="785"/>
      <c r="D15" s="785"/>
      <c r="E15" s="784"/>
      <c r="F15" s="784" t="s">
        <v>1477</v>
      </c>
      <c r="G15" s="785"/>
      <c r="H15" s="785"/>
      <c r="I15" s="785"/>
      <c r="J15" s="785"/>
      <c r="K15" s="785"/>
      <c r="L15" s="785"/>
      <c r="M15" s="78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3:IV205"/>
  <sheetViews>
    <sheetView workbookViewId="0" topLeftCell="A124">
      <selection activeCell="G138" sqref="G138"/>
    </sheetView>
  </sheetViews>
  <sheetFormatPr defaultColWidth="9.140625" defaultRowHeight="12.75"/>
  <cols>
    <col min="1" max="1" width="20.57421875" style="4" customWidth="1"/>
    <col min="2" max="2" width="14.57421875" style="4" customWidth="1"/>
    <col min="3" max="3" width="14.421875" style="4" customWidth="1"/>
    <col min="4" max="4" width="34.8515625" style="4" customWidth="1"/>
    <col min="5" max="5" width="3.57421875" style="4" customWidth="1"/>
    <col min="6" max="6" width="15.57421875" style="4" customWidth="1"/>
    <col min="7" max="7" width="14.57421875" style="4" customWidth="1"/>
    <col min="8" max="8" width="28.7109375" style="4" customWidth="1"/>
  </cols>
  <sheetData>
    <row r="3" spans="1:4" ht="18">
      <c r="A3" s="22" t="s">
        <v>1478</v>
      </c>
      <c r="B3" s="22"/>
      <c r="C3" s="22"/>
      <c r="D3" s="786"/>
    </row>
    <row r="4" spans="2:3" ht="12.75">
      <c r="B4" s="279"/>
      <c r="C4" s="279"/>
    </row>
    <row r="5" spans="2:7" ht="12.75">
      <c r="B5" s="787" t="s">
        <v>1049</v>
      </c>
      <c r="C5" s="788"/>
      <c r="F5" s="789" t="s">
        <v>1479</v>
      </c>
      <c r="G5" s="9"/>
    </row>
    <row r="6" spans="1:8" ht="12.75">
      <c r="A6" s="95"/>
      <c r="B6" s="790" t="s">
        <v>1480</v>
      </c>
      <c r="C6" s="790" t="s">
        <v>1481</v>
      </c>
      <c r="D6" s="95"/>
      <c r="E6" s="95"/>
      <c r="F6" s="790" t="s">
        <v>1480</v>
      </c>
      <c r="G6" s="790" t="s">
        <v>1481</v>
      </c>
      <c r="H6" s="95"/>
    </row>
    <row r="7" spans="1:8" ht="12.75">
      <c r="A7" s="95"/>
      <c r="B7" s="279"/>
      <c r="C7" s="279"/>
      <c r="D7" s="95"/>
      <c r="E7" s="95"/>
      <c r="F7" s="95"/>
      <c r="G7" s="95"/>
      <c r="H7" s="95"/>
    </row>
    <row r="8" spans="1:8" ht="12.75">
      <c r="A8" s="791" t="s">
        <v>368</v>
      </c>
      <c r="B8" s="686">
        <v>204</v>
      </c>
      <c r="C8" s="686">
        <v>204</v>
      </c>
      <c r="D8" s="688" t="s">
        <v>1482</v>
      </c>
      <c r="E8" s="688"/>
      <c r="F8" s="792">
        <v>841024</v>
      </c>
      <c r="G8" s="792">
        <v>841024</v>
      </c>
      <c r="H8" s="688" t="s">
        <v>1483</v>
      </c>
    </row>
    <row r="9" spans="1:8" ht="12.75">
      <c r="A9" s="717"/>
      <c r="B9" s="686">
        <v>9736</v>
      </c>
      <c r="C9" s="686">
        <v>9735.66</v>
      </c>
      <c r="D9" s="688" t="s">
        <v>260</v>
      </c>
      <c r="E9" s="688"/>
      <c r="F9" s="792">
        <v>47440</v>
      </c>
      <c r="G9" s="792">
        <v>20763</v>
      </c>
      <c r="H9" s="688" t="s">
        <v>1484</v>
      </c>
    </row>
    <row r="10" spans="1:8" ht="12.75">
      <c r="A10" s="95"/>
      <c r="B10" s="686">
        <v>950215</v>
      </c>
      <c r="C10" s="686">
        <v>879062.83</v>
      </c>
      <c r="D10" s="688" t="s">
        <v>210</v>
      </c>
      <c r="E10" s="688"/>
      <c r="F10" s="792">
        <v>417</v>
      </c>
      <c r="G10" s="792">
        <v>416.65</v>
      </c>
      <c r="H10" s="688" t="s">
        <v>1485</v>
      </c>
    </row>
    <row r="11" spans="1:8" ht="12.75">
      <c r="A11" s="95"/>
      <c r="B11" s="686">
        <v>1000</v>
      </c>
      <c r="C11" s="686">
        <v>1896</v>
      </c>
      <c r="D11" s="688" t="s">
        <v>207</v>
      </c>
      <c r="E11" s="688"/>
      <c r="F11" s="792">
        <v>150</v>
      </c>
      <c r="G11" s="792">
        <v>140.6</v>
      </c>
      <c r="H11" s="688" t="s">
        <v>918</v>
      </c>
    </row>
    <row r="12" spans="1:8" ht="12.75">
      <c r="A12" s="95"/>
      <c r="B12" s="686">
        <v>4387</v>
      </c>
      <c r="C12" s="686">
        <v>4387</v>
      </c>
      <c r="D12" s="688" t="s">
        <v>1486</v>
      </c>
      <c r="E12" s="688"/>
      <c r="F12" s="792">
        <v>0</v>
      </c>
      <c r="G12" s="792">
        <v>0.15</v>
      </c>
      <c r="H12" s="688" t="s">
        <v>1487</v>
      </c>
    </row>
    <row r="13" spans="1:8" ht="12.75">
      <c r="A13" s="95"/>
      <c r="B13" s="686">
        <v>1764</v>
      </c>
      <c r="C13" s="686">
        <v>1764</v>
      </c>
      <c r="D13" s="688" t="s">
        <v>1488</v>
      </c>
      <c r="E13" s="688"/>
      <c r="F13" s="792">
        <v>2436</v>
      </c>
      <c r="G13" s="792">
        <v>2436</v>
      </c>
      <c r="H13" s="688" t="s">
        <v>1489</v>
      </c>
    </row>
    <row r="14" spans="1:8" ht="12.75">
      <c r="A14" s="95"/>
      <c r="B14" s="686">
        <v>28800</v>
      </c>
      <c r="C14" s="686">
        <v>28800</v>
      </c>
      <c r="D14" s="688" t="s">
        <v>1490</v>
      </c>
      <c r="E14" s="688"/>
      <c r="F14" s="792"/>
      <c r="G14" s="792"/>
      <c r="H14" s="688"/>
    </row>
    <row r="15" spans="1:8" ht="12.75">
      <c r="A15" s="95"/>
      <c r="B15" s="686">
        <v>6242</v>
      </c>
      <c r="C15" s="686">
        <v>6241.6</v>
      </c>
      <c r="D15" s="688" t="s">
        <v>1491</v>
      </c>
      <c r="E15" s="688"/>
      <c r="F15" s="792"/>
      <c r="G15" s="792"/>
      <c r="H15" s="688"/>
    </row>
    <row r="16" spans="1:8" ht="12.75">
      <c r="A16" s="95"/>
      <c r="B16" s="686">
        <v>5284</v>
      </c>
      <c r="C16" s="686">
        <v>5283.2</v>
      </c>
      <c r="D16" s="688" t="s">
        <v>1492</v>
      </c>
      <c r="E16" s="688"/>
      <c r="F16" s="792"/>
      <c r="G16" s="792"/>
      <c r="H16" s="688"/>
    </row>
    <row r="17" spans="1:8" ht="12.75">
      <c r="A17" s="95"/>
      <c r="B17" s="686">
        <v>6830</v>
      </c>
      <c r="C17" s="686">
        <v>6830</v>
      </c>
      <c r="D17" s="688" t="s">
        <v>1493</v>
      </c>
      <c r="E17" s="688"/>
      <c r="F17" s="792"/>
      <c r="G17" s="792"/>
      <c r="H17" s="688"/>
    </row>
    <row r="18" spans="1:8" ht="12.75">
      <c r="A18" s="95"/>
      <c r="B18" s="686">
        <v>25000</v>
      </c>
      <c r="C18" s="686">
        <v>24998.67</v>
      </c>
      <c r="D18" s="688" t="s">
        <v>1494</v>
      </c>
      <c r="E18" s="688"/>
      <c r="F18" s="792"/>
      <c r="G18" s="792"/>
      <c r="H18" s="688"/>
    </row>
    <row r="19" spans="1:8" ht="12.75">
      <c r="A19" s="95"/>
      <c r="B19" s="686">
        <v>112165</v>
      </c>
      <c r="C19" s="686">
        <v>112165</v>
      </c>
      <c r="D19" s="688" t="s">
        <v>1495</v>
      </c>
      <c r="E19" s="688"/>
      <c r="F19" s="792"/>
      <c r="G19" s="792"/>
      <c r="H19" s="688"/>
    </row>
    <row r="20" spans="1:8" ht="12.75">
      <c r="A20" s="95"/>
      <c r="B20" s="686">
        <v>25093</v>
      </c>
      <c r="C20" s="686">
        <v>25092.44</v>
      </c>
      <c r="D20" s="688" t="s">
        <v>1496</v>
      </c>
      <c r="E20" s="688"/>
      <c r="F20" s="792"/>
      <c r="G20" s="792"/>
      <c r="H20" s="688"/>
    </row>
    <row r="21" spans="1:8" ht="12.75">
      <c r="A21" s="95"/>
      <c r="B21" s="686">
        <v>5200</v>
      </c>
      <c r="C21" s="686">
        <v>4959</v>
      </c>
      <c r="D21" s="688" t="s">
        <v>1497</v>
      </c>
      <c r="E21" s="688"/>
      <c r="F21" s="792"/>
      <c r="G21" s="792"/>
      <c r="H21" s="688"/>
    </row>
    <row r="22" spans="1:8" ht="12.75">
      <c r="A22" s="95"/>
      <c r="B22" s="20"/>
      <c r="C22" s="20"/>
      <c r="D22" s="95"/>
      <c r="E22" s="95"/>
      <c r="F22" s="676"/>
      <c r="G22" s="676"/>
      <c r="H22" s="95"/>
    </row>
    <row r="23" spans="1:8" ht="12.75">
      <c r="A23" s="688" t="s">
        <v>1498</v>
      </c>
      <c r="B23" s="686">
        <f>SUM(B8:B22)</f>
        <v>1181920</v>
      </c>
      <c r="C23" s="686">
        <f>SUM(C8:C22)</f>
        <v>1111419.4</v>
      </c>
      <c r="D23" s="688"/>
      <c r="E23" s="688"/>
      <c r="F23" s="686">
        <f>SUM(F8:F22)</f>
        <v>891467</v>
      </c>
      <c r="G23" s="686">
        <f>SUM(G8:G22)</f>
        <v>864780.4</v>
      </c>
      <c r="H23" s="688"/>
    </row>
    <row r="24" spans="1:8" ht="12.75">
      <c r="A24" s="689"/>
      <c r="B24" s="201"/>
      <c r="C24" s="201"/>
      <c r="D24" s="793"/>
      <c r="E24" s="793"/>
      <c r="F24" s="201"/>
      <c r="G24" s="201"/>
      <c r="H24" s="689"/>
    </row>
    <row r="25" spans="1:8" ht="12.75">
      <c r="A25" s="689"/>
      <c r="B25" s="201"/>
      <c r="C25" s="201"/>
      <c r="D25" s="793"/>
      <c r="E25" s="793"/>
      <c r="F25" s="201"/>
      <c r="G25" s="201"/>
      <c r="H25" s="689"/>
    </row>
    <row r="26" spans="1:8" ht="12.75">
      <c r="A26" s="689"/>
      <c r="B26" s="201"/>
      <c r="C26" s="201"/>
      <c r="D26" s="793"/>
      <c r="E26" s="793"/>
      <c r="F26" s="201"/>
      <c r="G26" s="201"/>
      <c r="H26" s="689"/>
    </row>
    <row r="27" spans="1:8" ht="12.75">
      <c r="A27" s="95"/>
      <c r="B27" s="20"/>
      <c r="C27" s="20"/>
      <c r="D27" s="95"/>
      <c r="E27" s="95"/>
      <c r="F27" s="676"/>
      <c r="G27" s="676"/>
      <c r="H27" s="95"/>
    </row>
    <row r="28" spans="1:8" ht="12.75">
      <c r="A28" s="794" t="s">
        <v>1499</v>
      </c>
      <c r="B28" s="686">
        <v>371</v>
      </c>
      <c r="C28" s="686">
        <v>371</v>
      </c>
      <c r="D28" s="688" t="s">
        <v>207</v>
      </c>
      <c r="E28" s="688"/>
      <c r="F28" s="792">
        <v>407301</v>
      </c>
      <c r="G28" s="792">
        <v>407121</v>
      </c>
      <c r="H28" s="688" t="s">
        <v>1500</v>
      </c>
    </row>
    <row r="29" spans="1:8" ht="12.75">
      <c r="A29" s="95"/>
      <c r="B29" s="686">
        <v>279648</v>
      </c>
      <c r="C29" s="686">
        <v>279647.1</v>
      </c>
      <c r="D29" s="688" t="s">
        <v>210</v>
      </c>
      <c r="E29" s="688"/>
      <c r="F29" s="792">
        <v>1300</v>
      </c>
      <c r="G29" s="792">
        <v>1300</v>
      </c>
      <c r="H29" s="688" t="s">
        <v>1501</v>
      </c>
    </row>
    <row r="30" spans="1:8" ht="12.75">
      <c r="A30" s="95"/>
      <c r="B30" s="686">
        <v>3189</v>
      </c>
      <c r="C30" s="686">
        <v>3188.4</v>
      </c>
      <c r="D30" s="688" t="s">
        <v>1491</v>
      </c>
      <c r="E30" s="688"/>
      <c r="F30" s="792">
        <v>3750</v>
      </c>
      <c r="G30" s="792">
        <v>3749.85</v>
      </c>
      <c r="H30" s="688" t="s">
        <v>1485</v>
      </c>
    </row>
    <row r="31" spans="1:8" ht="12.75">
      <c r="A31" s="95"/>
      <c r="B31" s="686">
        <v>1764</v>
      </c>
      <c r="C31" s="686">
        <v>1764</v>
      </c>
      <c r="D31" s="688" t="s">
        <v>1488</v>
      </c>
      <c r="E31" s="688"/>
      <c r="F31" s="792"/>
      <c r="G31" s="792"/>
      <c r="H31" s="688"/>
    </row>
    <row r="32" spans="1:8" ht="12.75">
      <c r="A32" s="95"/>
      <c r="B32" s="686">
        <v>1700</v>
      </c>
      <c r="C32" s="686">
        <v>1700</v>
      </c>
      <c r="D32" s="688" t="s">
        <v>1502</v>
      </c>
      <c r="E32" s="688"/>
      <c r="F32" s="792"/>
      <c r="G32" s="792"/>
      <c r="H32" s="688"/>
    </row>
    <row r="33" spans="1:8" ht="12.75">
      <c r="A33" s="95"/>
      <c r="B33" s="686">
        <v>730</v>
      </c>
      <c r="C33" s="686">
        <v>730</v>
      </c>
      <c r="D33" s="688" t="s">
        <v>1503</v>
      </c>
      <c r="E33" s="688"/>
      <c r="F33" s="792"/>
      <c r="G33" s="792"/>
      <c r="H33" s="688"/>
    </row>
    <row r="34" spans="1:8" ht="12.75">
      <c r="A34" s="95"/>
      <c r="B34" s="686">
        <v>30000</v>
      </c>
      <c r="C34" s="686">
        <v>30000</v>
      </c>
      <c r="D34" s="688" t="s">
        <v>1504</v>
      </c>
      <c r="E34" s="688"/>
      <c r="F34" s="792"/>
      <c r="G34" s="792"/>
      <c r="H34" s="688"/>
    </row>
    <row r="35" spans="1:8" ht="12.75">
      <c r="A35" s="95"/>
      <c r="B35" s="686">
        <v>11431</v>
      </c>
      <c r="C35" s="686">
        <v>11430.04</v>
      </c>
      <c r="D35" s="688" t="s">
        <v>1496</v>
      </c>
      <c r="E35" s="688"/>
      <c r="F35" s="792"/>
      <c r="G35" s="792"/>
      <c r="H35" s="688"/>
    </row>
    <row r="36" spans="1:8" ht="12.75">
      <c r="A36" s="95"/>
      <c r="B36" s="20"/>
      <c r="C36" s="20"/>
      <c r="D36" s="95"/>
      <c r="E36" s="95"/>
      <c r="F36" s="676"/>
      <c r="G36" s="676"/>
      <c r="H36" s="95"/>
    </row>
    <row r="37" spans="1:8" ht="12.75">
      <c r="A37" s="688" t="s">
        <v>1505</v>
      </c>
      <c r="B37" s="686">
        <f>SUM(B28:B36)</f>
        <v>328833</v>
      </c>
      <c r="C37" s="686">
        <f>SUM(C28:C36)</f>
        <v>328830.54</v>
      </c>
      <c r="D37" s="688"/>
      <c r="E37" s="688"/>
      <c r="F37" s="686">
        <f>SUM(F28:F36)</f>
        <v>412351</v>
      </c>
      <c r="G37" s="686">
        <f>SUM(G28:G36)</f>
        <v>412170.85</v>
      </c>
      <c r="H37" s="688"/>
    </row>
    <row r="38" spans="1:8" ht="12.75">
      <c r="A38" s="95"/>
      <c r="B38" s="20"/>
      <c r="C38" s="20"/>
      <c r="D38" s="95"/>
      <c r="E38" s="95"/>
      <c r="F38" s="676"/>
      <c r="G38" s="676"/>
      <c r="H38" s="95"/>
    </row>
    <row r="39" spans="1:8" ht="12.75">
      <c r="A39" s="95"/>
      <c r="B39" s="20"/>
      <c r="C39" s="20"/>
      <c r="D39" s="95"/>
      <c r="E39" s="95"/>
      <c r="F39" s="676"/>
      <c r="G39" s="676"/>
      <c r="H39" s="95"/>
    </row>
    <row r="40" spans="1:8" ht="12.75">
      <c r="A40" s="95"/>
      <c r="B40" s="20"/>
      <c r="C40" s="20"/>
      <c r="D40" s="95"/>
      <c r="E40" s="95"/>
      <c r="F40" s="676"/>
      <c r="G40" s="676"/>
      <c r="H40" s="95"/>
    </row>
    <row r="41" spans="1:8" ht="12.75">
      <c r="A41" s="95"/>
      <c r="B41" s="20"/>
      <c r="C41" s="20"/>
      <c r="D41" s="95"/>
      <c r="E41" s="95"/>
      <c r="F41" s="676"/>
      <c r="G41" s="676"/>
      <c r="H41" s="95"/>
    </row>
    <row r="42" spans="1:8" ht="12.75">
      <c r="A42" s="95"/>
      <c r="B42" s="20"/>
      <c r="C42" s="20"/>
      <c r="D42" s="95"/>
      <c r="E42" s="95"/>
      <c r="F42" s="676"/>
      <c r="G42" s="676"/>
      <c r="H42" s="95"/>
    </row>
    <row r="43" spans="1:8" ht="12.75">
      <c r="A43" s="95"/>
      <c r="B43" s="20"/>
      <c r="C43" s="20"/>
      <c r="D43" s="95"/>
      <c r="E43" s="95"/>
      <c r="F43" s="676"/>
      <c r="G43" s="676"/>
      <c r="H43" s="95"/>
    </row>
    <row r="44" spans="1:8" ht="12.75">
      <c r="A44" s="95"/>
      <c r="B44" s="20"/>
      <c r="C44" s="20"/>
      <c r="D44" s="95"/>
      <c r="E44" s="95"/>
      <c r="F44" s="676"/>
      <c r="G44" s="676"/>
      <c r="H44" s="95"/>
    </row>
    <row r="45" spans="1:8" ht="12.75">
      <c r="A45" s="791" t="s">
        <v>371</v>
      </c>
      <c r="B45" s="686">
        <v>6805</v>
      </c>
      <c r="C45" s="686">
        <v>6805</v>
      </c>
      <c r="D45" s="688" t="s">
        <v>207</v>
      </c>
      <c r="E45" s="688"/>
      <c r="F45" s="792">
        <v>814072</v>
      </c>
      <c r="G45" s="792">
        <v>814072</v>
      </c>
      <c r="H45" s="688" t="s">
        <v>1506</v>
      </c>
    </row>
    <row r="46" spans="1:8" ht="12.75">
      <c r="A46" s="717"/>
      <c r="B46" s="686">
        <v>4000</v>
      </c>
      <c r="C46" s="686">
        <v>12762.29</v>
      </c>
      <c r="D46" s="688" t="s">
        <v>473</v>
      </c>
      <c r="E46" s="688"/>
      <c r="F46" s="792">
        <v>70368</v>
      </c>
      <c r="G46" s="792">
        <v>70368</v>
      </c>
      <c r="H46" s="688" t="s">
        <v>1507</v>
      </c>
    </row>
    <row r="47" spans="1:8" ht="12.75">
      <c r="A47" s="95"/>
      <c r="B47" s="686">
        <v>29121</v>
      </c>
      <c r="C47" s="686">
        <v>29121</v>
      </c>
      <c r="D47" s="688" t="s">
        <v>1495</v>
      </c>
      <c r="E47" s="688"/>
      <c r="F47" s="792">
        <v>0</v>
      </c>
      <c r="G47" s="792">
        <v>3.16</v>
      </c>
      <c r="H47" s="688" t="s">
        <v>1508</v>
      </c>
    </row>
    <row r="48" spans="1:8" ht="12.75">
      <c r="A48" s="95"/>
      <c r="B48" s="686">
        <v>45910</v>
      </c>
      <c r="C48" s="686">
        <v>60335.75</v>
      </c>
      <c r="D48" s="688" t="s">
        <v>260</v>
      </c>
      <c r="E48" s="688"/>
      <c r="F48" s="792">
        <v>12560</v>
      </c>
      <c r="G48" s="792">
        <v>12559</v>
      </c>
      <c r="H48" s="688" t="s">
        <v>1509</v>
      </c>
    </row>
    <row r="49" spans="1:8" ht="12.75">
      <c r="A49" s="95"/>
      <c r="B49" s="686">
        <v>3792</v>
      </c>
      <c r="C49" s="686">
        <v>3792</v>
      </c>
      <c r="D49" s="688" t="s">
        <v>1510</v>
      </c>
      <c r="E49" s="688"/>
      <c r="F49" s="792"/>
      <c r="G49" s="792"/>
      <c r="H49" s="688"/>
    </row>
    <row r="50" spans="1:8" ht="12.75">
      <c r="A50" s="95"/>
      <c r="B50" s="686">
        <v>389090</v>
      </c>
      <c r="C50" s="686">
        <v>381804.95</v>
      </c>
      <c r="D50" s="688" t="s">
        <v>210</v>
      </c>
      <c r="E50" s="688"/>
      <c r="F50" s="792"/>
      <c r="G50" s="792"/>
      <c r="H50" s="688"/>
    </row>
    <row r="51" spans="1:8" ht="12.75">
      <c r="A51" s="95"/>
      <c r="B51" s="686">
        <v>5256</v>
      </c>
      <c r="C51" s="686">
        <v>5256</v>
      </c>
      <c r="D51" s="688" t="s">
        <v>1486</v>
      </c>
      <c r="E51" s="688"/>
      <c r="F51" s="792"/>
      <c r="G51" s="792"/>
      <c r="H51" s="688"/>
    </row>
    <row r="52" spans="1:8" ht="12.75">
      <c r="A52" s="95"/>
      <c r="B52" s="686">
        <v>8378</v>
      </c>
      <c r="C52" s="686">
        <v>8377.8</v>
      </c>
      <c r="D52" s="688" t="s">
        <v>1491</v>
      </c>
      <c r="E52" s="688"/>
      <c r="F52" s="792"/>
      <c r="G52" s="792"/>
      <c r="H52" s="688"/>
    </row>
    <row r="53" spans="1:8" ht="12.75">
      <c r="A53" s="95"/>
      <c r="B53" s="686">
        <v>19709</v>
      </c>
      <c r="C53" s="686">
        <v>19708.84</v>
      </c>
      <c r="D53" s="688" t="s">
        <v>1496</v>
      </c>
      <c r="E53" s="688"/>
      <c r="F53" s="792"/>
      <c r="G53" s="792"/>
      <c r="H53" s="688"/>
    </row>
    <row r="54" spans="1:8" ht="12.75">
      <c r="A54" s="95"/>
      <c r="B54" s="686">
        <v>0</v>
      </c>
      <c r="C54" s="686">
        <v>0.01</v>
      </c>
      <c r="D54" s="688" t="s">
        <v>1511</v>
      </c>
      <c r="E54" s="688"/>
      <c r="F54" s="792"/>
      <c r="G54" s="792"/>
      <c r="H54" s="688"/>
    </row>
    <row r="55" spans="1:8" ht="12.75">
      <c r="A55" s="95"/>
      <c r="B55" s="279"/>
      <c r="C55" s="20"/>
      <c r="D55" s="95"/>
      <c r="E55" s="95"/>
      <c r="F55" s="676"/>
      <c r="G55" s="676"/>
      <c r="H55" s="95"/>
    </row>
    <row r="56" spans="1:8" ht="12.75">
      <c r="A56" s="688" t="s">
        <v>597</v>
      </c>
      <c r="B56" s="686">
        <f>SUM(B45:B55)</f>
        <v>512061</v>
      </c>
      <c r="C56" s="686">
        <f>SUM(C45:C55)</f>
        <v>527963.64</v>
      </c>
      <c r="D56" s="688"/>
      <c r="E56" s="688"/>
      <c r="F56" s="686">
        <f>SUM(F45:F55)</f>
        <v>897000</v>
      </c>
      <c r="G56" s="686">
        <f>SUM(G45:G55)</f>
        <v>897002.16</v>
      </c>
      <c r="H56" s="688"/>
    </row>
    <row r="57" spans="1:8" ht="12.75">
      <c r="A57" s="95"/>
      <c r="B57" s="279"/>
      <c r="C57" s="279"/>
      <c r="D57" s="95"/>
      <c r="E57" s="95"/>
      <c r="F57" s="676"/>
      <c r="G57" s="676"/>
      <c r="H57" s="95"/>
    </row>
    <row r="58" spans="1:8" ht="12.75">
      <c r="A58" s="95"/>
      <c r="B58" s="279"/>
      <c r="C58" s="279"/>
      <c r="D58" s="95"/>
      <c r="E58" s="95"/>
      <c r="F58" s="676"/>
      <c r="G58" s="676"/>
      <c r="H58" s="95"/>
    </row>
    <row r="59" spans="1:8" ht="12.75">
      <c r="A59" s="794" t="s">
        <v>313</v>
      </c>
      <c r="B59" s="686">
        <v>34887</v>
      </c>
      <c r="C59" s="686">
        <v>34884.62</v>
      </c>
      <c r="D59" s="688" t="s">
        <v>207</v>
      </c>
      <c r="E59" s="688"/>
      <c r="F59" s="792">
        <v>997009</v>
      </c>
      <c r="G59" s="792">
        <v>960659.36</v>
      </c>
      <c r="H59" s="688" t="s">
        <v>1512</v>
      </c>
    </row>
    <row r="60" spans="1:8" ht="12.75">
      <c r="A60" s="95"/>
      <c r="B60" s="686">
        <v>19831</v>
      </c>
      <c r="C60" s="686">
        <v>19830.42</v>
      </c>
      <c r="D60" s="688" t="s">
        <v>473</v>
      </c>
      <c r="E60" s="688"/>
      <c r="F60" s="792">
        <v>23200</v>
      </c>
      <c r="G60" s="792">
        <v>23009.95</v>
      </c>
      <c r="H60" s="688" t="s">
        <v>1513</v>
      </c>
    </row>
    <row r="61" spans="1:8" ht="12.75">
      <c r="A61" s="95"/>
      <c r="B61" s="686">
        <v>7450</v>
      </c>
      <c r="C61" s="686">
        <v>7450</v>
      </c>
      <c r="D61" s="688" t="s">
        <v>210</v>
      </c>
      <c r="E61" s="688"/>
      <c r="F61" s="792">
        <v>25740</v>
      </c>
      <c r="G61" s="792">
        <v>25350.78</v>
      </c>
      <c r="H61" s="688" t="s">
        <v>1514</v>
      </c>
    </row>
    <row r="62" spans="1:8" ht="12.75">
      <c r="A62" s="95"/>
      <c r="B62" s="686">
        <v>481</v>
      </c>
      <c r="C62" s="686">
        <v>480.74</v>
      </c>
      <c r="D62" s="688" t="s">
        <v>1515</v>
      </c>
      <c r="E62" s="688"/>
      <c r="F62" s="792">
        <v>900</v>
      </c>
      <c r="G62" s="792">
        <v>892.47</v>
      </c>
      <c r="H62" s="688" t="s">
        <v>1516</v>
      </c>
    </row>
    <row r="63" spans="1:8" ht="12.75">
      <c r="A63" s="95"/>
      <c r="B63" s="686">
        <v>405000</v>
      </c>
      <c r="C63" s="686">
        <v>429609.36</v>
      </c>
      <c r="D63" s="688" t="s">
        <v>1517</v>
      </c>
      <c r="E63" s="688"/>
      <c r="F63" s="792">
        <v>2975</v>
      </c>
      <c r="G63" s="792">
        <v>2974.88</v>
      </c>
      <c r="H63" s="688" t="s">
        <v>1518</v>
      </c>
    </row>
    <row r="64" spans="1:8" ht="12.75">
      <c r="A64" s="95"/>
      <c r="B64" s="686">
        <v>185</v>
      </c>
      <c r="C64" s="686">
        <v>185</v>
      </c>
      <c r="D64" s="688" t="s">
        <v>1519</v>
      </c>
      <c r="E64" s="688"/>
      <c r="F64" s="792">
        <v>41742</v>
      </c>
      <c r="G64" s="792">
        <v>41741.13</v>
      </c>
      <c r="H64" s="688" t="s">
        <v>1520</v>
      </c>
    </row>
    <row r="65" spans="1:8" ht="12.75">
      <c r="A65" s="95"/>
      <c r="B65" s="686">
        <v>5205</v>
      </c>
      <c r="C65" s="686">
        <v>5204.75</v>
      </c>
      <c r="D65" s="688" t="s">
        <v>1521</v>
      </c>
      <c r="E65" s="688"/>
      <c r="F65" s="792">
        <v>3060</v>
      </c>
      <c r="G65" s="792">
        <v>3060</v>
      </c>
      <c r="H65" s="688" t="s">
        <v>1522</v>
      </c>
    </row>
    <row r="66" spans="1:8" ht="12.75">
      <c r="A66" s="95"/>
      <c r="B66" s="686">
        <v>6000</v>
      </c>
      <c r="C66" s="686">
        <v>6000</v>
      </c>
      <c r="D66" s="688" t="s">
        <v>1523</v>
      </c>
      <c r="E66" s="688"/>
      <c r="F66" s="792">
        <v>0</v>
      </c>
      <c r="G66" s="792">
        <v>0.64</v>
      </c>
      <c r="H66" s="688" t="s">
        <v>1487</v>
      </c>
    </row>
    <row r="67" spans="1:8" ht="12.75">
      <c r="A67" s="95"/>
      <c r="B67" s="686">
        <v>1375</v>
      </c>
      <c r="C67" s="686">
        <v>1375</v>
      </c>
      <c r="D67" s="688" t="s">
        <v>1524</v>
      </c>
      <c r="E67" s="688"/>
      <c r="F67" s="792">
        <v>100</v>
      </c>
      <c r="G67" s="792">
        <v>64.61</v>
      </c>
      <c r="H67" s="688" t="s">
        <v>94</v>
      </c>
    </row>
    <row r="68" spans="1:8" ht="12.75">
      <c r="A68" s="95"/>
      <c r="B68" s="686">
        <v>158107</v>
      </c>
      <c r="C68" s="686">
        <v>158107</v>
      </c>
      <c r="D68" s="688" t="s">
        <v>254</v>
      </c>
      <c r="E68" s="688"/>
      <c r="F68" s="792"/>
      <c r="G68" s="792"/>
      <c r="H68" s="688"/>
    </row>
    <row r="69" spans="1:8" ht="12.75">
      <c r="A69" s="95"/>
      <c r="B69" s="686">
        <v>39528</v>
      </c>
      <c r="C69" s="686">
        <v>39527.75</v>
      </c>
      <c r="D69" s="688" t="s">
        <v>255</v>
      </c>
      <c r="E69" s="688"/>
      <c r="F69" s="792"/>
      <c r="G69" s="792"/>
      <c r="H69" s="688"/>
    </row>
    <row r="70" spans="1:8" ht="12.75">
      <c r="A70" s="95"/>
      <c r="B70" s="686">
        <v>14230</v>
      </c>
      <c r="C70" s="686">
        <v>14230</v>
      </c>
      <c r="D70" s="688" t="s">
        <v>256</v>
      </c>
      <c r="E70" s="688"/>
      <c r="F70" s="792"/>
      <c r="G70" s="792"/>
      <c r="H70" s="688"/>
    </row>
    <row r="71" spans="1:8" ht="12.75">
      <c r="A71" s="95"/>
      <c r="B71" s="686">
        <v>4716</v>
      </c>
      <c r="C71" s="686">
        <v>4716</v>
      </c>
      <c r="D71" s="688" t="s">
        <v>1495</v>
      </c>
      <c r="E71" s="688"/>
      <c r="F71" s="792"/>
      <c r="G71" s="792"/>
      <c r="H71" s="688"/>
    </row>
    <row r="72" spans="1:8" ht="12.75">
      <c r="A72" s="95"/>
      <c r="B72" s="686">
        <v>11000</v>
      </c>
      <c r="C72" s="686">
        <v>10500</v>
      </c>
      <c r="D72" s="688" t="s">
        <v>1497</v>
      </c>
      <c r="E72" s="688"/>
      <c r="F72" s="792"/>
      <c r="G72" s="792"/>
      <c r="H72" s="688"/>
    </row>
    <row r="73" spans="1:8" ht="12.75">
      <c r="A73" s="95"/>
      <c r="B73" s="686">
        <v>4444</v>
      </c>
      <c r="C73" s="686">
        <v>4195.27</v>
      </c>
      <c r="D73" s="688" t="s">
        <v>1525</v>
      </c>
      <c r="E73" s="688"/>
      <c r="F73" s="792"/>
      <c r="G73" s="792"/>
      <c r="H73" s="688"/>
    </row>
    <row r="74" spans="1:8" ht="12.75">
      <c r="A74" s="95"/>
      <c r="B74" s="686">
        <v>1620</v>
      </c>
      <c r="C74" s="686">
        <v>1620</v>
      </c>
      <c r="D74" s="688" t="s">
        <v>1526</v>
      </c>
      <c r="E74" s="688"/>
      <c r="F74" s="792"/>
      <c r="G74" s="792"/>
      <c r="H74" s="688"/>
    </row>
    <row r="75" spans="1:8" ht="12.75">
      <c r="A75" s="95"/>
      <c r="B75" s="686">
        <v>7000</v>
      </c>
      <c r="C75" s="686">
        <v>4876.84</v>
      </c>
      <c r="D75" s="688" t="s">
        <v>1496</v>
      </c>
      <c r="E75" s="688"/>
      <c r="F75" s="792"/>
      <c r="G75" s="792"/>
      <c r="H75" s="688"/>
    </row>
    <row r="76" spans="1:8" ht="12.75">
      <c r="A76" s="95"/>
      <c r="B76" s="686">
        <v>0</v>
      </c>
      <c r="C76" s="686">
        <v>-1.05</v>
      </c>
      <c r="D76" s="688" t="s">
        <v>1527</v>
      </c>
      <c r="E76" s="688"/>
      <c r="F76" s="792"/>
      <c r="G76" s="792"/>
      <c r="H76" s="688"/>
    </row>
    <row r="77" spans="1:8" ht="12.75">
      <c r="A77" s="95"/>
      <c r="B77" s="795"/>
      <c r="C77" s="20"/>
      <c r="D77" s="95"/>
      <c r="E77" s="95"/>
      <c r="F77" s="676"/>
      <c r="G77" s="676"/>
      <c r="H77" s="95"/>
    </row>
    <row r="78" spans="1:8" ht="12.75">
      <c r="A78" s="688" t="s">
        <v>597</v>
      </c>
      <c r="B78" s="686">
        <f>SUM(B59:B77)</f>
        <v>721059</v>
      </c>
      <c r="C78" s="686">
        <f>SUM(C59:C77)</f>
        <v>742791.7</v>
      </c>
      <c r="D78" s="688"/>
      <c r="E78" s="688"/>
      <c r="F78" s="686">
        <f>SUM(F59:F77)</f>
        <v>1094726</v>
      </c>
      <c r="G78" s="686">
        <f>SUM(G59:G77)</f>
        <v>1057753.82</v>
      </c>
      <c r="H78" s="688"/>
    </row>
    <row r="79" spans="1:8" ht="12.75">
      <c r="A79" s="689"/>
      <c r="B79" s="201"/>
      <c r="C79" s="201"/>
      <c r="D79" s="793"/>
      <c r="E79" s="793"/>
      <c r="F79" s="201"/>
      <c r="G79" s="201"/>
      <c r="H79" s="689"/>
    </row>
    <row r="80" spans="1:8" ht="12.75">
      <c r="A80" s="791" t="s">
        <v>378</v>
      </c>
      <c r="B80" s="686">
        <v>15000</v>
      </c>
      <c r="C80" s="686">
        <v>13393.17</v>
      </c>
      <c r="D80" s="688" t="s">
        <v>387</v>
      </c>
      <c r="E80" s="688"/>
      <c r="F80" s="792">
        <v>6600</v>
      </c>
      <c r="G80" s="792">
        <v>6599.88</v>
      </c>
      <c r="H80" s="688" t="s">
        <v>1528</v>
      </c>
    </row>
    <row r="81" spans="1:8" ht="12.75">
      <c r="A81" s="677"/>
      <c r="B81" s="686">
        <v>1000</v>
      </c>
      <c r="C81" s="686">
        <v>3624.14</v>
      </c>
      <c r="D81" s="688" t="s">
        <v>260</v>
      </c>
      <c r="E81" s="688"/>
      <c r="F81" s="792">
        <v>5547</v>
      </c>
      <c r="G81" s="792">
        <v>5546.4</v>
      </c>
      <c r="H81" s="688" t="s">
        <v>1529</v>
      </c>
    </row>
    <row r="82" spans="1:8" ht="12.75">
      <c r="A82" s="95"/>
      <c r="B82" s="686">
        <v>6300</v>
      </c>
      <c r="C82" s="686">
        <v>6300</v>
      </c>
      <c r="D82" s="688" t="s">
        <v>1530</v>
      </c>
      <c r="E82" s="688"/>
      <c r="F82" s="792">
        <v>4200</v>
      </c>
      <c r="G82" s="792">
        <v>4166.5</v>
      </c>
      <c r="H82" s="688" t="s">
        <v>1531</v>
      </c>
    </row>
    <row r="83" spans="1:8" ht="12.75">
      <c r="A83" s="95"/>
      <c r="B83" s="686">
        <v>14898</v>
      </c>
      <c r="C83" s="686">
        <v>14898</v>
      </c>
      <c r="D83" s="688" t="s">
        <v>1532</v>
      </c>
      <c r="E83" s="688"/>
      <c r="F83" s="792">
        <v>0</v>
      </c>
      <c r="G83" s="792">
        <v>4.32</v>
      </c>
      <c r="H83" s="688" t="s">
        <v>1533</v>
      </c>
    </row>
    <row r="84" spans="1:8" ht="12.75">
      <c r="A84" s="95"/>
      <c r="B84" s="686">
        <v>368</v>
      </c>
      <c r="C84" s="686">
        <v>368</v>
      </c>
      <c r="D84" s="688" t="s">
        <v>1491</v>
      </c>
      <c r="E84" s="688"/>
      <c r="F84" s="792">
        <v>10801</v>
      </c>
      <c r="G84" s="792">
        <v>10801</v>
      </c>
      <c r="H84" s="688" t="s">
        <v>1534</v>
      </c>
    </row>
    <row r="85" spans="1:8" ht="12.75">
      <c r="A85" s="95"/>
      <c r="B85" s="686">
        <v>1505</v>
      </c>
      <c r="C85" s="686">
        <v>1504.92</v>
      </c>
      <c r="D85" s="688" t="s">
        <v>1496</v>
      </c>
      <c r="E85" s="688"/>
      <c r="F85" s="792"/>
      <c r="G85" s="792"/>
      <c r="H85" s="688"/>
    </row>
    <row r="86" spans="1:8" ht="12.75">
      <c r="A86" s="95"/>
      <c r="B86" s="686">
        <v>0</v>
      </c>
      <c r="C86" s="686">
        <v>-0.96</v>
      </c>
      <c r="D86" s="688" t="s">
        <v>1511</v>
      </c>
      <c r="E86" s="688"/>
      <c r="F86" s="792"/>
      <c r="G86" s="792"/>
      <c r="H86" s="688"/>
    </row>
    <row r="87" spans="1:8" ht="12.75">
      <c r="A87" s="95"/>
      <c r="B87" s="20"/>
      <c r="C87" s="20"/>
      <c r="D87" s="95"/>
      <c r="E87" s="95"/>
      <c r="F87" s="676"/>
      <c r="G87" s="676"/>
      <c r="H87" s="95"/>
    </row>
    <row r="88" spans="1:8" ht="12.75">
      <c r="A88" s="688" t="s">
        <v>597</v>
      </c>
      <c r="B88" s="686">
        <f>SUM(B80:B87)</f>
        <v>39071</v>
      </c>
      <c r="C88" s="686">
        <f>SUM(C80:C87)</f>
        <v>40087.27</v>
      </c>
      <c r="D88" s="688"/>
      <c r="E88" s="688"/>
      <c r="F88" s="686">
        <f>SUM(F80:F87)</f>
        <v>27148</v>
      </c>
      <c r="G88" s="686">
        <f>SUM(G80:G87)</f>
        <v>27118.100000000002</v>
      </c>
      <c r="H88" s="688"/>
    </row>
    <row r="89" spans="1:8" ht="12.75">
      <c r="A89" s="95"/>
      <c r="B89" s="20"/>
      <c r="C89" s="20"/>
      <c r="D89" s="95"/>
      <c r="E89" s="95"/>
      <c r="F89" s="676"/>
      <c r="G89" s="676"/>
      <c r="H89" s="95"/>
    </row>
    <row r="90" spans="1:8" ht="12.75">
      <c r="A90" s="791" t="s">
        <v>1535</v>
      </c>
      <c r="B90" s="686">
        <v>1500</v>
      </c>
      <c r="C90" s="686">
        <v>0</v>
      </c>
      <c r="D90" s="688" t="s">
        <v>207</v>
      </c>
      <c r="E90" s="688"/>
      <c r="F90" s="686">
        <v>2700</v>
      </c>
      <c r="G90" s="686">
        <v>2636.55</v>
      </c>
      <c r="H90" s="688" t="s">
        <v>1536</v>
      </c>
    </row>
    <row r="91" spans="1:8" ht="12.75">
      <c r="A91" s="95"/>
      <c r="B91" s="20"/>
      <c r="C91" s="20"/>
      <c r="D91" s="95"/>
      <c r="E91" s="95"/>
      <c r="F91" s="676"/>
      <c r="G91" s="676"/>
      <c r="H91" s="95"/>
    </row>
    <row r="92" spans="1:8" ht="12.75">
      <c r="A92" s="95"/>
      <c r="B92" s="20"/>
      <c r="C92" s="20"/>
      <c r="D92" s="95"/>
      <c r="E92" s="95"/>
      <c r="F92" s="676"/>
      <c r="G92" s="676"/>
      <c r="H92" s="95"/>
    </row>
    <row r="93" spans="1:8" ht="12.75">
      <c r="A93" s="794" t="s">
        <v>779</v>
      </c>
      <c r="B93" s="686">
        <v>10685</v>
      </c>
      <c r="C93" s="686">
        <v>10684.8</v>
      </c>
      <c r="D93" s="688" t="s">
        <v>207</v>
      </c>
      <c r="E93" s="688"/>
      <c r="F93" s="792">
        <v>1118504</v>
      </c>
      <c r="G93" s="792">
        <v>1118502.42</v>
      </c>
      <c r="H93" s="688" t="s">
        <v>1537</v>
      </c>
    </row>
    <row r="94" spans="1:8" ht="12.75">
      <c r="A94" s="717"/>
      <c r="B94" s="686">
        <v>97925</v>
      </c>
      <c r="C94" s="686">
        <v>97924.6</v>
      </c>
      <c r="D94" s="688" t="s">
        <v>1538</v>
      </c>
      <c r="E94" s="688"/>
      <c r="F94" s="792">
        <v>10000</v>
      </c>
      <c r="G94" s="792">
        <v>10000</v>
      </c>
      <c r="H94" s="688" t="s">
        <v>1539</v>
      </c>
    </row>
    <row r="95" spans="1:8" ht="12.75">
      <c r="A95" s="95"/>
      <c r="B95" s="686">
        <v>523897</v>
      </c>
      <c r="C95" s="686">
        <v>523896.66</v>
      </c>
      <c r="D95" s="688" t="s">
        <v>1540</v>
      </c>
      <c r="E95" s="688"/>
      <c r="F95" s="792">
        <v>5800</v>
      </c>
      <c r="G95" s="792">
        <v>5739.98</v>
      </c>
      <c r="H95" s="688" t="s">
        <v>1541</v>
      </c>
    </row>
    <row r="96" spans="1:8" ht="12.75">
      <c r="A96" s="95"/>
      <c r="B96" s="686">
        <v>223589</v>
      </c>
      <c r="C96" s="686">
        <v>182167.81</v>
      </c>
      <c r="D96" s="688" t="s">
        <v>1542</v>
      </c>
      <c r="E96" s="688"/>
      <c r="F96" s="792">
        <v>15100</v>
      </c>
      <c r="G96" s="792">
        <v>15036.25</v>
      </c>
      <c r="H96" s="688" t="s">
        <v>1543</v>
      </c>
    </row>
    <row r="97" spans="1:8" ht="12.75">
      <c r="A97" s="95"/>
      <c r="B97" s="686">
        <v>13121</v>
      </c>
      <c r="C97" s="686">
        <v>13121</v>
      </c>
      <c r="D97" s="688" t="s">
        <v>1496</v>
      </c>
      <c r="E97" s="688"/>
      <c r="F97" s="792">
        <v>199170</v>
      </c>
      <c r="G97" s="792">
        <v>199170</v>
      </c>
      <c r="H97" s="688" t="s">
        <v>1544</v>
      </c>
    </row>
    <row r="98" spans="1:8" ht="12.75">
      <c r="A98" s="95"/>
      <c r="B98" s="686">
        <v>9107</v>
      </c>
      <c r="C98" s="686">
        <v>9107</v>
      </c>
      <c r="D98" s="688" t="s">
        <v>1545</v>
      </c>
      <c r="E98" s="688"/>
      <c r="F98" s="792">
        <v>0</v>
      </c>
      <c r="G98" s="792">
        <v>0.6</v>
      </c>
      <c r="H98" s="688" t="s">
        <v>1533</v>
      </c>
    </row>
    <row r="99" spans="1:8" ht="12.75">
      <c r="A99" s="95"/>
      <c r="B99" s="686">
        <v>40</v>
      </c>
      <c r="C99" s="686">
        <v>31.4</v>
      </c>
      <c r="D99" s="688" t="s">
        <v>1497</v>
      </c>
      <c r="E99" s="688"/>
      <c r="F99" s="792"/>
      <c r="G99" s="792"/>
      <c r="H99" s="688"/>
    </row>
    <row r="100" spans="1:8" ht="12.75">
      <c r="A100" s="95"/>
      <c r="B100" s="686">
        <v>24</v>
      </c>
      <c r="C100" s="686">
        <v>0</v>
      </c>
      <c r="D100" s="688" t="s">
        <v>1546</v>
      </c>
      <c r="E100" s="688"/>
      <c r="F100" s="792"/>
      <c r="G100" s="792"/>
      <c r="H100" s="688"/>
    </row>
    <row r="101" spans="1:8" ht="12.75">
      <c r="A101" s="95"/>
      <c r="B101" s="686">
        <v>1000</v>
      </c>
      <c r="C101" s="686">
        <v>1000</v>
      </c>
      <c r="D101" s="688" t="s">
        <v>1547</v>
      </c>
      <c r="E101" s="688"/>
      <c r="F101" s="792"/>
      <c r="G101" s="792"/>
      <c r="H101" s="688"/>
    </row>
    <row r="102" spans="1:8" ht="12.75">
      <c r="A102" s="95"/>
      <c r="B102" s="686">
        <v>0</v>
      </c>
      <c r="C102" s="686">
        <v>-1.26</v>
      </c>
      <c r="D102" s="688" t="s">
        <v>1548</v>
      </c>
      <c r="E102" s="688"/>
      <c r="F102" s="792"/>
      <c r="G102" s="792"/>
      <c r="H102" s="688"/>
    </row>
    <row r="103" spans="1:8" ht="12.75">
      <c r="A103" s="95"/>
      <c r="B103" s="686">
        <v>2720</v>
      </c>
      <c r="C103" s="686">
        <v>2720</v>
      </c>
      <c r="D103" s="688" t="s">
        <v>1549</v>
      </c>
      <c r="E103" s="688"/>
      <c r="F103" s="792"/>
      <c r="G103" s="792"/>
      <c r="H103" s="688"/>
    </row>
    <row r="104" spans="1:8" ht="12.75">
      <c r="A104" s="95"/>
      <c r="B104" s="20"/>
      <c r="C104" s="20"/>
      <c r="D104" s="95"/>
      <c r="E104" s="95"/>
      <c r="F104" s="676"/>
      <c r="G104" s="676"/>
      <c r="H104" s="95"/>
    </row>
    <row r="105" spans="1:8" ht="12.75">
      <c r="A105" s="688" t="s">
        <v>597</v>
      </c>
      <c r="B105" s="686">
        <f>SUM(B93:B104)</f>
        <v>882108</v>
      </c>
      <c r="C105" s="686">
        <f>SUM(C93:C104)</f>
        <v>840652.0100000001</v>
      </c>
      <c r="D105" s="688"/>
      <c r="E105" s="688"/>
      <c r="F105" s="686">
        <f>SUM(F93:F104)</f>
        <v>1348574</v>
      </c>
      <c r="G105" s="686">
        <f>SUM(G93:G104)</f>
        <v>1348449.25</v>
      </c>
      <c r="H105" s="688"/>
    </row>
    <row r="106" spans="1:8" ht="12.75">
      <c r="A106" s="95"/>
      <c r="B106" s="20"/>
      <c r="C106" s="20"/>
      <c r="D106" s="95"/>
      <c r="E106" s="95"/>
      <c r="F106" s="676"/>
      <c r="G106" s="676"/>
      <c r="H106" s="95"/>
    </row>
    <row r="107" spans="1:8" ht="12.75">
      <c r="A107" s="95"/>
      <c r="B107" s="20"/>
      <c r="C107" s="20"/>
      <c r="D107" s="95"/>
      <c r="E107" s="95"/>
      <c r="F107" s="676"/>
      <c r="G107" s="676"/>
      <c r="H107" s="95"/>
    </row>
    <row r="108" spans="1:8" ht="12.75">
      <c r="A108" s="791" t="s">
        <v>395</v>
      </c>
      <c r="B108" s="686">
        <v>0</v>
      </c>
      <c r="C108" s="686">
        <v>24</v>
      </c>
      <c r="D108" s="688" t="s">
        <v>456</v>
      </c>
      <c r="E108" s="688"/>
      <c r="F108" s="686">
        <v>216000</v>
      </c>
      <c r="G108" s="686">
        <v>215574.5</v>
      </c>
      <c r="H108" s="688" t="s">
        <v>1026</v>
      </c>
    </row>
    <row r="109" spans="1:8" ht="12.75">
      <c r="A109" s="95"/>
      <c r="B109" s="20"/>
      <c r="C109" s="20"/>
      <c r="D109" s="95"/>
      <c r="E109" s="95"/>
      <c r="F109" s="676"/>
      <c r="G109" s="676"/>
      <c r="H109" s="95"/>
    </row>
    <row r="110" spans="1:8" ht="12.75">
      <c r="A110" s="95"/>
      <c r="B110" s="20"/>
      <c r="C110" s="20"/>
      <c r="D110" s="95"/>
      <c r="E110" s="95"/>
      <c r="F110" s="676"/>
      <c r="G110" s="676"/>
      <c r="H110" s="95"/>
    </row>
    <row r="111" spans="1:8" ht="12.75">
      <c r="A111" s="794" t="s">
        <v>364</v>
      </c>
      <c r="B111" s="686">
        <v>75000</v>
      </c>
      <c r="C111" s="686">
        <v>74964</v>
      </c>
      <c r="D111" s="688" t="s">
        <v>1550</v>
      </c>
      <c r="E111" s="688"/>
      <c r="F111" s="792">
        <v>29530</v>
      </c>
      <c r="G111" s="792">
        <v>29530</v>
      </c>
      <c r="H111" s="688" t="s">
        <v>1551</v>
      </c>
    </row>
    <row r="112" spans="1:8" ht="12.75">
      <c r="A112" s="95"/>
      <c r="B112" s="686">
        <v>8000</v>
      </c>
      <c r="C112" s="686">
        <v>27146.55</v>
      </c>
      <c r="D112" s="688" t="s">
        <v>387</v>
      </c>
      <c r="E112" s="688"/>
      <c r="F112" s="792">
        <v>0</v>
      </c>
      <c r="G112" s="792">
        <v>-1.06</v>
      </c>
      <c r="H112" s="688" t="s">
        <v>1487</v>
      </c>
    </row>
    <row r="113" spans="1:8" ht="12.75">
      <c r="A113" s="95"/>
      <c r="B113" s="686">
        <v>20500</v>
      </c>
      <c r="C113" s="686">
        <v>16949.94</v>
      </c>
      <c r="D113" s="688" t="s">
        <v>260</v>
      </c>
      <c r="E113" s="688"/>
      <c r="F113" s="792"/>
      <c r="G113" s="792"/>
      <c r="H113" s="688"/>
    </row>
    <row r="114" spans="1:8" ht="12.75">
      <c r="A114" s="95"/>
      <c r="B114" s="686">
        <v>208201</v>
      </c>
      <c r="C114" s="686">
        <v>208200.6</v>
      </c>
      <c r="D114" s="688" t="s">
        <v>210</v>
      </c>
      <c r="E114" s="688"/>
      <c r="F114" s="792"/>
      <c r="G114" s="792"/>
      <c r="H114" s="688"/>
    </row>
    <row r="115" spans="1:8" ht="12.75">
      <c r="A115" s="95"/>
      <c r="B115" s="686">
        <v>254</v>
      </c>
      <c r="C115" s="686">
        <v>253.2</v>
      </c>
      <c r="D115" s="688" t="s">
        <v>1552</v>
      </c>
      <c r="E115" s="688"/>
      <c r="F115" s="792"/>
      <c r="G115" s="792"/>
      <c r="H115" s="688"/>
    </row>
    <row r="116" spans="1:8" ht="12.75">
      <c r="A116" s="95"/>
      <c r="B116" s="686">
        <v>19440</v>
      </c>
      <c r="C116" s="686">
        <v>19440</v>
      </c>
      <c r="D116" s="688" t="s">
        <v>1553</v>
      </c>
      <c r="E116" s="688"/>
      <c r="F116" s="792"/>
      <c r="G116" s="792"/>
      <c r="H116" s="688"/>
    </row>
    <row r="117" spans="1:8" ht="12.75">
      <c r="A117" s="95"/>
      <c r="B117" s="686">
        <v>3375</v>
      </c>
      <c r="C117" s="686">
        <v>3374.4</v>
      </c>
      <c r="D117" s="688" t="s">
        <v>1496</v>
      </c>
      <c r="E117" s="688"/>
      <c r="F117" s="792"/>
      <c r="G117" s="792"/>
      <c r="H117" s="688"/>
    </row>
    <row r="118" spans="1:8" ht="12.75">
      <c r="A118" s="95"/>
      <c r="B118" s="20"/>
      <c r="C118" s="20"/>
      <c r="D118" s="95"/>
      <c r="E118" s="95"/>
      <c r="F118" s="676"/>
      <c r="G118" s="676"/>
      <c r="H118" s="95"/>
    </row>
    <row r="119" spans="1:8" ht="12.75">
      <c r="A119" s="688" t="s">
        <v>597</v>
      </c>
      <c r="B119" s="686">
        <f>SUM(B111:B118)</f>
        <v>334770</v>
      </c>
      <c r="C119" s="686">
        <f>SUM(C111:C118)</f>
        <v>350328.69000000006</v>
      </c>
      <c r="D119" s="688"/>
      <c r="E119" s="688"/>
      <c r="F119" s="686">
        <f>SUM(F111:F118)</f>
        <v>29530</v>
      </c>
      <c r="G119" s="686">
        <f>SUM(G111:G118)</f>
        <v>29528.94</v>
      </c>
      <c r="H119" s="688"/>
    </row>
    <row r="120" spans="1:8" ht="12.75">
      <c r="A120" s="95"/>
      <c r="B120" s="20"/>
      <c r="C120" s="20"/>
      <c r="D120" s="95"/>
      <c r="E120" s="95"/>
      <c r="F120" s="676"/>
      <c r="G120" s="676"/>
      <c r="H120" s="95"/>
    </row>
    <row r="121" spans="1:8" ht="12.75">
      <c r="A121" s="95"/>
      <c r="B121" s="20"/>
      <c r="C121" s="20"/>
      <c r="D121" s="95"/>
      <c r="E121" s="95"/>
      <c r="F121" s="676"/>
      <c r="G121" s="676"/>
      <c r="H121" s="95"/>
    </row>
    <row r="122" spans="1:8" ht="12.75">
      <c r="A122" s="794" t="s">
        <v>1554</v>
      </c>
      <c r="B122" s="686">
        <v>7779</v>
      </c>
      <c r="C122" s="686">
        <v>7778.16</v>
      </c>
      <c r="D122" s="688" t="s">
        <v>1496</v>
      </c>
      <c r="E122" s="688"/>
      <c r="F122" s="792">
        <v>1126500</v>
      </c>
      <c r="G122" s="792">
        <v>1126451.28</v>
      </c>
      <c r="H122" s="688" t="s">
        <v>1555</v>
      </c>
    </row>
    <row r="123" spans="1:8" ht="12.75">
      <c r="A123" s="717"/>
      <c r="B123" s="686"/>
      <c r="C123" s="686"/>
      <c r="D123" s="688" t="s">
        <v>210</v>
      </c>
      <c r="E123" s="688"/>
      <c r="F123" s="792"/>
      <c r="G123" s="792">
        <v>-1.56</v>
      </c>
      <c r="H123" s="688" t="s">
        <v>1487</v>
      </c>
    </row>
    <row r="124" spans="1:8" ht="12.75">
      <c r="A124" s="95"/>
      <c r="B124" s="20"/>
      <c r="C124" s="20"/>
      <c r="D124" s="95"/>
      <c r="E124" s="95"/>
      <c r="F124" s="676"/>
      <c r="G124" s="676"/>
      <c r="H124" s="95"/>
    </row>
    <row r="125" spans="1:8" ht="12.75">
      <c r="A125" s="688" t="s">
        <v>597</v>
      </c>
      <c r="B125" s="686">
        <f>SUM(B122:B124)</f>
        <v>7779</v>
      </c>
      <c r="C125" s="686">
        <f>SUM(C122:C124)</f>
        <v>7778.16</v>
      </c>
      <c r="D125" s="688"/>
      <c r="E125" s="688"/>
      <c r="F125" s="686">
        <f>SUM(F122:F124)</f>
        <v>1126500</v>
      </c>
      <c r="G125" s="686">
        <f>SUM(G122:G124)</f>
        <v>1126449.72</v>
      </c>
      <c r="H125" s="688"/>
    </row>
    <row r="126" spans="1:8" ht="12.75">
      <c r="A126" s="689"/>
      <c r="B126" s="201"/>
      <c r="C126" s="201"/>
      <c r="D126" s="793"/>
      <c r="E126" s="793"/>
      <c r="F126" s="201"/>
      <c r="G126" s="201"/>
      <c r="H126" s="689"/>
    </row>
    <row r="127" spans="1:8" ht="12.75">
      <c r="A127" s="95"/>
      <c r="B127" s="20"/>
      <c r="C127" s="20"/>
      <c r="D127" s="95"/>
      <c r="E127" s="95"/>
      <c r="F127" s="676"/>
      <c r="G127" s="676"/>
      <c r="H127" s="95"/>
    </row>
    <row r="128" spans="1:8" ht="12.75">
      <c r="A128" s="791" t="s">
        <v>1556</v>
      </c>
      <c r="B128" s="686">
        <v>500</v>
      </c>
      <c r="C128" s="686">
        <v>343.45</v>
      </c>
      <c r="D128" s="688" t="s">
        <v>1557</v>
      </c>
      <c r="E128" s="688"/>
      <c r="F128" s="792">
        <v>4200</v>
      </c>
      <c r="G128" s="792">
        <v>4200</v>
      </c>
      <c r="H128" s="688" t="s">
        <v>1558</v>
      </c>
    </row>
    <row r="129" spans="1:8" ht="12.75">
      <c r="A129" s="717"/>
      <c r="B129" s="686"/>
      <c r="C129" s="686"/>
      <c r="D129" s="688"/>
      <c r="E129" s="688"/>
      <c r="F129" s="792">
        <v>428</v>
      </c>
      <c r="G129" s="792">
        <v>428.4</v>
      </c>
      <c r="H129" s="688" t="s">
        <v>1559</v>
      </c>
    </row>
    <row r="130" spans="1:8" ht="12.75">
      <c r="A130" s="717"/>
      <c r="B130" s="201"/>
      <c r="C130" s="201"/>
      <c r="D130" s="689"/>
      <c r="E130" s="689"/>
      <c r="F130" s="796"/>
      <c r="G130" s="796"/>
      <c r="H130" s="689"/>
    </row>
    <row r="131" spans="1:8" ht="12.75">
      <c r="A131" s="688" t="s">
        <v>597</v>
      </c>
      <c r="B131" s="686">
        <f>SUM(B128:B130)</f>
        <v>500</v>
      </c>
      <c r="C131" s="686">
        <f>SUM(C128:C130)</f>
        <v>343.45</v>
      </c>
      <c r="D131" s="688"/>
      <c r="E131" s="688"/>
      <c r="F131" s="792">
        <f>SUM(F128:F130)</f>
        <v>4628</v>
      </c>
      <c r="G131" s="792">
        <f>SUM(G128:G130)</f>
        <v>4628.4</v>
      </c>
      <c r="H131" s="688"/>
    </row>
    <row r="132" spans="1:8" ht="12.75">
      <c r="A132" s="95"/>
      <c r="B132" s="20"/>
      <c r="C132" s="20"/>
      <c r="D132" s="95"/>
      <c r="E132" s="95"/>
      <c r="F132" s="676"/>
      <c r="G132" s="676"/>
      <c r="H132" s="95"/>
    </row>
    <row r="133" spans="1:8" ht="12.75">
      <c r="A133" s="791" t="s">
        <v>1560</v>
      </c>
      <c r="B133" s="20"/>
      <c r="C133" s="20"/>
      <c r="D133" s="95"/>
      <c r="E133" s="95"/>
      <c r="F133" s="676"/>
      <c r="G133" s="676"/>
      <c r="H133" s="95"/>
    </row>
    <row r="134" spans="1:8" ht="12.75">
      <c r="A134" s="688" t="s">
        <v>1037</v>
      </c>
      <c r="B134" s="686"/>
      <c r="C134" s="686"/>
      <c r="D134" s="688"/>
      <c r="E134" s="688"/>
      <c r="F134" s="686">
        <v>1200</v>
      </c>
      <c r="G134" s="686">
        <v>1170</v>
      </c>
      <c r="H134" s="688" t="s">
        <v>1561</v>
      </c>
    </row>
    <row r="135" spans="1:8" ht="12.75">
      <c r="A135" s="688" t="s">
        <v>1562</v>
      </c>
      <c r="B135" s="686"/>
      <c r="C135" s="686"/>
      <c r="D135" s="688"/>
      <c r="E135" s="688"/>
      <c r="F135" s="686">
        <v>5901</v>
      </c>
      <c r="G135" s="686">
        <v>5900.58</v>
      </c>
      <c r="H135" s="688" t="s">
        <v>1563</v>
      </c>
    </row>
    <row r="136" spans="1:8" ht="12.75">
      <c r="A136" s="688" t="s">
        <v>1564</v>
      </c>
      <c r="B136" s="686"/>
      <c r="C136" s="686"/>
      <c r="D136" s="688"/>
      <c r="E136" s="688"/>
      <c r="F136" s="686">
        <v>21283</v>
      </c>
      <c r="G136" s="686">
        <v>21282.49</v>
      </c>
      <c r="H136" s="688" t="s">
        <v>1565</v>
      </c>
    </row>
    <row r="137" spans="1:8" ht="12.75">
      <c r="A137" s="95"/>
      <c r="B137" s="20"/>
      <c r="C137" s="20"/>
      <c r="D137" s="95"/>
      <c r="E137" s="95"/>
      <c r="F137" s="676"/>
      <c r="G137" s="676"/>
      <c r="H137" s="95"/>
    </row>
    <row r="138" spans="1:8" ht="12.75">
      <c r="A138" s="794" t="s">
        <v>1566</v>
      </c>
      <c r="B138" s="686">
        <v>1280</v>
      </c>
      <c r="C138" s="686">
        <v>1278.9</v>
      </c>
      <c r="D138" s="688" t="s">
        <v>207</v>
      </c>
      <c r="E138" s="688"/>
      <c r="F138" s="792">
        <v>41300</v>
      </c>
      <c r="G138" s="792">
        <v>40717.93</v>
      </c>
      <c r="H138" s="688" t="s">
        <v>1567</v>
      </c>
    </row>
    <row r="139" spans="1:8" ht="12.75">
      <c r="A139" s="95"/>
      <c r="B139" s="686">
        <v>17390</v>
      </c>
      <c r="C139" s="686">
        <v>10729</v>
      </c>
      <c r="D139" s="688" t="s">
        <v>1568</v>
      </c>
      <c r="E139" s="688"/>
      <c r="F139" s="792">
        <v>1834</v>
      </c>
      <c r="G139" s="792">
        <v>1833.3</v>
      </c>
      <c r="H139" s="688" t="s">
        <v>1569</v>
      </c>
    </row>
    <row r="140" spans="1:8" ht="12.75">
      <c r="A140" s="95"/>
      <c r="B140" s="686">
        <v>24732</v>
      </c>
      <c r="C140" s="686">
        <v>24732</v>
      </c>
      <c r="D140" s="688" t="s">
        <v>1570</v>
      </c>
      <c r="E140" s="688"/>
      <c r="F140" s="792"/>
      <c r="G140" s="792"/>
      <c r="H140" s="688"/>
    </row>
    <row r="141" spans="1:8" ht="12.75">
      <c r="A141" s="95"/>
      <c r="B141" s="686">
        <v>260822</v>
      </c>
      <c r="C141" s="686">
        <v>260822</v>
      </c>
      <c r="D141" s="688" t="s">
        <v>254</v>
      </c>
      <c r="E141" s="688"/>
      <c r="F141" s="792"/>
      <c r="G141" s="792"/>
      <c r="H141" s="688"/>
    </row>
    <row r="142" spans="1:8" ht="12.75">
      <c r="A142" s="95"/>
      <c r="B142" s="686">
        <v>65206</v>
      </c>
      <c r="C142" s="686">
        <v>65206</v>
      </c>
      <c r="D142" s="688" t="s">
        <v>255</v>
      </c>
      <c r="E142" s="688"/>
      <c r="F142" s="792"/>
      <c r="G142" s="792"/>
      <c r="H142" s="688"/>
    </row>
    <row r="143" spans="1:8" ht="12.75">
      <c r="A143" s="95"/>
      <c r="B143" s="686">
        <v>23475</v>
      </c>
      <c r="C143" s="686">
        <v>23475</v>
      </c>
      <c r="D143" s="688" t="s">
        <v>256</v>
      </c>
      <c r="E143" s="688"/>
      <c r="F143" s="688"/>
      <c r="G143" s="688"/>
      <c r="H143" s="688"/>
    </row>
    <row r="144" spans="1:8" ht="12.75">
      <c r="A144" s="95"/>
      <c r="B144" s="686">
        <v>0</v>
      </c>
      <c r="C144" s="686">
        <v>32.51</v>
      </c>
      <c r="D144" s="688" t="s">
        <v>1571</v>
      </c>
      <c r="E144" s="688"/>
      <c r="F144" s="688"/>
      <c r="G144" s="688"/>
      <c r="H144" s="688"/>
    </row>
    <row r="145" spans="1:8" ht="12.75">
      <c r="A145" s="95"/>
      <c r="B145" s="686">
        <v>3965</v>
      </c>
      <c r="C145" s="686">
        <v>3965</v>
      </c>
      <c r="D145" s="688" t="s">
        <v>1572</v>
      </c>
      <c r="E145" s="688"/>
      <c r="F145" s="688"/>
      <c r="G145" s="688"/>
      <c r="H145" s="688"/>
    </row>
    <row r="146" spans="1:8" ht="12.75">
      <c r="A146" s="95"/>
      <c r="B146" s="686">
        <v>1342990</v>
      </c>
      <c r="C146" s="686">
        <v>1269010</v>
      </c>
      <c r="D146" s="688" t="s">
        <v>1573</v>
      </c>
      <c r="E146" s="688"/>
      <c r="F146" s="688"/>
      <c r="G146" s="688"/>
      <c r="H146" s="688"/>
    </row>
    <row r="147" spans="1:8" ht="12.75">
      <c r="A147" s="95"/>
      <c r="B147" s="686">
        <v>0</v>
      </c>
      <c r="C147" s="686">
        <v>-284426.22</v>
      </c>
      <c r="D147" s="688" t="s">
        <v>1574</v>
      </c>
      <c r="E147" s="688"/>
      <c r="F147" s="688"/>
      <c r="G147" s="688"/>
      <c r="H147" s="688"/>
    </row>
    <row r="148" spans="1:8" ht="12.75">
      <c r="A148" s="95"/>
      <c r="B148" s="686">
        <v>16592</v>
      </c>
      <c r="C148" s="686">
        <v>15926</v>
      </c>
      <c r="D148" s="688" t="s">
        <v>929</v>
      </c>
      <c r="E148" s="688"/>
      <c r="F148" s="792"/>
      <c r="G148" s="792"/>
      <c r="H148" s="688"/>
    </row>
    <row r="149" spans="1:8" ht="12.75">
      <c r="A149" s="95"/>
      <c r="B149" s="20"/>
      <c r="C149" s="20"/>
      <c r="D149" s="95"/>
      <c r="E149" s="95"/>
      <c r="F149" s="676"/>
      <c r="G149" s="676"/>
      <c r="H149" s="95"/>
    </row>
    <row r="150" spans="1:8" s="46" customFormat="1" ht="12.75">
      <c r="A150" s="688" t="s">
        <v>597</v>
      </c>
      <c r="B150" s="686">
        <f>SUM(B138:B149)</f>
        <v>1756452</v>
      </c>
      <c r="C150" s="686">
        <f>SUM(C138:C149)</f>
        <v>1390750.19</v>
      </c>
      <c r="D150" s="688"/>
      <c r="E150" s="688"/>
      <c r="F150" s="792">
        <f>SUM(F138:F149)</f>
        <v>43134</v>
      </c>
      <c r="G150" s="792">
        <f>SUM(G138:G149)</f>
        <v>42551.23</v>
      </c>
      <c r="H150" s="688"/>
    </row>
    <row r="151" spans="1:256" ht="12.75">
      <c r="A151" s="95"/>
      <c r="B151" s="20"/>
      <c r="C151" s="20"/>
      <c r="D151" s="95"/>
      <c r="E151" s="95"/>
      <c r="F151" s="676"/>
      <c r="G151" s="676"/>
      <c r="H151" s="95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</row>
    <row r="152" spans="1:8" ht="12.75">
      <c r="A152" s="797" t="s">
        <v>294</v>
      </c>
      <c r="B152" s="686"/>
      <c r="C152" s="686"/>
      <c r="D152" s="688"/>
      <c r="E152" s="688"/>
      <c r="F152" s="792">
        <v>19666</v>
      </c>
      <c r="G152" s="792">
        <v>19666</v>
      </c>
      <c r="H152" s="688" t="s">
        <v>1575</v>
      </c>
    </row>
    <row r="153" spans="1:8" ht="12.75">
      <c r="A153" s="798" t="s">
        <v>1576</v>
      </c>
      <c r="B153" s="686"/>
      <c r="C153" s="686"/>
      <c r="D153" s="688"/>
      <c r="E153" s="688"/>
      <c r="F153" s="792">
        <v>27000</v>
      </c>
      <c r="G153" s="792">
        <v>27000</v>
      </c>
      <c r="H153" s="688" t="s">
        <v>1577</v>
      </c>
    </row>
    <row r="154" spans="1:8" ht="12.75">
      <c r="A154" s="95"/>
      <c r="B154" s="20"/>
      <c r="C154" s="20"/>
      <c r="D154" s="95"/>
      <c r="E154" s="95"/>
      <c r="F154" s="676"/>
      <c r="G154" s="676"/>
      <c r="H154" s="95"/>
    </row>
    <row r="155" spans="1:8" ht="12.75">
      <c r="A155" s="688" t="s">
        <v>597</v>
      </c>
      <c r="B155" s="686">
        <f>SUM(B152:B153)</f>
        <v>0</v>
      </c>
      <c r="C155" s="686">
        <f>SUM(C152:C153)</f>
        <v>0</v>
      </c>
      <c r="D155" s="688"/>
      <c r="E155" s="688"/>
      <c r="F155" s="792">
        <f>SUM(F152:F154)</f>
        <v>46666</v>
      </c>
      <c r="G155" s="792">
        <f>SUM(G152:G154)</f>
        <v>46666</v>
      </c>
      <c r="H155" s="688"/>
    </row>
    <row r="156" spans="1:8" ht="12.75">
      <c r="A156" s="689"/>
      <c r="B156" s="201"/>
      <c r="C156" s="201"/>
      <c r="D156" s="689"/>
      <c r="E156" s="689"/>
      <c r="F156" s="796"/>
      <c r="G156" s="796"/>
      <c r="H156" s="689"/>
    </row>
    <row r="157" spans="1:8" ht="12.75">
      <c r="A157" s="791" t="s">
        <v>1578</v>
      </c>
      <c r="B157" s="686">
        <v>0</v>
      </c>
      <c r="C157" s="686">
        <v>0</v>
      </c>
      <c r="D157" s="688" t="s">
        <v>1533</v>
      </c>
      <c r="E157" s="688"/>
      <c r="F157" s="792">
        <v>5042</v>
      </c>
      <c r="G157" s="792">
        <v>4999.8</v>
      </c>
      <c r="H157" s="688" t="s">
        <v>1579</v>
      </c>
    </row>
    <row r="158" spans="1:8" ht="12.75">
      <c r="A158" s="689"/>
      <c r="B158" s="201"/>
      <c r="C158" s="201"/>
      <c r="D158" s="689"/>
      <c r="E158" s="689"/>
      <c r="F158" s="796"/>
      <c r="G158" s="796"/>
      <c r="H158" s="689"/>
    </row>
    <row r="159" spans="1:8" ht="12.75">
      <c r="A159" s="95"/>
      <c r="B159" s="20"/>
      <c r="C159" s="20"/>
      <c r="D159" s="95"/>
      <c r="E159" s="95"/>
      <c r="F159" s="676"/>
      <c r="G159" s="676"/>
      <c r="H159" s="95"/>
    </row>
    <row r="160" spans="1:8" ht="12.75">
      <c r="A160" s="791" t="s">
        <v>1580</v>
      </c>
      <c r="B160" s="686">
        <v>30000</v>
      </c>
      <c r="C160" s="686">
        <v>29549.84</v>
      </c>
      <c r="D160" s="688" t="s">
        <v>1581</v>
      </c>
      <c r="E160" s="688"/>
      <c r="F160" s="686">
        <v>48156</v>
      </c>
      <c r="G160" s="686">
        <v>48155.37</v>
      </c>
      <c r="H160" s="688" t="s">
        <v>1582</v>
      </c>
    </row>
    <row r="161" spans="1:8" ht="12.75">
      <c r="A161" s="95"/>
      <c r="B161" s="20"/>
      <c r="C161" s="20"/>
      <c r="D161" s="95"/>
      <c r="E161" s="95"/>
      <c r="F161" s="676"/>
      <c r="G161" s="676"/>
      <c r="H161" s="95"/>
    </row>
    <row r="162" spans="1:8" ht="12.75">
      <c r="A162" s="688" t="s">
        <v>597</v>
      </c>
      <c r="B162" s="686">
        <f>SUM(B161:B161)</f>
        <v>0</v>
      </c>
      <c r="C162" s="686">
        <f>SUM(C161:C161)</f>
        <v>0</v>
      </c>
      <c r="D162" s="688"/>
      <c r="E162" s="688"/>
      <c r="F162" s="792"/>
      <c r="G162" s="792"/>
      <c r="H162" s="688"/>
    </row>
    <row r="163" spans="1:8" ht="12.75">
      <c r="A163" s="689"/>
      <c r="B163" s="201"/>
      <c r="C163" s="201"/>
      <c r="D163" s="689"/>
      <c r="E163" s="689"/>
      <c r="F163" s="796"/>
      <c r="G163" s="796"/>
      <c r="H163" s="689"/>
    </row>
    <row r="164" spans="1:8" ht="12.75">
      <c r="A164" s="794" t="s">
        <v>1583</v>
      </c>
      <c r="B164" s="686">
        <v>9020</v>
      </c>
      <c r="C164" s="686">
        <v>8829.17</v>
      </c>
      <c r="D164" s="688" t="s">
        <v>207</v>
      </c>
      <c r="E164" s="688"/>
      <c r="F164" s="792">
        <v>455000</v>
      </c>
      <c r="G164" s="792">
        <v>449503.59</v>
      </c>
      <c r="H164" s="688" t="s">
        <v>1584</v>
      </c>
    </row>
    <row r="165" spans="1:8" ht="12.75">
      <c r="A165" s="689"/>
      <c r="B165" s="686">
        <v>87600</v>
      </c>
      <c r="C165" s="686">
        <v>87600</v>
      </c>
      <c r="D165" s="688" t="s">
        <v>1585</v>
      </c>
      <c r="E165" s="688"/>
      <c r="F165" s="792">
        <v>4600</v>
      </c>
      <c r="G165" s="792">
        <v>4799.76</v>
      </c>
      <c r="H165" s="688" t="s">
        <v>1586</v>
      </c>
    </row>
    <row r="166" spans="1:8" ht="12.75">
      <c r="A166" s="689"/>
      <c r="B166" s="686">
        <v>5680</v>
      </c>
      <c r="C166" s="686">
        <v>5680</v>
      </c>
      <c r="D166" s="688" t="s">
        <v>210</v>
      </c>
      <c r="E166" s="688"/>
      <c r="F166" s="792"/>
      <c r="G166" s="792"/>
      <c r="H166" s="688"/>
    </row>
    <row r="167" spans="1:8" ht="12.75">
      <c r="A167" s="689"/>
      <c r="B167" s="686">
        <v>5000</v>
      </c>
      <c r="C167" s="686">
        <v>5204.84</v>
      </c>
      <c r="D167" s="688" t="s">
        <v>1587</v>
      </c>
      <c r="E167" s="688"/>
      <c r="F167" s="792"/>
      <c r="G167" s="792"/>
      <c r="H167" s="688"/>
    </row>
    <row r="168" spans="1:8" ht="12.75">
      <c r="A168" s="689"/>
      <c r="B168" s="686">
        <v>0</v>
      </c>
      <c r="C168" s="686">
        <v>0</v>
      </c>
      <c r="D168" s="688" t="s">
        <v>1588</v>
      </c>
      <c r="E168" s="688"/>
      <c r="F168" s="792"/>
      <c r="G168" s="792"/>
      <c r="H168" s="688"/>
    </row>
    <row r="169" spans="1:8" ht="12.75">
      <c r="A169" s="689"/>
      <c r="B169" s="686">
        <v>105403</v>
      </c>
      <c r="C169" s="686">
        <v>105403</v>
      </c>
      <c r="D169" s="688" t="s">
        <v>254</v>
      </c>
      <c r="E169" s="688"/>
      <c r="F169" s="792"/>
      <c r="G169" s="792"/>
      <c r="H169" s="688"/>
    </row>
    <row r="170" spans="1:8" ht="12.75">
      <c r="A170" s="689"/>
      <c r="B170" s="686">
        <v>26350</v>
      </c>
      <c r="C170" s="686">
        <v>26349.75</v>
      </c>
      <c r="D170" s="688" t="s">
        <v>255</v>
      </c>
      <c r="E170" s="688"/>
      <c r="F170" s="792"/>
      <c r="G170" s="792"/>
      <c r="H170" s="688"/>
    </row>
    <row r="171" spans="1:8" ht="12.75">
      <c r="A171" s="689"/>
      <c r="B171" s="686">
        <v>9487</v>
      </c>
      <c r="C171" s="686">
        <v>9487</v>
      </c>
      <c r="D171" s="688" t="s">
        <v>256</v>
      </c>
      <c r="E171" s="688"/>
      <c r="F171" s="792"/>
      <c r="G171" s="792"/>
      <c r="H171" s="688"/>
    </row>
    <row r="172" spans="1:8" ht="12.75">
      <c r="A172" s="689"/>
      <c r="B172" s="686">
        <v>212</v>
      </c>
      <c r="C172" s="686">
        <v>211.2</v>
      </c>
      <c r="D172" s="688" t="s">
        <v>1496</v>
      </c>
      <c r="E172" s="688"/>
      <c r="F172" s="792"/>
      <c r="G172" s="792"/>
      <c r="H172" s="688"/>
    </row>
    <row r="173" spans="1:8" ht="12.75">
      <c r="A173" s="95"/>
      <c r="B173" s="20"/>
      <c r="C173" s="20"/>
      <c r="D173" s="95"/>
      <c r="E173" s="95"/>
      <c r="F173" s="676"/>
      <c r="G173" s="676"/>
      <c r="H173" s="95"/>
    </row>
    <row r="174" spans="1:8" ht="12.75">
      <c r="A174" s="688" t="s">
        <v>597</v>
      </c>
      <c r="B174" s="686">
        <f>SUM(B164:B173)</f>
        <v>248752</v>
      </c>
      <c r="C174" s="686">
        <f>SUM(C164:C173)</f>
        <v>248764.96000000002</v>
      </c>
      <c r="D174" s="688"/>
      <c r="E174" s="688"/>
      <c r="F174" s="792">
        <f>SUM(F164:F173)</f>
        <v>459600</v>
      </c>
      <c r="G174" s="792">
        <f>SUM(G164:G173)</f>
        <v>454303.35000000003</v>
      </c>
      <c r="H174" s="688"/>
    </row>
    <row r="175" spans="1:8" ht="12.75">
      <c r="A175" s="95"/>
      <c r="B175" s="20"/>
      <c r="C175" s="20"/>
      <c r="D175" s="95"/>
      <c r="E175" s="95"/>
      <c r="F175" s="676"/>
      <c r="G175" s="676"/>
      <c r="H175" s="95"/>
    </row>
    <row r="176" spans="1:8" s="95" customFormat="1" ht="15.75">
      <c r="A176" s="799" t="s">
        <v>1589</v>
      </c>
      <c r="B176" s="800">
        <f>SUM(B23+B37+B56+B78+B88+B90+B105+B119+B125+B131+B134+B135+B136+B150+B155+B157+B160++B162++B174)</f>
        <v>6044805</v>
      </c>
      <c r="C176" s="800">
        <f>SUM(C23+C37+C56+C78+C88+C90+C105+C108+C119+C125+C131+C134+C135+C136+C150+C155+C157+C160+C162+C174)</f>
        <v>5619283.850000001</v>
      </c>
      <c r="D176" s="801"/>
      <c r="E176" s="801"/>
      <c r="F176" s="800">
        <f>SUM(F23+F37+F56+F78+F88+F90+F105+F108+F119+F125+F131+F134+F135+F136+F150+F155+F157+F160+F174)</f>
        <v>6681606</v>
      </c>
      <c r="G176" s="800">
        <f>SUM(G23+G37+G56+G78+G88+G90+G105+G108+G119+G125+G131+G134+G135+G136+G150+G155+G157+G160+G174)</f>
        <v>6611121.510000002</v>
      </c>
      <c r="H176" s="801"/>
    </row>
    <row r="177" spans="1:8" ht="12.75">
      <c r="A177" s="95"/>
      <c r="B177" s="20"/>
      <c r="C177" s="20"/>
      <c r="D177" s="95"/>
      <c r="E177" s="95"/>
      <c r="F177" s="676"/>
      <c r="G177" s="676"/>
      <c r="H177" s="95"/>
    </row>
    <row r="178" spans="1:8" ht="12.75">
      <c r="A178" s="677" t="s">
        <v>1590</v>
      </c>
      <c r="B178" s="20"/>
      <c r="C178" s="20" t="s">
        <v>1591</v>
      </c>
      <c r="D178" s="676">
        <v>6611121.51</v>
      </c>
      <c r="E178" s="95"/>
      <c r="F178" s="676"/>
      <c r="G178" s="676"/>
      <c r="H178" s="95"/>
    </row>
    <row r="179" spans="1:8" ht="12.75">
      <c r="A179" s="95"/>
      <c r="B179" s="20"/>
      <c r="C179" s="20" t="s">
        <v>1592</v>
      </c>
      <c r="D179" s="676">
        <v>-5619283.85</v>
      </c>
      <c r="E179" s="95"/>
      <c r="F179" s="676"/>
      <c r="G179" s="676"/>
      <c r="H179" s="95"/>
    </row>
    <row r="180" spans="1:8" ht="12.75">
      <c r="A180" s="95"/>
      <c r="B180" s="20"/>
      <c r="C180" s="20"/>
      <c r="D180" s="676"/>
      <c r="E180" s="95"/>
      <c r="F180" s="676"/>
      <c r="G180" s="676"/>
      <c r="H180" s="95"/>
    </row>
    <row r="181" spans="1:8" ht="12.75">
      <c r="A181" s="95"/>
      <c r="B181" s="20"/>
      <c r="C181" s="802" t="s">
        <v>1593</v>
      </c>
      <c r="D181" s="802">
        <f>SUM(D178:D180)</f>
        <v>991837.6600000001</v>
      </c>
      <c r="E181" s="95"/>
      <c r="F181" s="676"/>
      <c r="G181" s="676"/>
      <c r="H181" s="95"/>
    </row>
    <row r="182" spans="1:8" ht="12.75">
      <c r="A182" s="95"/>
      <c r="B182" s="20"/>
      <c r="C182" s="20"/>
      <c r="D182" s="95"/>
      <c r="E182" s="95"/>
      <c r="F182" s="676"/>
      <c r="G182" s="676"/>
      <c r="H182" s="95"/>
    </row>
    <row r="183" spans="1:8" ht="12.75">
      <c r="A183" s="791" t="s">
        <v>1594</v>
      </c>
      <c r="B183" s="802" t="s">
        <v>1595</v>
      </c>
      <c r="C183" s="802" t="s">
        <v>1591</v>
      </c>
      <c r="D183" s="790" t="s">
        <v>1596</v>
      </c>
      <c r="E183" s="95"/>
      <c r="F183" s="676"/>
      <c r="G183" s="676"/>
      <c r="H183" s="95"/>
    </row>
    <row r="184" spans="1:8" ht="12.75">
      <c r="A184" s="95"/>
      <c r="B184" s="20"/>
      <c r="C184" s="676"/>
      <c r="D184" s="95"/>
      <c r="E184" s="95"/>
      <c r="F184" s="676"/>
      <c r="G184" s="676"/>
      <c r="H184" s="95"/>
    </row>
    <row r="185" spans="1:8" ht="12.75">
      <c r="A185" s="688" t="s">
        <v>368</v>
      </c>
      <c r="B185" s="686">
        <v>1111419.4</v>
      </c>
      <c r="C185" s="792">
        <v>864780.4</v>
      </c>
      <c r="D185" s="792">
        <f>SUM(C185-B185)</f>
        <v>-246638.99999999988</v>
      </c>
      <c r="E185" s="95"/>
      <c r="F185" s="676"/>
      <c r="G185" s="676"/>
      <c r="H185" s="95"/>
    </row>
    <row r="186" spans="1:8" ht="12.75">
      <c r="A186" s="688" t="s">
        <v>1499</v>
      </c>
      <c r="B186" s="686">
        <v>328830.54</v>
      </c>
      <c r="C186" s="792">
        <v>412170.85</v>
      </c>
      <c r="D186" s="792">
        <f aca="true" t="shared" si="0" ref="D186:D203">SUM(C186-B186)</f>
        <v>83340.31</v>
      </c>
      <c r="E186" s="95"/>
      <c r="F186" s="676"/>
      <c r="G186" s="676"/>
      <c r="H186" s="95"/>
    </row>
    <row r="187" spans="1:8" ht="12.75">
      <c r="A187" s="688" t="s">
        <v>371</v>
      </c>
      <c r="B187" s="686">
        <v>527963.64</v>
      </c>
      <c r="C187" s="792">
        <v>897002.16</v>
      </c>
      <c r="D187" s="792">
        <f>SUM(C187-B187)</f>
        <v>369038.52</v>
      </c>
      <c r="E187" s="95"/>
      <c r="F187" s="676"/>
      <c r="G187" s="676"/>
      <c r="H187" s="95"/>
    </row>
    <row r="188" spans="1:8" ht="12.75">
      <c r="A188" s="688" t="s">
        <v>1597</v>
      </c>
      <c r="B188" s="686">
        <v>0</v>
      </c>
      <c r="C188" s="792">
        <v>46666</v>
      </c>
      <c r="D188" s="792">
        <f>SUM(C188-B188)</f>
        <v>46666</v>
      </c>
      <c r="E188" s="95"/>
      <c r="F188" s="676"/>
      <c r="G188" s="676"/>
      <c r="H188" s="95"/>
    </row>
    <row r="189" spans="1:8" ht="12.75">
      <c r="A189" s="688" t="s">
        <v>313</v>
      </c>
      <c r="B189" s="686">
        <v>742791.7</v>
      </c>
      <c r="C189" s="792">
        <v>1057753.82</v>
      </c>
      <c r="D189" s="792">
        <f t="shared" si="0"/>
        <v>314962.1200000001</v>
      </c>
      <c r="E189" s="95"/>
      <c r="F189" s="676"/>
      <c r="G189" s="676"/>
      <c r="H189" s="95"/>
    </row>
    <row r="190" spans="1:8" ht="12.75">
      <c r="A190" s="688" t="s">
        <v>378</v>
      </c>
      <c r="B190" s="686">
        <v>40087.27</v>
      </c>
      <c r="C190" s="792">
        <v>27118.1</v>
      </c>
      <c r="D190" s="792">
        <f t="shared" si="0"/>
        <v>-12969.169999999998</v>
      </c>
      <c r="E190" s="95"/>
      <c r="F190" s="676"/>
      <c r="G190" s="676"/>
      <c r="H190" s="95"/>
    </row>
    <row r="191" spans="1:8" ht="12.75">
      <c r="A191" s="688" t="s">
        <v>1535</v>
      </c>
      <c r="B191" s="686">
        <v>0</v>
      </c>
      <c r="C191" s="792">
        <v>2636.55</v>
      </c>
      <c r="D191" s="792">
        <f t="shared" si="0"/>
        <v>2636.55</v>
      </c>
      <c r="E191" s="95"/>
      <c r="F191" s="676"/>
      <c r="G191" s="676"/>
      <c r="H191" s="95"/>
    </row>
    <row r="192" spans="1:8" ht="12.75">
      <c r="A192" s="688" t="s">
        <v>779</v>
      </c>
      <c r="B192" s="686">
        <v>840652.01</v>
      </c>
      <c r="C192" s="792">
        <v>1348449.25</v>
      </c>
      <c r="D192" s="792">
        <f t="shared" si="0"/>
        <v>507797.24</v>
      </c>
      <c r="E192" s="95"/>
      <c r="F192" s="676"/>
      <c r="G192" s="676"/>
      <c r="H192" s="95"/>
    </row>
    <row r="193" spans="1:8" ht="12.75">
      <c r="A193" s="688" t="s">
        <v>395</v>
      </c>
      <c r="B193" s="686">
        <v>24</v>
      </c>
      <c r="C193" s="792">
        <v>215574.5</v>
      </c>
      <c r="D193" s="792">
        <f t="shared" si="0"/>
        <v>215550.5</v>
      </c>
      <c r="E193" s="95"/>
      <c r="F193" s="676"/>
      <c r="G193" s="676"/>
      <c r="H193" s="95"/>
    </row>
    <row r="194" spans="1:8" ht="12.75">
      <c r="A194" s="688" t="s">
        <v>364</v>
      </c>
      <c r="B194" s="686">
        <v>350328.69</v>
      </c>
      <c r="C194" s="792">
        <v>29528.94</v>
      </c>
      <c r="D194" s="792">
        <f t="shared" si="0"/>
        <v>-320799.75</v>
      </c>
      <c r="E194" s="95"/>
      <c r="F194" s="676"/>
      <c r="G194" s="676"/>
      <c r="H194" s="95"/>
    </row>
    <row r="195" spans="1:8" ht="12.75">
      <c r="A195" s="688" t="s">
        <v>1598</v>
      </c>
      <c r="B195" s="686">
        <v>7778.16</v>
      </c>
      <c r="C195" s="792">
        <v>1126449.72</v>
      </c>
      <c r="D195" s="792">
        <f t="shared" si="0"/>
        <v>1118671.56</v>
      </c>
      <c r="E195" s="95"/>
      <c r="F195" s="676"/>
      <c r="G195" s="676"/>
      <c r="H195" s="95"/>
    </row>
    <row r="196" spans="1:8" ht="12.75">
      <c r="A196" s="688" t="s">
        <v>1556</v>
      </c>
      <c r="B196" s="686">
        <v>343.45</v>
      </c>
      <c r="C196" s="792">
        <v>4628.4</v>
      </c>
      <c r="D196" s="792">
        <f t="shared" si="0"/>
        <v>4284.95</v>
      </c>
      <c r="E196" s="95"/>
      <c r="F196" s="676"/>
      <c r="G196" s="676"/>
      <c r="H196" s="95"/>
    </row>
    <row r="197" spans="1:8" ht="12.75">
      <c r="A197" s="688" t="s">
        <v>1599</v>
      </c>
      <c r="B197" s="686">
        <v>0</v>
      </c>
      <c r="C197" s="792">
        <v>1170</v>
      </c>
      <c r="D197" s="792">
        <f t="shared" si="0"/>
        <v>1170</v>
      </c>
      <c r="E197" s="95"/>
      <c r="F197" s="676"/>
      <c r="G197" s="676"/>
      <c r="H197" s="95"/>
    </row>
    <row r="198" spans="1:8" ht="12.75">
      <c r="A198" s="688" t="s">
        <v>1600</v>
      </c>
      <c r="B198" s="686">
        <v>0</v>
      </c>
      <c r="C198" s="792">
        <v>5900.58</v>
      </c>
      <c r="D198" s="792">
        <f t="shared" si="0"/>
        <v>5900.58</v>
      </c>
      <c r="E198" s="95"/>
      <c r="F198" s="676"/>
      <c r="G198" s="676"/>
      <c r="H198" s="95"/>
    </row>
    <row r="199" spans="1:8" ht="12.75">
      <c r="A199" s="688" t="s">
        <v>1601</v>
      </c>
      <c r="B199" s="686">
        <v>0</v>
      </c>
      <c r="C199" s="792">
        <v>21282.49</v>
      </c>
      <c r="D199" s="792">
        <f t="shared" si="0"/>
        <v>21282.49</v>
      </c>
      <c r="E199" s="95"/>
      <c r="F199" s="95"/>
      <c r="G199" s="95"/>
      <c r="H199" s="95"/>
    </row>
    <row r="200" spans="1:8" ht="12.75">
      <c r="A200" s="688" t="s">
        <v>1602</v>
      </c>
      <c r="B200" s="686">
        <v>29549.84</v>
      </c>
      <c r="C200" s="792">
        <v>48155.37</v>
      </c>
      <c r="D200" s="792">
        <f t="shared" si="0"/>
        <v>18605.530000000002</v>
      </c>
      <c r="E200" s="95"/>
      <c r="F200" s="95"/>
      <c r="G200" s="95"/>
      <c r="H200" s="95"/>
    </row>
    <row r="201" spans="1:8" ht="12.75">
      <c r="A201" s="688" t="s">
        <v>1578</v>
      </c>
      <c r="B201" s="686">
        <v>0</v>
      </c>
      <c r="C201" s="792">
        <v>4999.8</v>
      </c>
      <c r="D201" s="792">
        <f t="shared" si="0"/>
        <v>4999.8</v>
      </c>
      <c r="E201" s="95"/>
      <c r="F201" s="95"/>
      <c r="G201" s="95"/>
      <c r="H201" s="95"/>
    </row>
    <row r="202" spans="1:8" ht="12.75">
      <c r="A202" s="688" t="s">
        <v>1566</v>
      </c>
      <c r="B202" s="686">
        <v>1390750.19</v>
      </c>
      <c r="C202" s="792">
        <v>42551.23</v>
      </c>
      <c r="D202" s="792">
        <f t="shared" si="0"/>
        <v>-1348198.96</v>
      </c>
      <c r="E202" s="95"/>
      <c r="F202" s="95"/>
      <c r="G202" s="95"/>
      <c r="H202" s="95"/>
    </row>
    <row r="203" spans="1:8" ht="12.75">
      <c r="A203" s="688" t="s">
        <v>1603</v>
      </c>
      <c r="B203" s="686">
        <v>248764.96</v>
      </c>
      <c r="C203" s="792">
        <v>454303.35</v>
      </c>
      <c r="D203" s="792">
        <f t="shared" si="0"/>
        <v>205538.38999999998</v>
      </c>
      <c r="E203" s="95"/>
      <c r="F203" s="95"/>
      <c r="G203" s="95"/>
      <c r="H203" s="95"/>
    </row>
    <row r="204" spans="1:8" ht="12.75">
      <c r="A204" s="95"/>
      <c r="B204" s="676"/>
      <c r="C204" s="676"/>
      <c r="D204" s="676"/>
      <c r="E204" s="95"/>
      <c r="F204" s="95"/>
      <c r="G204" s="95"/>
      <c r="H204" s="95"/>
    </row>
    <row r="205" spans="1:8" ht="12.75">
      <c r="A205" s="791" t="s">
        <v>597</v>
      </c>
      <c r="B205" s="802">
        <f>SUM(B185:B204)</f>
        <v>5619283.85</v>
      </c>
      <c r="C205" s="802">
        <f>SUM(C185:C204)</f>
        <v>6611121.510000001</v>
      </c>
      <c r="D205" s="802">
        <f>SUM(D185:D204)</f>
        <v>991837.6600000005</v>
      </c>
      <c r="E205" s="95"/>
      <c r="F205" s="95"/>
      <c r="G205" s="95"/>
      <c r="H205" s="95"/>
    </row>
  </sheetData>
  <sheetProtection selectLockedCells="1" selectUnlockedCells="1"/>
  <printOptions/>
  <pageMargins left="0.1798611111111111" right="0.1701388888888889" top="0.25972222222222224" bottom="0.3701388888888889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C11:C12"/>
  <sheetViews>
    <sheetView workbookViewId="0" topLeftCell="A4">
      <selection activeCell="E18" sqref="E18"/>
    </sheetView>
  </sheetViews>
  <sheetFormatPr defaultColWidth="9.140625" defaultRowHeight="12.75"/>
  <sheetData>
    <row r="11" ht="20.25">
      <c r="C11" s="784" t="s">
        <v>1604</v>
      </c>
    </row>
    <row r="12" ht="20.25">
      <c r="C12" s="784" t="s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A1:M64"/>
  <sheetViews>
    <sheetView workbookViewId="0" topLeftCell="A28">
      <selection activeCell="I24" sqref="I24"/>
    </sheetView>
  </sheetViews>
  <sheetFormatPr defaultColWidth="9.140625" defaultRowHeight="12.75"/>
  <cols>
    <col min="1" max="1" width="5.57421875" style="4" customWidth="1"/>
    <col min="2" max="2" width="40.7109375" style="4" customWidth="1"/>
    <col min="3" max="3" width="0" style="4" hidden="1" customWidth="1"/>
    <col min="4" max="4" width="12.28125" style="4" customWidth="1"/>
    <col min="5" max="5" width="11.421875" style="205" customWidth="1"/>
    <col min="6" max="6" width="10.140625" style="4" customWidth="1"/>
    <col min="7" max="7" width="11.421875" style="4" customWidth="1"/>
    <col min="8" max="8" width="11.28125" style="4" customWidth="1"/>
    <col min="9" max="9" width="11.8515625" style="4" customWidth="1"/>
    <col min="10" max="10" width="12.7109375" style="4" customWidth="1"/>
    <col min="11" max="11" width="5.7109375" style="4" customWidth="1"/>
    <col min="12" max="12" width="12.7109375" style="4" customWidth="1"/>
  </cols>
  <sheetData>
    <row r="1" spans="1:5" ht="12.75">
      <c r="A1" s="295" t="s">
        <v>1605</v>
      </c>
      <c r="B1" s="295"/>
      <c r="C1" s="803"/>
      <c r="D1" s="804"/>
      <c r="E1" s="295"/>
    </row>
    <row r="3" spans="1:13" ht="18">
      <c r="A3" s="805" t="s">
        <v>1606</v>
      </c>
      <c r="B3" s="243"/>
      <c r="C3" s="243"/>
      <c r="D3" s="806" t="s">
        <v>534</v>
      </c>
      <c r="E3" s="806" t="s">
        <v>1607</v>
      </c>
      <c r="F3" s="806" t="s">
        <v>1607</v>
      </c>
      <c r="G3" s="806" t="s">
        <v>1607</v>
      </c>
      <c r="H3" s="806" t="s">
        <v>1607</v>
      </c>
      <c r="I3" s="806" t="s">
        <v>1607</v>
      </c>
      <c r="J3" s="243"/>
      <c r="K3" s="243"/>
      <c r="L3" s="243"/>
      <c r="M3" s="9"/>
    </row>
    <row r="4" spans="1:12" ht="12.75">
      <c r="A4" s="46"/>
      <c r="B4" s="46"/>
      <c r="C4" s="46"/>
      <c r="D4" s="806" t="s">
        <v>1055</v>
      </c>
      <c r="E4" s="806" t="s">
        <v>1056</v>
      </c>
      <c r="F4" s="806" t="s">
        <v>1057</v>
      </c>
      <c r="G4" s="806" t="s">
        <v>1608</v>
      </c>
      <c r="H4" s="806" t="s">
        <v>1059</v>
      </c>
      <c r="I4" s="806" t="s">
        <v>1060</v>
      </c>
      <c r="J4" s="46"/>
      <c r="K4" s="46"/>
      <c r="L4" s="46"/>
    </row>
    <row r="5" spans="1:12" ht="13.5">
      <c r="A5" s="46"/>
      <c r="B5" s="46"/>
      <c r="C5" s="46"/>
      <c r="D5" s="46"/>
      <c r="E5" s="287"/>
      <c r="F5" s="46"/>
      <c r="G5" s="46"/>
      <c r="H5" s="46"/>
      <c r="I5" s="46"/>
      <c r="J5" s="46"/>
      <c r="K5" s="46"/>
      <c r="L5" s="46"/>
    </row>
    <row r="6" spans="1:12" ht="18">
      <c r="A6" s="46"/>
      <c r="B6" s="807" t="s">
        <v>973</v>
      </c>
      <c r="C6" s="80"/>
      <c r="D6" s="808">
        <v>3444</v>
      </c>
      <c r="E6" s="809">
        <v>5704</v>
      </c>
      <c r="F6" s="810">
        <v>4589</v>
      </c>
      <c r="G6" s="810">
        <v>5122</v>
      </c>
      <c r="H6" s="810">
        <v>4143</v>
      </c>
      <c r="I6" s="810">
        <v>4478</v>
      </c>
      <c r="J6" s="811"/>
      <c r="K6" s="812"/>
      <c r="L6" s="813"/>
    </row>
    <row r="7" spans="1:13" ht="12.75">
      <c r="A7" s="46"/>
      <c r="B7" s="657" t="s">
        <v>1095</v>
      </c>
      <c r="C7" s="637"/>
      <c r="D7" s="638">
        <v>27</v>
      </c>
      <c r="E7" s="659">
        <v>1805</v>
      </c>
      <c r="F7" s="660">
        <v>1349</v>
      </c>
      <c r="G7" s="814">
        <v>1035</v>
      </c>
      <c r="H7" s="660">
        <v>698</v>
      </c>
      <c r="I7" s="660">
        <v>942</v>
      </c>
      <c r="J7" s="46"/>
      <c r="K7" s="46"/>
      <c r="L7" s="46"/>
      <c r="M7" s="46"/>
    </row>
    <row r="8" spans="1:12" ht="12.75">
      <c r="A8" s="46"/>
      <c r="B8" s="657" t="s">
        <v>970</v>
      </c>
      <c r="C8" s="637"/>
      <c r="D8" s="638">
        <v>182</v>
      </c>
      <c r="E8" s="659">
        <v>168</v>
      </c>
      <c r="F8" s="660">
        <v>163</v>
      </c>
      <c r="G8" s="660">
        <v>0</v>
      </c>
      <c r="H8" s="660">
        <v>15</v>
      </c>
      <c r="I8" s="660">
        <v>77</v>
      </c>
      <c r="J8" s="46"/>
      <c r="K8" s="46"/>
      <c r="L8" s="46"/>
    </row>
    <row r="9" spans="1:13" ht="12.75">
      <c r="A9" s="46"/>
      <c r="B9" s="657" t="s">
        <v>1609</v>
      </c>
      <c r="C9" s="637"/>
      <c r="D9" s="638">
        <v>2686</v>
      </c>
      <c r="E9" s="659">
        <v>2800</v>
      </c>
      <c r="F9" s="672">
        <v>2681</v>
      </c>
      <c r="G9" s="672">
        <v>3545</v>
      </c>
      <c r="H9" s="672">
        <v>3369</v>
      </c>
      <c r="I9" s="672">
        <v>3392</v>
      </c>
      <c r="J9" s="664"/>
      <c r="K9" s="46"/>
      <c r="L9" s="815"/>
      <c r="M9" s="285"/>
    </row>
    <row r="10" spans="1:12" ht="12.75">
      <c r="A10" s="46"/>
      <c r="B10" s="657" t="s">
        <v>1610</v>
      </c>
      <c r="C10" s="637"/>
      <c r="D10" s="638">
        <v>549</v>
      </c>
      <c r="E10" s="659">
        <v>931</v>
      </c>
      <c r="F10" s="660">
        <v>240</v>
      </c>
      <c r="G10" s="660">
        <v>445</v>
      </c>
      <c r="H10" s="660">
        <v>23</v>
      </c>
      <c r="I10" s="660">
        <v>67</v>
      </c>
      <c r="J10" s="46"/>
      <c r="K10" s="46"/>
      <c r="L10" s="46"/>
    </row>
    <row r="11" spans="1:12" ht="13.5">
      <c r="A11" s="46"/>
      <c r="B11" s="673" t="s">
        <v>1611</v>
      </c>
      <c r="C11" s="816"/>
      <c r="D11" s="817">
        <v>0</v>
      </c>
      <c r="E11" s="818">
        <v>0</v>
      </c>
      <c r="F11" s="819">
        <v>156</v>
      </c>
      <c r="G11" s="819">
        <v>97</v>
      </c>
      <c r="H11" s="819">
        <v>39</v>
      </c>
      <c r="I11" s="819">
        <v>0</v>
      </c>
      <c r="J11" s="46"/>
      <c r="K11" s="46"/>
      <c r="L11" s="46"/>
    </row>
    <row r="12" spans="1:12" ht="14.25">
      <c r="A12" s="755"/>
      <c r="B12" s="358"/>
      <c r="C12" s="358"/>
      <c r="D12" s="592"/>
      <c r="E12" s="596"/>
      <c r="F12" s="596"/>
      <c r="G12" s="596"/>
      <c r="H12" s="596"/>
      <c r="I12" s="596"/>
      <c r="J12" s="596"/>
      <c r="K12" s="820"/>
      <c r="L12" s="821"/>
    </row>
    <row r="13" spans="1:12" ht="13.5">
      <c r="A13" s="46"/>
      <c r="B13" s="46"/>
      <c r="C13" s="46"/>
      <c r="D13" s="463"/>
      <c r="E13" s="664"/>
      <c r="F13" s="463"/>
      <c r="G13" s="463"/>
      <c r="H13" s="463"/>
      <c r="I13" s="463"/>
      <c r="J13" s="822"/>
      <c r="K13" s="46"/>
      <c r="L13" s="46"/>
    </row>
    <row r="14" spans="1:13" ht="29.25" customHeight="1">
      <c r="A14" s="47"/>
      <c r="B14" s="807" t="s">
        <v>1127</v>
      </c>
      <c r="C14" s="823"/>
      <c r="D14" s="808">
        <v>3444</v>
      </c>
      <c r="E14" s="809">
        <v>5706</v>
      </c>
      <c r="F14" s="824">
        <v>4589</v>
      </c>
      <c r="G14" s="824">
        <v>5122</v>
      </c>
      <c r="H14" s="824">
        <v>4143</v>
      </c>
      <c r="I14" s="824">
        <v>4478</v>
      </c>
      <c r="J14" s="825"/>
      <c r="K14" s="243"/>
      <c r="L14" s="826"/>
      <c r="M14" s="332"/>
    </row>
    <row r="15" spans="1:12" ht="12.75">
      <c r="A15" s="46"/>
      <c r="B15" s="637" t="s">
        <v>1612</v>
      </c>
      <c r="C15" s="637"/>
      <c r="D15" s="638">
        <v>100</v>
      </c>
      <c r="E15" s="659">
        <v>100</v>
      </c>
      <c r="F15" s="638">
        <v>100</v>
      </c>
      <c r="G15" s="638">
        <v>100</v>
      </c>
      <c r="H15" s="638">
        <v>100</v>
      </c>
      <c r="I15" s="638">
        <v>100</v>
      </c>
      <c r="J15" s="815"/>
      <c r="K15" s="46"/>
      <c r="L15" s="46"/>
    </row>
    <row r="16" spans="1:12" ht="12.75">
      <c r="A16" s="46"/>
      <c r="B16" s="637" t="s">
        <v>1613</v>
      </c>
      <c r="C16" s="637"/>
      <c r="D16" s="638">
        <v>1137</v>
      </c>
      <c r="E16" s="659">
        <v>1537</v>
      </c>
      <c r="F16" s="638">
        <v>1537</v>
      </c>
      <c r="G16" s="638">
        <v>1537</v>
      </c>
      <c r="H16" s="638">
        <v>1537</v>
      </c>
      <c r="I16" s="638">
        <v>1537</v>
      </c>
      <c r="J16" s="46"/>
      <c r="K16" s="46"/>
      <c r="L16" s="46"/>
    </row>
    <row r="17" spans="1:12" ht="12.75">
      <c r="A17" s="46"/>
      <c r="B17" s="637" t="s">
        <v>1614</v>
      </c>
      <c r="C17" s="637"/>
      <c r="D17" s="638">
        <v>10</v>
      </c>
      <c r="E17" s="659">
        <v>10</v>
      </c>
      <c r="F17" s="638">
        <v>10</v>
      </c>
      <c r="G17" s="638">
        <v>10</v>
      </c>
      <c r="H17" s="638">
        <v>10</v>
      </c>
      <c r="I17" s="638">
        <v>10</v>
      </c>
      <c r="J17" s="46"/>
      <c r="K17" s="46"/>
      <c r="L17" s="46"/>
    </row>
    <row r="18" spans="1:12" ht="12.75">
      <c r="A18" s="46"/>
      <c r="B18" s="637" t="s">
        <v>1615</v>
      </c>
      <c r="C18" s="637"/>
      <c r="D18" s="638">
        <v>-603</v>
      </c>
      <c r="E18" s="659">
        <v>-414</v>
      </c>
      <c r="F18" s="827">
        <v>347</v>
      </c>
      <c r="G18" s="827">
        <v>422</v>
      </c>
      <c r="H18" s="827">
        <v>367</v>
      </c>
      <c r="I18" s="827">
        <v>55</v>
      </c>
      <c r="J18" s="664"/>
      <c r="K18" s="46"/>
      <c r="L18" s="287"/>
    </row>
    <row r="19" spans="1:12" ht="12.75">
      <c r="A19" s="46"/>
      <c r="B19" s="637" t="s">
        <v>1616</v>
      </c>
      <c r="C19" s="637"/>
      <c r="D19" s="638">
        <v>189</v>
      </c>
      <c r="E19" s="659">
        <v>761</v>
      </c>
      <c r="F19" s="638">
        <v>75</v>
      </c>
      <c r="G19" s="638">
        <v>-56</v>
      </c>
      <c r="H19" s="638">
        <v>-311</v>
      </c>
      <c r="I19" s="638">
        <v>6</v>
      </c>
      <c r="J19" s="46"/>
      <c r="K19" s="46"/>
      <c r="L19" s="46"/>
    </row>
    <row r="20" spans="1:12" ht="12.75">
      <c r="A20" s="46"/>
      <c r="B20" s="637" t="s">
        <v>1617</v>
      </c>
      <c r="C20" s="637"/>
      <c r="D20" s="638">
        <v>691</v>
      </c>
      <c r="E20" s="659">
        <v>513</v>
      </c>
      <c r="F20" s="638">
        <v>335</v>
      </c>
      <c r="G20" s="638">
        <v>156</v>
      </c>
      <c r="H20" s="638">
        <v>0</v>
      </c>
      <c r="I20" s="638">
        <v>0</v>
      </c>
      <c r="J20" s="46"/>
      <c r="K20" s="46"/>
      <c r="L20" s="46"/>
    </row>
    <row r="21" spans="1:12" ht="12.75">
      <c r="A21" s="46"/>
      <c r="B21" s="637" t="s">
        <v>1618</v>
      </c>
      <c r="C21" s="637"/>
      <c r="D21" s="638">
        <v>1331</v>
      </c>
      <c r="E21" s="659">
        <v>952</v>
      </c>
      <c r="F21" s="638">
        <v>392</v>
      </c>
      <c r="G21" s="638">
        <v>1083</v>
      </c>
      <c r="H21" s="638">
        <v>862</v>
      </c>
      <c r="I21" s="638">
        <v>651</v>
      </c>
      <c r="J21" s="46"/>
      <c r="K21" s="46"/>
      <c r="L21" s="46"/>
    </row>
    <row r="22" spans="1:12" ht="12.75">
      <c r="A22" s="46"/>
      <c r="B22" s="637" t="s">
        <v>1619</v>
      </c>
      <c r="C22" s="637"/>
      <c r="D22" s="638">
        <v>0</v>
      </c>
      <c r="E22" s="659">
        <v>1572</v>
      </c>
      <c r="F22" s="638">
        <v>1248</v>
      </c>
      <c r="G22" s="638">
        <v>924</v>
      </c>
      <c r="H22" s="638">
        <v>671</v>
      </c>
      <c r="I22" s="638">
        <v>1226</v>
      </c>
      <c r="J22" s="46"/>
      <c r="K22" s="46"/>
      <c r="L22" s="46"/>
    </row>
    <row r="23" spans="1:12" ht="12.75">
      <c r="A23" s="828"/>
      <c r="B23" s="637" t="s">
        <v>1620</v>
      </c>
      <c r="C23" s="637"/>
      <c r="D23" s="638">
        <v>589</v>
      </c>
      <c r="E23" s="659">
        <v>675</v>
      </c>
      <c r="F23" s="638">
        <v>545</v>
      </c>
      <c r="G23" s="638">
        <v>946</v>
      </c>
      <c r="H23" s="638">
        <v>908</v>
      </c>
      <c r="I23" s="638">
        <v>893</v>
      </c>
      <c r="J23" s="46"/>
      <c r="K23" s="46"/>
      <c r="L23" s="46"/>
    </row>
    <row r="24" spans="1:12" ht="12.75">
      <c r="A24" s="46"/>
      <c r="B24" s="46"/>
      <c r="C24" s="46"/>
      <c r="D24" s="463"/>
      <c r="E24" s="664"/>
      <c r="F24" s="463"/>
      <c r="G24" s="463"/>
      <c r="H24" s="463"/>
      <c r="I24" s="46"/>
      <c r="J24" s="46"/>
      <c r="K24" s="46"/>
      <c r="L24" s="46"/>
    </row>
    <row r="25" spans="1:12" ht="12.75">
      <c r="A25" s="46"/>
      <c r="B25" s="46"/>
      <c r="C25" s="46"/>
      <c r="D25" s="463"/>
      <c r="E25" s="664"/>
      <c r="F25" s="463"/>
      <c r="G25" s="463"/>
      <c r="H25" s="463"/>
      <c r="I25" s="46"/>
      <c r="J25" s="46"/>
      <c r="K25" s="46"/>
      <c r="L25" s="46"/>
    </row>
    <row r="26" spans="1:12" ht="12.75">
      <c r="A26" s="46"/>
      <c r="B26" s="46"/>
      <c r="C26" s="46"/>
      <c r="D26" s="463"/>
      <c r="E26" s="664"/>
      <c r="F26" s="463"/>
      <c r="G26" s="463"/>
      <c r="H26" s="463"/>
      <c r="I26" s="46"/>
      <c r="J26" s="46"/>
      <c r="K26" s="46"/>
      <c r="L26" s="46"/>
    </row>
    <row r="27" spans="1:12" ht="12.75">
      <c r="A27" s="46"/>
      <c r="B27" s="46"/>
      <c r="C27" s="46"/>
      <c r="D27" s="463"/>
      <c r="E27" s="664"/>
      <c r="F27" s="463"/>
      <c r="G27" s="463"/>
      <c r="H27" s="463"/>
      <c r="I27" s="46"/>
      <c r="J27" s="46"/>
      <c r="K27" s="46"/>
      <c r="L27" s="46"/>
    </row>
    <row r="28" spans="1:12" ht="12.75">
      <c r="A28" s="46"/>
      <c r="B28" s="46"/>
      <c r="C28" s="46"/>
      <c r="D28" s="463"/>
      <c r="E28" s="664"/>
      <c r="F28" s="463"/>
      <c r="G28" s="463"/>
      <c r="H28" s="463"/>
      <c r="I28" s="46"/>
      <c r="J28" s="46"/>
      <c r="K28" s="46"/>
      <c r="L28" s="46"/>
    </row>
    <row r="29" spans="1:12" ht="12.75">
      <c r="A29" s="46"/>
      <c r="B29" s="46"/>
      <c r="C29" s="46"/>
      <c r="D29" s="463"/>
      <c r="E29" s="664"/>
      <c r="F29" s="463"/>
      <c r="G29" s="463"/>
      <c r="H29" s="463"/>
      <c r="I29" s="46"/>
      <c r="J29" s="46"/>
      <c r="K29" s="46"/>
      <c r="L29" s="46"/>
    </row>
    <row r="30" spans="1:12" ht="12.75">
      <c r="A30" s="46"/>
      <c r="B30" s="46"/>
      <c r="C30" s="46"/>
      <c r="D30" s="463"/>
      <c r="E30" s="664"/>
      <c r="F30" s="463"/>
      <c r="G30" s="463"/>
      <c r="H30" s="463"/>
      <c r="I30" s="46"/>
      <c r="J30" s="46"/>
      <c r="K30" s="46"/>
      <c r="L30" s="46"/>
    </row>
    <row r="31" spans="1:12" ht="12.75">
      <c r="A31" s="46"/>
      <c r="B31" s="46"/>
      <c r="C31" s="46"/>
      <c r="D31" s="463"/>
      <c r="E31" s="664"/>
      <c r="F31" s="463"/>
      <c r="G31" s="463"/>
      <c r="H31" s="463"/>
      <c r="I31" s="46"/>
      <c r="J31" s="46"/>
      <c r="K31" s="46"/>
      <c r="L31" s="46"/>
    </row>
    <row r="32" spans="1:12" ht="12.75">
      <c r="A32" s="46"/>
      <c r="B32" s="46"/>
      <c r="C32" s="46"/>
      <c r="D32" s="463"/>
      <c r="E32" s="664"/>
      <c r="F32" s="463"/>
      <c r="G32" s="463"/>
      <c r="H32" s="463"/>
      <c r="I32" s="46"/>
      <c r="J32" s="46"/>
      <c r="K32" s="46"/>
      <c r="L32" s="46"/>
    </row>
    <row r="33" spans="1:12" ht="12.75">
      <c r="A33" s="46"/>
      <c r="B33" s="46"/>
      <c r="C33" s="46"/>
      <c r="D33" s="463"/>
      <c r="E33" s="664"/>
      <c r="F33" s="463"/>
      <c r="G33" s="463"/>
      <c r="H33" s="463"/>
      <c r="I33" s="46"/>
      <c r="J33" s="46"/>
      <c r="K33" s="46"/>
      <c r="L33" s="46"/>
    </row>
    <row r="34" spans="1:12" ht="12.75">
      <c r="A34" s="46"/>
      <c r="B34" s="46"/>
      <c r="C34" s="46"/>
      <c r="D34" s="463"/>
      <c r="E34" s="664"/>
      <c r="F34" s="463"/>
      <c r="G34" s="463"/>
      <c r="H34" s="463"/>
      <c r="I34" s="46"/>
      <c r="J34" s="46"/>
      <c r="K34" s="46"/>
      <c r="L34" s="46"/>
    </row>
    <row r="35" spans="1:12" ht="12.75">
      <c r="A35" s="358"/>
      <c r="B35" s="46"/>
      <c r="C35" s="46"/>
      <c r="D35" s="463"/>
      <c r="E35" s="664"/>
      <c r="F35" s="664"/>
      <c r="G35" s="664"/>
      <c r="H35" s="664"/>
      <c r="I35" s="46"/>
      <c r="J35" s="46"/>
      <c r="K35" s="46"/>
      <c r="L35" s="664"/>
    </row>
    <row r="36" spans="1:12" ht="12.75">
      <c r="A36" s="46"/>
      <c r="B36" s="46"/>
      <c r="C36" s="46"/>
      <c r="D36" s="463"/>
      <c r="E36" s="664"/>
      <c r="F36" s="664"/>
      <c r="G36" s="664"/>
      <c r="H36" s="664"/>
      <c r="I36" s="46"/>
      <c r="J36" s="46"/>
      <c r="K36" s="46"/>
      <c r="L36" s="664"/>
    </row>
    <row r="37" spans="1:12" ht="18">
      <c r="A37" s="805" t="s">
        <v>1621</v>
      </c>
      <c r="B37" s="805"/>
      <c r="C37" s="46"/>
      <c r="D37" s="664" t="s">
        <v>1622</v>
      </c>
      <c r="E37" s="664" t="s">
        <v>534</v>
      </c>
      <c r="F37" s="664" t="s">
        <v>534</v>
      </c>
      <c r="G37" s="664" t="s">
        <v>534</v>
      </c>
      <c r="H37" s="664" t="s">
        <v>534</v>
      </c>
      <c r="I37" s="664" t="s">
        <v>534</v>
      </c>
      <c r="J37" s="287"/>
      <c r="K37" s="46"/>
      <c r="L37" s="46"/>
    </row>
    <row r="38" spans="1:12" ht="18">
      <c r="A38" s="805"/>
      <c r="B38" s="805"/>
      <c r="C38" s="46"/>
      <c r="D38" s="825" t="s">
        <v>1055</v>
      </c>
      <c r="E38" s="825" t="s">
        <v>1056</v>
      </c>
      <c r="F38" s="825" t="s">
        <v>1057</v>
      </c>
      <c r="G38" s="825" t="s">
        <v>1608</v>
      </c>
      <c r="H38" s="825" t="s">
        <v>1059</v>
      </c>
      <c r="I38" s="825" t="s">
        <v>1060</v>
      </c>
      <c r="J38" s="287"/>
      <c r="K38" s="46"/>
      <c r="L38" s="46"/>
    </row>
    <row r="39" spans="1:12" ht="12.75">
      <c r="A39" s="46"/>
      <c r="B39" s="46"/>
      <c r="C39" s="46"/>
      <c r="D39" s="463"/>
      <c r="E39" s="664"/>
      <c r="F39" s="463"/>
      <c r="G39" s="463"/>
      <c r="H39" s="463"/>
      <c r="I39" s="463"/>
      <c r="J39" s="664"/>
      <c r="K39" s="46"/>
      <c r="L39" s="46"/>
    </row>
    <row r="40" spans="1:12" ht="12.75">
      <c r="A40" s="46"/>
      <c r="B40" s="637" t="s">
        <v>1623</v>
      </c>
      <c r="C40" s="637"/>
      <c r="D40" s="638">
        <v>79</v>
      </c>
      <c r="E40" s="827">
        <v>0</v>
      </c>
      <c r="F40" s="638">
        <v>0</v>
      </c>
      <c r="G40" s="638">
        <v>0</v>
      </c>
      <c r="H40" s="638">
        <v>6</v>
      </c>
      <c r="I40" s="638">
        <v>56</v>
      </c>
      <c r="J40" s="46"/>
      <c r="K40" s="46"/>
      <c r="L40" s="46"/>
    </row>
    <row r="41" spans="1:12" ht="12.75">
      <c r="A41" s="815"/>
      <c r="B41" s="637" t="s">
        <v>1624</v>
      </c>
      <c r="C41" s="637"/>
      <c r="D41" s="638">
        <v>69</v>
      </c>
      <c r="E41" s="827">
        <v>0</v>
      </c>
      <c r="F41" s="638">
        <v>0</v>
      </c>
      <c r="G41" s="638">
        <v>0</v>
      </c>
      <c r="H41" s="638">
        <v>2</v>
      </c>
      <c r="I41" s="638">
        <v>36</v>
      </c>
      <c r="J41" s="46"/>
      <c r="K41" s="46"/>
      <c r="L41" s="46"/>
    </row>
    <row r="42" spans="1:12" ht="12.75">
      <c r="A42" s="46"/>
      <c r="B42" s="637" t="s">
        <v>1625</v>
      </c>
      <c r="C42" s="637"/>
      <c r="D42" s="638">
        <v>10</v>
      </c>
      <c r="E42" s="827">
        <v>0</v>
      </c>
      <c r="F42" s="638">
        <v>0</v>
      </c>
      <c r="G42" s="638">
        <v>0</v>
      </c>
      <c r="H42" s="638">
        <v>4</v>
      </c>
      <c r="I42" s="638">
        <v>20</v>
      </c>
      <c r="J42" s="46"/>
      <c r="K42" s="46"/>
      <c r="L42" s="46"/>
    </row>
    <row r="43" spans="2:9" ht="12.75">
      <c r="B43" s="637" t="s">
        <v>1626</v>
      </c>
      <c r="C43" s="637"/>
      <c r="D43" s="638">
        <v>7316</v>
      </c>
      <c r="E43" s="827">
        <v>9423</v>
      </c>
      <c r="F43" s="638">
        <v>9929</v>
      </c>
      <c r="G43" s="638">
        <v>13689</v>
      </c>
      <c r="H43" s="638">
        <v>13714</v>
      </c>
      <c r="I43" s="638">
        <v>10756</v>
      </c>
    </row>
    <row r="44" spans="2:9" ht="12.75">
      <c r="B44" s="637" t="s">
        <v>1627</v>
      </c>
      <c r="C44" s="637"/>
      <c r="D44" s="638">
        <v>4071</v>
      </c>
      <c r="E44" s="827">
        <v>4686</v>
      </c>
      <c r="F44" s="638">
        <v>5164</v>
      </c>
      <c r="G44" s="638">
        <v>8104</v>
      </c>
      <c r="H44" s="638">
        <v>8671</v>
      </c>
      <c r="I44" s="638">
        <v>6283</v>
      </c>
    </row>
    <row r="45" spans="2:9" ht="12.75">
      <c r="B45" s="637" t="s">
        <v>1628</v>
      </c>
      <c r="C45" s="637"/>
      <c r="D45" s="638">
        <v>3255</v>
      </c>
      <c r="E45" s="827">
        <v>4737</v>
      </c>
      <c r="F45" s="638">
        <v>4765</v>
      </c>
      <c r="G45" s="638">
        <v>5585</v>
      </c>
      <c r="H45" s="638">
        <v>5048</v>
      </c>
      <c r="I45" s="638">
        <v>4493</v>
      </c>
    </row>
    <row r="46" spans="2:9" ht="12.75">
      <c r="B46" s="637" t="s">
        <v>1629</v>
      </c>
      <c r="C46" s="637"/>
      <c r="D46" s="638">
        <v>3185</v>
      </c>
      <c r="E46" s="827">
        <v>3443</v>
      </c>
      <c r="F46" s="638">
        <v>3868</v>
      </c>
      <c r="G46" s="638">
        <v>4596</v>
      </c>
      <c r="H46" s="638">
        <v>4794</v>
      </c>
      <c r="I46" s="638">
        <v>4057</v>
      </c>
    </row>
    <row r="47" spans="2:9" ht="12.75">
      <c r="B47" s="637" t="s">
        <v>1630</v>
      </c>
      <c r="C47" s="637"/>
      <c r="D47" s="638">
        <v>477</v>
      </c>
      <c r="E47" s="827">
        <v>498</v>
      </c>
      <c r="F47" s="638">
        <v>493</v>
      </c>
      <c r="G47" s="638">
        <v>456</v>
      </c>
      <c r="H47" s="638">
        <v>435</v>
      </c>
      <c r="I47" s="638">
        <v>523</v>
      </c>
    </row>
    <row r="48" spans="2:9" ht="12.75">
      <c r="B48" s="637" t="s">
        <v>1631</v>
      </c>
      <c r="C48" s="637"/>
      <c r="D48" s="638">
        <v>86</v>
      </c>
      <c r="E48" s="827">
        <v>509</v>
      </c>
      <c r="F48" s="638">
        <v>836</v>
      </c>
      <c r="G48" s="638">
        <v>605</v>
      </c>
      <c r="H48" s="638">
        <v>630</v>
      </c>
      <c r="I48" s="638">
        <v>536</v>
      </c>
    </row>
    <row r="49" spans="2:9" ht="12.75">
      <c r="B49" s="637" t="s">
        <v>1632</v>
      </c>
      <c r="C49" s="637"/>
      <c r="D49" s="638">
        <v>146</v>
      </c>
      <c r="E49" s="827">
        <v>345</v>
      </c>
      <c r="F49" s="638">
        <v>166</v>
      </c>
      <c r="G49" s="638">
        <v>133</v>
      </c>
      <c r="H49" s="638">
        <v>1</v>
      </c>
      <c r="I49" s="638">
        <v>0</v>
      </c>
    </row>
    <row r="50" spans="2:9" ht="12.75">
      <c r="B50" s="637" t="s">
        <v>1633</v>
      </c>
      <c r="C50" s="637"/>
      <c r="D50" s="638">
        <v>0</v>
      </c>
      <c r="E50" s="827">
        <v>0</v>
      </c>
      <c r="F50" s="638">
        <v>0</v>
      </c>
      <c r="G50" s="638">
        <v>0</v>
      </c>
      <c r="H50" s="638">
        <v>19</v>
      </c>
      <c r="I50" s="638">
        <v>0</v>
      </c>
    </row>
    <row r="51" spans="2:9" ht="12.75">
      <c r="B51" s="637" t="s">
        <v>1634</v>
      </c>
      <c r="C51" s="637"/>
      <c r="D51" s="638">
        <v>-651</v>
      </c>
      <c r="E51" s="827">
        <v>0</v>
      </c>
      <c r="F51" s="638">
        <v>0</v>
      </c>
      <c r="G51" s="638">
        <v>0</v>
      </c>
      <c r="H51" s="638">
        <v>0</v>
      </c>
      <c r="I51" s="638">
        <v>0</v>
      </c>
    </row>
    <row r="52" spans="2:9" ht="12.75">
      <c r="B52" s="637" t="s">
        <v>1635</v>
      </c>
      <c r="C52" s="637"/>
      <c r="D52" s="638">
        <v>241</v>
      </c>
      <c r="E52" s="827">
        <v>652</v>
      </c>
      <c r="F52" s="638">
        <v>411</v>
      </c>
      <c r="G52" s="638">
        <v>525</v>
      </c>
      <c r="H52" s="638">
        <v>758</v>
      </c>
      <c r="I52" s="638">
        <v>885</v>
      </c>
    </row>
    <row r="53" spans="2:9" ht="12.75">
      <c r="B53" s="637" t="s">
        <v>1636</v>
      </c>
      <c r="C53" s="637"/>
      <c r="D53" s="638">
        <v>80</v>
      </c>
      <c r="E53" s="827">
        <v>105</v>
      </c>
      <c r="F53" s="638">
        <v>132</v>
      </c>
      <c r="G53" s="638">
        <v>417</v>
      </c>
      <c r="H53" s="638">
        <v>132</v>
      </c>
      <c r="I53" s="638">
        <v>187</v>
      </c>
    </row>
    <row r="54" spans="2:9" ht="12.75">
      <c r="B54" s="637" t="s">
        <v>1637</v>
      </c>
      <c r="C54" s="637"/>
      <c r="D54" s="638">
        <v>2</v>
      </c>
      <c r="E54" s="827">
        <v>2</v>
      </c>
      <c r="F54" s="638">
        <v>3</v>
      </c>
      <c r="G54" s="638">
        <v>-6</v>
      </c>
      <c r="H54" s="638">
        <v>0</v>
      </c>
      <c r="I54" s="638">
        <v>0</v>
      </c>
    </row>
    <row r="55" spans="2:9" ht="12.75">
      <c r="B55" s="637" t="s">
        <v>1638</v>
      </c>
      <c r="C55" s="637"/>
      <c r="D55" s="638">
        <v>0</v>
      </c>
      <c r="E55" s="827">
        <v>18</v>
      </c>
      <c r="F55" s="638">
        <v>89</v>
      </c>
      <c r="G55" s="638">
        <v>79</v>
      </c>
      <c r="H55" s="638">
        <v>57</v>
      </c>
      <c r="I55" s="638">
        <v>43</v>
      </c>
    </row>
    <row r="56" spans="2:9" ht="12.75">
      <c r="B56" s="637" t="s">
        <v>1639</v>
      </c>
      <c r="C56" s="637"/>
      <c r="D56" s="638">
        <v>22</v>
      </c>
      <c r="E56" s="827">
        <v>35</v>
      </c>
      <c r="F56" s="638">
        <v>32</v>
      </c>
      <c r="G56" s="638">
        <v>35</v>
      </c>
      <c r="H56" s="638">
        <v>33</v>
      </c>
      <c r="I56" s="638">
        <v>25</v>
      </c>
    </row>
    <row r="57" spans="2:9" ht="12.75">
      <c r="B57" s="637" t="s">
        <v>1640</v>
      </c>
      <c r="C57" s="637"/>
      <c r="D57" s="829">
        <v>-20</v>
      </c>
      <c r="E57" s="827">
        <v>-51</v>
      </c>
      <c r="F57" s="638">
        <v>-118</v>
      </c>
      <c r="G57" s="638">
        <v>-120</v>
      </c>
      <c r="H57" s="638">
        <v>-90</v>
      </c>
      <c r="I57" s="638">
        <v>-68</v>
      </c>
    </row>
    <row r="58" spans="2:9" ht="12.75">
      <c r="B58" s="637" t="s">
        <v>1641</v>
      </c>
      <c r="C58" s="637"/>
      <c r="D58" s="829">
        <v>0</v>
      </c>
      <c r="E58" s="827">
        <v>250</v>
      </c>
      <c r="F58" s="638">
        <v>119</v>
      </c>
      <c r="G58" s="638">
        <v>63</v>
      </c>
      <c r="H58" s="638">
        <v>0</v>
      </c>
      <c r="I58" s="638">
        <v>0</v>
      </c>
    </row>
    <row r="59" spans="2:9" ht="12.75">
      <c r="B59" s="637" t="s">
        <v>1642</v>
      </c>
      <c r="C59" s="637"/>
      <c r="D59" s="637">
        <v>445</v>
      </c>
      <c r="E59" s="827">
        <v>878</v>
      </c>
      <c r="F59" s="638">
        <v>-224</v>
      </c>
      <c r="G59" s="638">
        <v>-14</v>
      </c>
      <c r="H59" s="638">
        <v>-295</v>
      </c>
      <c r="I59" s="638">
        <v>6</v>
      </c>
    </row>
    <row r="60" spans="2:9" ht="12.75">
      <c r="B60" s="637" t="s">
        <v>1643</v>
      </c>
      <c r="C60" s="637"/>
      <c r="D60" s="637">
        <v>25</v>
      </c>
      <c r="E60" s="827">
        <v>13</v>
      </c>
      <c r="F60" s="638">
        <v>581</v>
      </c>
      <c r="G60" s="638">
        <v>5</v>
      </c>
      <c r="H60" s="638">
        <v>0</v>
      </c>
      <c r="I60" s="638">
        <v>0</v>
      </c>
    </row>
    <row r="61" spans="2:9" ht="12.75">
      <c r="B61" s="637" t="s">
        <v>1644</v>
      </c>
      <c r="C61" s="637"/>
      <c r="D61" s="637">
        <v>281</v>
      </c>
      <c r="E61" s="827">
        <v>130</v>
      </c>
      <c r="F61" s="638">
        <v>282</v>
      </c>
      <c r="G61" s="638">
        <v>47</v>
      </c>
      <c r="H61" s="638">
        <v>16</v>
      </c>
      <c r="I61" s="638">
        <v>0</v>
      </c>
    </row>
    <row r="62" spans="2:9" ht="12.75">
      <c r="B62" s="637" t="s">
        <v>1645</v>
      </c>
      <c r="C62" s="637"/>
      <c r="D62" s="637">
        <v>-256</v>
      </c>
      <c r="E62" s="827">
        <v>-117</v>
      </c>
      <c r="F62" s="638">
        <v>299</v>
      </c>
      <c r="G62" s="638">
        <v>-42</v>
      </c>
      <c r="H62" s="638">
        <v>-16</v>
      </c>
      <c r="I62" s="638">
        <v>0</v>
      </c>
    </row>
    <row r="63" spans="2:9" ht="12.75">
      <c r="B63" s="637" t="s">
        <v>1646</v>
      </c>
      <c r="C63" s="637"/>
      <c r="D63" s="637">
        <v>189</v>
      </c>
      <c r="E63" s="827">
        <v>761</v>
      </c>
      <c r="F63" s="638">
        <v>75</v>
      </c>
      <c r="G63" s="638">
        <v>-56</v>
      </c>
      <c r="H63" s="638">
        <v>-311</v>
      </c>
      <c r="I63" s="638">
        <v>6</v>
      </c>
    </row>
    <row r="64" spans="2:9" ht="12.75">
      <c r="B64" s="637" t="s">
        <v>1647</v>
      </c>
      <c r="C64" s="637"/>
      <c r="D64" s="637">
        <v>189</v>
      </c>
      <c r="E64" s="827">
        <v>1011</v>
      </c>
      <c r="F64" s="638">
        <v>194</v>
      </c>
      <c r="G64" s="638">
        <v>7</v>
      </c>
      <c r="H64" s="638">
        <v>-311</v>
      </c>
      <c r="I64" s="638">
        <v>6</v>
      </c>
    </row>
  </sheetData>
  <sheetProtection selectLockedCells="1" selectUnlockedCells="1"/>
  <printOptions/>
  <pageMargins left="0.24027777777777778" right="0.3" top="1" bottom="1" header="0.5118055555555555" footer="0.5118055555555555"/>
  <pageSetup horizontalDpi="300" verticalDpi="300" orientation="landscape" paperSize="9" scale="9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L35"/>
  <sheetViews>
    <sheetView workbookViewId="0" topLeftCell="A1">
      <selection activeCell="A4" sqref="A4"/>
    </sheetView>
  </sheetViews>
  <sheetFormatPr defaultColWidth="9.140625" defaultRowHeight="12.75"/>
  <cols>
    <col min="1" max="1" width="11.421875" style="4" customWidth="1"/>
    <col min="2" max="2" width="11.7109375" style="4" customWidth="1"/>
    <col min="3" max="3" width="8.7109375" style="4" customWidth="1"/>
    <col min="5" max="5" width="10.00390625" style="4" customWidth="1"/>
    <col min="6" max="6" width="10.7109375" style="4" customWidth="1"/>
    <col min="8" max="8" width="11.8515625" style="4" customWidth="1"/>
    <col min="9" max="9" width="10.7109375" style="231" customWidth="1"/>
    <col min="10" max="10" width="13.28125" style="4" customWidth="1"/>
  </cols>
  <sheetData>
    <row r="1" spans="1:12" ht="18">
      <c r="A1" s="67">
        <v>3</v>
      </c>
      <c r="B1" s="67" t="s">
        <v>6</v>
      </c>
      <c r="C1" s="67"/>
      <c r="D1" s="5"/>
      <c r="E1" s="5"/>
      <c r="F1" s="5"/>
      <c r="G1" s="830"/>
      <c r="H1" s="21"/>
      <c r="I1" s="831"/>
      <c r="J1" s="21"/>
      <c r="K1" s="832"/>
      <c r="L1" s="5"/>
    </row>
    <row r="2" spans="1:12" ht="12.75">
      <c r="A2" s="21"/>
      <c r="B2" s="78"/>
      <c r="C2" s="78"/>
      <c r="D2" s="78"/>
      <c r="E2" s="78"/>
      <c r="F2" s="78"/>
      <c r="G2" s="124"/>
      <c r="H2" s="78"/>
      <c r="I2" s="431"/>
      <c r="J2" s="78"/>
      <c r="K2" s="124"/>
      <c r="L2" s="21"/>
    </row>
    <row r="3" spans="1:12" ht="12.75">
      <c r="A3" s="9" t="s">
        <v>1648</v>
      </c>
      <c r="B3" s="78"/>
      <c r="C3" s="78"/>
      <c r="D3" s="78"/>
      <c r="E3" s="78"/>
      <c r="F3" s="78" t="s">
        <v>1649</v>
      </c>
      <c r="G3" s="124"/>
      <c r="H3" s="78"/>
      <c r="I3" s="431"/>
      <c r="J3" s="78"/>
      <c r="K3" s="124" t="s">
        <v>534</v>
      </c>
      <c r="L3" s="21"/>
    </row>
    <row r="4" spans="1:12" ht="12.75">
      <c r="A4" s="21"/>
      <c r="B4" s="78"/>
      <c r="C4" s="78"/>
      <c r="D4" s="78"/>
      <c r="E4" s="78"/>
      <c r="F4" s="78"/>
      <c r="G4" s="124"/>
      <c r="H4" s="78"/>
      <c r="I4" s="431"/>
      <c r="J4" s="78"/>
      <c r="K4" s="124"/>
      <c r="L4" s="21"/>
    </row>
    <row r="5" spans="1:12" ht="12.75">
      <c r="A5" s="598"/>
      <c r="B5" s="599"/>
      <c r="C5" s="599"/>
      <c r="D5" s="599" t="s">
        <v>966</v>
      </c>
      <c r="E5" s="599"/>
      <c r="F5" s="599"/>
      <c r="G5" s="600"/>
      <c r="H5" s="599"/>
      <c r="I5" s="833" t="s">
        <v>967</v>
      </c>
      <c r="J5" s="599"/>
      <c r="K5" s="600"/>
      <c r="L5" s="107"/>
    </row>
    <row r="6" spans="1:12" ht="12.75">
      <c r="A6" s="601" t="s">
        <v>968</v>
      </c>
      <c r="B6" s="602" t="s">
        <v>969</v>
      </c>
      <c r="C6" s="602" t="s">
        <v>970</v>
      </c>
      <c r="D6" s="602" t="s">
        <v>971</v>
      </c>
      <c r="E6" s="602" t="s">
        <v>1650</v>
      </c>
      <c r="F6" s="602" t="s">
        <v>1651</v>
      </c>
      <c r="G6" s="605" t="s">
        <v>973</v>
      </c>
      <c r="H6" s="602" t="s">
        <v>974</v>
      </c>
      <c r="I6" s="834" t="s">
        <v>1652</v>
      </c>
      <c r="J6" s="602" t="s">
        <v>976</v>
      </c>
      <c r="K6" s="605" t="s">
        <v>977</v>
      </c>
      <c r="L6" s="107"/>
    </row>
    <row r="7" spans="1:12" ht="12.75">
      <c r="A7" s="607"/>
      <c r="B7" s="608" t="s">
        <v>1653</v>
      </c>
      <c r="C7" s="608"/>
      <c r="D7" s="608"/>
      <c r="E7" s="608"/>
      <c r="F7" s="608"/>
      <c r="G7" s="610" t="s">
        <v>980</v>
      </c>
      <c r="H7" s="608" t="s">
        <v>981</v>
      </c>
      <c r="I7" s="835"/>
      <c r="J7" s="608" t="s">
        <v>1654</v>
      </c>
      <c r="K7" s="610" t="s">
        <v>980</v>
      </c>
      <c r="L7" s="107"/>
    </row>
    <row r="8" spans="1:12" ht="12.75">
      <c r="A8" s="836"/>
      <c r="B8" s="837"/>
      <c r="C8" s="837"/>
      <c r="D8" s="837"/>
      <c r="E8" s="837"/>
      <c r="F8" s="837"/>
      <c r="G8" s="838"/>
      <c r="H8" s="837"/>
      <c r="I8" s="839"/>
      <c r="J8" s="837"/>
      <c r="K8" s="838"/>
      <c r="L8" s="21"/>
    </row>
    <row r="9" spans="1:12" ht="12.75">
      <c r="A9" s="840" t="s">
        <v>1655</v>
      </c>
      <c r="B9" s="613">
        <v>4581.91</v>
      </c>
      <c r="C9" s="613">
        <v>67.97</v>
      </c>
      <c r="D9" s="613">
        <v>513.08</v>
      </c>
      <c r="E9" s="613">
        <v>907.8</v>
      </c>
      <c r="F9" s="613">
        <v>0</v>
      </c>
      <c r="G9" s="616">
        <f>SUM(B9:F9)</f>
        <v>6070.76</v>
      </c>
      <c r="H9" s="613">
        <v>4928.14</v>
      </c>
      <c r="I9" s="841">
        <v>0.72</v>
      </c>
      <c r="J9" s="613">
        <v>1142.62</v>
      </c>
      <c r="K9" s="616">
        <f>SUM(H9+J9)</f>
        <v>6070.76</v>
      </c>
      <c r="L9" s="21"/>
    </row>
    <row r="10" spans="1:12" ht="12.75">
      <c r="A10" s="842"/>
      <c r="B10" s="613"/>
      <c r="C10" s="613"/>
      <c r="D10" s="613"/>
      <c r="E10" s="613"/>
      <c r="F10" s="613"/>
      <c r="G10" s="616"/>
      <c r="H10" s="613"/>
      <c r="I10" s="841"/>
      <c r="J10" s="613"/>
      <c r="K10" s="616"/>
      <c r="L10" s="21"/>
    </row>
    <row r="11" spans="1:12" ht="12.75">
      <c r="A11" s="840" t="s">
        <v>248</v>
      </c>
      <c r="B11" s="613">
        <v>39834.37</v>
      </c>
      <c r="C11" s="613">
        <v>100.96</v>
      </c>
      <c r="D11" s="613">
        <v>1452.78</v>
      </c>
      <c r="E11" s="613">
        <v>3635.56</v>
      </c>
      <c r="F11" s="613">
        <v>0</v>
      </c>
      <c r="G11" s="616">
        <f>SUM(B11:F11)</f>
        <v>45023.670000000006</v>
      </c>
      <c r="H11" s="613">
        <v>41690.42</v>
      </c>
      <c r="I11" s="841">
        <v>225.06</v>
      </c>
      <c r="J11" s="613">
        <v>3333.25</v>
      </c>
      <c r="K11" s="616">
        <f>SUM(H11+J11)</f>
        <v>45023.67</v>
      </c>
      <c r="L11" s="21"/>
    </row>
    <row r="12" spans="1:12" ht="12.75">
      <c r="A12" s="840"/>
      <c r="B12" s="613"/>
      <c r="C12" s="613"/>
      <c r="D12" s="613"/>
      <c r="E12" s="613"/>
      <c r="F12" s="613"/>
      <c r="G12" s="616"/>
      <c r="H12" s="613"/>
      <c r="I12" s="841"/>
      <c r="J12" s="613"/>
      <c r="K12" s="616"/>
      <c r="L12" s="21"/>
    </row>
    <row r="13" spans="1:12" ht="12.75">
      <c r="A13" s="843"/>
      <c r="B13" s="844"/>
      <c r="C13" s="844"/>
      <c r="D13" s="844"/>
      <c r="E13" s="844"/>
      <c r="F13" s="844"/>
      <c r="G13" s="845"/>
      <c r="H13" s="844"/>
      <c r="I13" s="846"/>
      <c r="J13" s="844"/>
      <c r="K13" s="845"/>
      <c r="L13" s="21"/>
    </row>
    <row r="14" spans="1:12" ht="12.75">
      <c r="A14" s="847"/>
      <c r="B14" s="613"/>
      <c r="C14" s="613"/>
      <c r="D14" s="613"/>
      <c r="E14" s="613"/>
      <c r="F14" s="613"/>
      <c r="G14" s="848"/>
      <c r="H14" s="613"/>
      <c r="I14" s="841"/>
      <c r="J14" s="613"/>
      <c r="K14" s="848"/>
      <c r="L14" s="21"/>
    </row>
    <row r="15" spans="1:12" ht="12.75">
      <c r="A15" s="203"/>
      <c r="B15" s="590"/>
      <c r="C15" s="590"/>
      <c r="D15" s="590"/>
      <c r="E15" s="590"/>
      <c r="F15" s="590"/>
      <c r="G15" s="434"/>
      <c r="H15" s="590"/>
      <c r="I15" s="237"/>
      <c r="J15" s="590"/>
      <c r="K15" s="434"/>
      <c r="L15" s="21"/>
    </row>
    <row r="16" spans="1:12" ht="12.75">
      <c r="A16" s="203"/>
      <c r="B16" s="590"/>
      <c r="C16" s="590"/>
      <c r="D16" s="590"/>
      <c r="E16" s="590"/>
      <c r="F16" s="590"/>
      <c r="G16" s="434"/>
      <c r="H16" s="590"/>
      <c r="I16" s="237"/>
      <c r="J16" s="590"/>
      <c r="K16" s="434"/>
      <c r="L16" s="21"/>
    </row>
    <row r="17" spans="1:12" ht="12.75">
      <c r="A17" s="203"/>
      <c r="B17" s="590"/>
      <c r="C17" s="590"/>
      <c r="D17" s="590"/>
      <c r="E17" s="590"/>
      <c r="F17" s="590"/>
      <c r="G17" s="434"/>
      <c r="H17" s="590"/>
      <c r="I17" s="237"/>
      <c r="J17" s="590"/>
      <c r="K17" s="434"/>
      <c r="L17" s="21"/>
    </row>
    <row r="18" spans="1:12" ht="12.75">
      <c r="A18" s="203"/>
      <c r="B18" s="590"/>
      <c r="C18" s="590"/>
      <c r="D18" s="590"/>
      <c r="E18" s="590"/>
      <c r="F18" s="590"/>
      <c r="G18" s="434"/>
      <c r="H18" s="590"/>
      <c r="I18" s="237"/>
      <c r="J18" s="590"/>
      <c r="K18" s="434"/>
      <c r="L18" s="21"/>
    </row>
    <row r="19" spans="1:12" ht="12.75">
      <c r="A19" s="597"/>
      <c r="B19" s="590"/>
      <c r="C19" s="590"/>
      <c r="D19" s="590"/>
      <c r="E19" s="590"/>
      <c r="F19" s="590"/>
      <c r="G19" s="434"/>
      <c r="H19" s="590"/>
      <c r="I19" s="237"/>
      <c r="J19" s="590"/>
      <c r="K19" s="434"/>
      <c r="L19" s="21"/>
    </row>
    <row r="20" spans="1:12" ht="12.75">
      <c r="A20" s="203"/>
      <c r="B20" s="590"/>
      <c r="C20" s="590"/>
      <c r="D20" s="590"/>
      <c r="E20" s="590"/>
      <c r="F20" s="590"/>
      <c r="G20" s="434"/>
      <c r="H20" s="590"/>
      <c r="I20" s="237"/>
      <c r="J20" s="590"/>
      <c r="K20" s="434"/>
      <c r="L20" s="21"/>
    </row>
    <row r="21" spans="1:12" ht="12.75">
      <c r="A21" s="203"/>
      <c r="B21" s="590"/>
      <c r="C21" s="590"/>
      <c r="D21" s="590"/>
      <c r="E21" s="590"/>
      <c r="F21" s="590"/>
      <c r="G21" s="434"/>
      <c r="H21" s="590"/>
      <c r="I21" s="237"/>
      <c r="J21" s="590"/>
      <c r="K21" s="434"/>
      <c r="L21" s="21"/>
    </row>
    <row r="22" spans="1:12" ht="12.75">
      <c r="A22" s="203"/>
      <c r="B22" s="590"/>
      <c r="C22" s="590"/>
      <c r="D22" s="590"/>
      <c r="E22" s="590"/>
      <c r="F22" s="590"/>
      <c r="G22" s="434"/>
      <c r="H22" s="590"/>
      <c r="I22" s="237"/>
      <c r="J22" s="590"/>
      <c r="K22" s="434"/>
      <c r="L22" s="21"/>
    </row>
    <row r="23" spans="1:12" ht="12.75">
      <c r="A23" s="203"/>
      <c r="B23" s="590"/>
      <c r="C23" s="590"/>
      <c r="D23" s="590"/>
      <c r="E23" s="590"/>
      <c r="F23" s="590"/>
      <c r="G23" s="434"/>
      <c r="H23" s="590"/>
      <c r="I23" s="237"/>
      <c r="J23" s="590"/>
      <c r="K23" s="434"/>
      <c r="L23" s="21"/>
    </row>
    <row r="24" spans="1:12" ht="12.75">
      <c r="A24" s="203"/>
      <c r="B24" s="590"/>
      <c r="C24" s="590"/>
      <c r="D24" s="590"/>
      <c r="E24" s="590"/>
      <c r="F24" s="590"/>
      <c r="G24" s="434"/>
      <c r="H24" s="590"/>
      <c r="I24" s="237"/>
      <c r="J24" s="590"/>
      <c r="K24" s="434"/>
      <c r="L24" s="21"/>
    </row>
    <row r="25" spans="1:12" ht="12.75">
      <c r="A25" s="203"/>
      <c r="B25" s="590"/>
      <c r="C25" s="590"/>
      <c r="D25" s="590"/>
      <c r="E25" s="590"/>
      <c r="F25" s="590"/>
      <c r="G25" s="434"/>
      <c r="H25" s="590"/>
      <c r="I25" s="237"/>
      <c r="J25" s="590"/>
      <c r="K25" s="434"/>
      <c r="L25" s="21"/>
    </row>
    <row r="26" spans="1:12" ht="12.75">
      <c r="A26" s="203"/>
      <c r="B26" s="590"/>
      <c r="C26" s="590"/>
      <c r="D26" s="590"/>
      <c r="E26" s="590"/>
      <c r="F26" s="590"/>
      <c r="G26" s="434"/>
      <c r="H26" s="590"/>
      <c r="I26" s="237"/>
      <c r="J26" s="590"/>
      <c r="K26" s="434"/>
      <c r="L26" s="21"/>
    </row>
    <row r="27" spans="1:12" ht="12.75">
      <c r="A27" s="203"/>
      <c r="B27" s="590"/>
      <c r="C27" s="590"/>
      <c r="D27" s="590"/>
      <c r="E27" s="590"/>
      <c r="F27" s="590"/>
      <c r="G27" s="434"/>
      <c r="H27" s="590"/>
      <c r="I27" s="237"/>
      <c r="J27" s="590"/>
      <c r="K27" s="434"/>
      <c r="L27" s="21"/>
    </row>
    <row r="28" spans="1:12" ht="12.75">
      <c r="A28" s="597"/>
      <c r="B28" s="590"/>
      <c r="C28" s="590"/>
      <c r="D28" s="590"/>
      <c r="E28" s="590"/>
      <c r="F28" s="590"/>
      <c r="G28" s="434"/>
      <c r="H28" s="590"/>
      <c r="I28" s="237"/>
      <c r="J28" s="590"/>
      <c r="K28" s="434"/>
      <c r="L28" s="21"/>
    </row>
    <row r="29" spans="1:12" ht="12.75">
      <c r="A29" s="203"/>
      <c r="B29" s="590"/>
      <c r="C29" s="590"/>
      <c r="D29" s="590"/>
      <c r="E29" s="590"/>
      <c r="F29" s="590"/>
      <c r="G29" s="434"/>
      <c r="H29" s="590"/>
      <c r="I29" s="237"/>
      <c r="J29" s="590"/>
      <c r="K29" s="434"/>
      <c r="L29" s="21"/>
    </row>
    <row r="30" spans="1:12" ht="12.75">
      <c r="A30" s="203"/>
      <c r="B30" s="590"/>
      <c r="C30" s="590"/>
      <c r="D30" s="590"/>
      <c r="E30" s="590"/>
      <c r="F30" s="590"/>
      <c r="G30" s="434"/>
      <c r="H30" s="590"/>
      <c r="I30" s="237"/>
      <c r="J30" s="590"/>
      <c r="K30" s="434"/>
      <c r="L30" s="21"/>
    </row>
    <row r="31" spans="1:12" ht="12.75">
      <c r="A31" s="203"/>
      <c r="B31" s="590"/>
      <c r="C31" s="590"/>
      <c r="D31" s="590"/>
      <c r="E31" s="590"/>
      <c r="F31" s="590"/>
      <c r="G31" s="434"/>
      <c r="H31" s="590"/>
      <c r="I31" s="237"/>
      <c r="J31" s="590"/>
      <c r="K31" s="434"/>
      <c r="L31" s="21"/>
    </row>
    <row r="32" spans="1:12" ht="12.75">
      <c r="A32" s="203"/>
      <c r="B32" s="590"/>
      <c r="C32" s="590"/>
      <c r="D32" s="590"/>
      <c r="E32" s="590"/>
      <c r="F32" s="590"/>
      <c r="G32" s="434"/>
      <c r="H32" s="590"/>
      <c r="I32" s="237"/>
      <c r="J32" s="590"/>
      <c r="K32" s="434"/>
      <c r="L32" s="21"/>
    </row>
    <row r="33" spans="1:12" ht="12.75">
      <c r="A33" s="203"/>
      <c r="B33" s="590"/>
      <c r="C33" s="590"/>
      <c r="D33" s="590"/>
      <c r="E33" s="590"/>
      <c r="F33" s="590"/>
      <c r="G33" s="434"/>
      <c r="H33" s="590"/>
      <c r="I33" s="237"/>
      <c r="J33" s="590"/>
      <c r="K33" s="434"/>
      <c r="L33" s="21"/>
    </row>
    <row r="34" spans="1:12" ht="12.75">
      <c r="A34" s="203"/>
      <c r="B34" s="590"/>
      <c r="C34" s="590"/>
      <c r="D34" s="590"/>
      <c r="E34" s="590"/>
      <c r="F34" s="590"/>
      <c r="G34" s="434"/>
      <c r="H34" s="590"/>
      <c r="I34" s="849"/>
      <c r="J34" s="590"/>
      <c r="K34" s="434"/>
      <c r="L34" s="21"/>
    </row>
    <row r="35" spans="1:11" ht="12.75">
      <c r="A35" s="46"/>
      <c r="B35" s="46"/>
      <c r="C35" s="46"/>
      <c r="D35" s="46"/>
      <c r="E35" s="46"/>
      <c r="F35" s="46"/>
      <c r="G35" s="46"/>
      <c r="H35" s="46"/>
      <c r="I35" s="224"/>
      <c r="J35" s="46"/>
      <c r="K35" s="46"/>
    </row>
  </sheetData>
  <sheetProtection selectLockedCells="1" selectUnlockedCells="1"/>
  <printOptions/>
  <pageMargins left="0.75" right="0.75" top="0.5902777777777778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B3:F44"/>
  <sheetViews>
    <sheetView workbookViewId="0" topLeftCell="A10">
      <selection activeCell="D45" sqref="D45"/>
    </sheetView>
  </sheetViews>
  <sheetFormatPr defaultColWidth="9.140625" defaultRowHeight="12.75"/>
  <cols>
    <col min="1" max="1" width="4.7109375" style="4" customWidth="1"/>
    <col min="2" max="2" width="33.28125" style="4" customWidth="1"/>
    <col min="3" max="3" width="13.28125" style="4" customWidth="1"/>
    <col min="4" max="4" width="11.140625" style="4" customWidth="1"/>
    <col min="5" max="6" width="14.28125" style="4" customWidth="1"/>
  </cols>
  <sheetData>
    <row r="3" spans="2:3" ht="15.75">
      <c r="B3" s="132" t="s">
        <v>1656</v>
      </c>
      <c r="C3" s="132"/>
    </row>
    <row r="4" spans="2:3" ht="12.75">
      <c r="B4" s="9" t="s">
        <v>1657</v>
      </c>
      <c r="C4" s="9"/>
    </row>
    <row r="6" spans="3:6" ht="12.75">
      <c r="C6" s="850" t="s">
        <v>248</v>
      </c>
      <c r="D6" s="851"/>
      <c r="E6" s="852"/>
      <c r="F6" s="853" t="s">
        <v>1655</v>
      </c>
    </row>
    <row r="7" spans="3:6" ht="12.75">
      <c r="C7" s="854" t="s">
        <v>1658</v>
      </c>
      <c r="D7" s="586" t="s">
        <v>1659</v>
      </c>
      <c r="E7" s="855" t="s">
        <v>32</v>
      </c>
      <c r="F7" s="856" t="s">
        <v>1658</v>
      </c>
    </row>
    <row r="8" ht="12.75">
      <c r="F8" s="285"/>
    </row>
    <row r="9" spans="2:6" ht="12.75">
      <c r="B9" s="295" t="s">
        <v>1049</v>
      </c>
      <c r="F9" s="285"/>
    </row>
    <row r="10" spans="2:6" ht="12.75">
      <c r="B10" s="637" t="s">
        <v>207</v>
      </c>
      <c r="C10" s="638">
        <v>1875.54</v>
      </c>
      <c r="D10" s="638">
        <v>190.45</v>
      </c>
      <c r="E10" s="638">
        <f aca="true" t="shared" si="0" ref="E10:E23">SUM(C10:D10)</f>
        <v>2065.99</v>
      </c>
      <c r="F10" s="638">
        <v>1014.43</v>
      </c>
    </row>
    <row r="11" spans="2:6" ht="12.75">
      <c r="B11" s="637" t="s">
        <v>473</v>
      </c>
      <c r="C11" s="638">
        <v>1782.11</v>
      </c>
      <c r="D11" s="638">
        <v>83.92</v>
      </c>
      <c r="E11" s="638">
        <f t="shared" si="0"/>
        <v>1866.03</v>
      </c>
      <c r="F11" s="638">
        <v>428.55</v>
      </c>
    </row>
    <row r="12" spans="2:6" ht="12.75">
      <c r="B12" s="637" t="s">
        <v>210</v>
      </c>
      <c r="C12" s="638">
        <v>554.52</v>
      </c>
      <c r="D12" s="638"/>
      <c r="E12" s="638">
        <f t="shared" si="0"/>
        <v>554.52</v>
      </c>
      <c r="F12" s="638">
        <v>449.88</v>
      </c>
    </row>
    <row r="13" spans="2:6" ht="12.75">
      <c r="B13" s="637" t="s">
        <v>266</v>
      </c>
      <c r="C13" s="638">
        <v>31.02</v>
      </c>
      <c r="D13" s="638"/>
      <c r="E13" s="638">
        <f t="shared" si="0"/>
        <v>31.02</v>
      </c>
      <c r="F13" s="638">
        <v>0.1</v>
      </c>
    </row>
    <row r="14" spans="2:6" ht="12.75">
      <c r="B14" s="637" t="s">
        <v>1660</v>
      </c>
      <c r="C14" s="638">
        <v>3.43</v>
      </c>
      <c r="D14" s="638"/>
      <c r="E14" s="638">
        <f t="shared" si="0"/>
        <v>3.43</v>
      </c>
      <c r="F14" s="638">
        <v>0</v>
      </c>
    </row>
    <row r="15" spans="2:6" ht="12.75">
      <c r="B15" s="637" t="s">
        <v>1568</v>
      </c>
      <c r="C15" s="638">
        <v>360.52</v>
      </c>
      <c r="D15" s="638">
        <v>5.68</v>
      </c>
      <c r="E15" s="638">
        <f t="shared" si="0"/>
        <v>366.2</v>
      </c>
      <c r="F15" s="638">
        <v>376.98</v>
      </c>
    </row>
    <row r="16" spans="2:6" ht="12.75">
      <c r="B16" s="637" t="s">
        <v>254</v>
      </c>
      <c r="C16" s="638">
        <v>10254.41</v>
      </c>
      <c r="D16" s="638">
        <v>207.03</v>
      </c>
      <c r="E16" s="638">
        <f t="shared" si="0"/>
        <v>10461.44</v>
      </c>
      <c r="F16" s="638">
        <v>2807.43</v>
      </c>
    </row>
    <row r="17" spans="2:6" ht="12.75">
      <c r="B17" s="637" t="s">
        <v>1661</v>
      </c>
      <c r="C17" s="638">
        <v>3489.86</v>
      </c>
      <c r="D17" s="638">
        <v>70.4</v>
      </c>
      <c r="E17" s="638">
        <f t="shared" si="0"/>
        <v>3560.26</v>
      </c>
      <c r="F17" s="638">
        <v>953.71</v>
      </c>
    </row>
    <row r="18" spans="2:6" ht="12.75">
      <c r="B18" s="637" t="s">
        <v>1662</v>
      </c>
      <c r="C18" s="638"/>
      <c r="D18" s="638"/>
      <c r="E18" s="638">
        <f t="shared" si="0"/>
        <v>0</v>
      </c>
      <c r="F18" s="638">
        <v>11.78</v>
      </c>
    </row>
    <row r="19" spans="2:6" ht="12.75">
      <c r="B19" s="637" t="s">
        <v>1663</v>
      </c>
      <c r="C19" s="638">
        <v>101.74</v>
      </c>
      <c r="D19" s="638">
        <v>2.07</v>
      </c>
      <c r="E19" s="638">
        <f t="shared" si="0"/>
        <v>103.80999999999999</v>
      </c>
      <c r="F19" s="638">
        <v>28.05</v>
      </c>
    </row>
    <row r="20" spans="2:6" ht="12.75">
      <c r="B20" s="637" t="s">
        <v>1664</v>
      </c>
      <c r="C20" s="638">
        <v>33.43</v>
      </c>
      <c r="D20" s="638"/>
      <c r="E20" s="638">
        <f t="shared" si="0"/>
        <v>33.43</v>
      </c>
      <c r="F20" s="638">
        <v>31.67</v>
      </c>
    </row>
    <row r="21" spans="2:6" ht="12.75">
      <c r="B21" s="637" t="s">
        <v>1665</v>
      </c>
      <c r="C21" s="638">
        <v>85.24</v>
      </c>
      <c r="D21" s="638">
        <v>61.09</v>
      </c>
      <c r="E21" s="638">
        <f t="shared" si="0"/>
        <v>146.32999999999998</v>
      </c>
      <c r="F21" s="638">
        <v>0</v>
      </c>
    </row>
    <row r="22" spans="2:6" ht="12.75">
      <c r="B22" s="637" t="s">
        <v>1666</v>
      </c>
      <c r="C22" s="638"/>
      <c r="D22" s="638"/>
      <c r="E22" s="638"/>
      <c r="F22" s="638">
        <v>12.22</v>
      </c>
    </row>
    <row r="23" spans="2:6" ht="12.75">
      <c r="B23" s="637" t="s">
        <v>1667</v>
      </c>
      <c r="C23" s="638">
        <v>901.99</v>
      </c>
      <c r="D23" s="638">
        <v>6.56</v>
      </c>
      <c r="E23" s="638">
        <f t="shared" si="0"/>
        <v>908.55</v>
      </c>
      <c r="F23" s="638">
        <v>204.26</v>
      </c>
    </row>
    <row r="24" spans="2:6" ht="12.75">
      <c r="B24" s="46"/>
      <c r="C24" s="463"/>
      <c r="D24" s="463"/>
      <c r="E24" s="463"/>
      <c r="F24" s="463"/>
    </row>
    <row r="25" spans="2:6" ht="12.75">
      <c r="B25" s="637" t="s">
        <v>1668</v>
      </c>
      <c r="C25" s="638">
        <f>SUM(C10:C23)</f>
        <v>19473.810000000005</v>
      </c>
      <c r="D25" s="638">
        <f>SUM(D10:D23)</f>
        <v>627.1999999999999</v>
      </c>
      <c r="E25" s="638">
        <f>SUM(C25:D25)</f>
        <v>20101.010000000006</v>
      </c>
      <c r="F25" s="638">
        <f>SUM(F10:F23)</f>
        <v>6319.06</v>
      </c>
    </row>
    <row r="26" spans="3:6" ht="12.75">
      <c r="C26" s="285"/>
      <c r="D26" s="285"/>
      <c r="E26" s="285"/>
      <c r="F26" s="285"/>
    </row>
    <row r="27" spans="3:6" ht="12.75">
      <c r="C27" s="285"/>
      <c r="D27" s="285"/>
      <c r="E27" s="285"/>
      <c r="F27" s="285"/>
    </row>
    <row r="28" spans="2:6" ht="12.75">
      <c r="B28" s="295" t="s">
        <v>1050</v>
      </c>
      <c r="C28" s="285"/>
      <c r="D28" s="285"/>
      <c r="E28" s="285"/>
      <c r="F28" s="285"/>
    </row>
    <row r="29" spans="2:6" ht="12.75">
      <c r="B29" s="637" t="s">
        <v>1669</v>
      </c>
      <c r="C29" s="661">
        <v>971.8</v>
      </c>
      <c r="D29" s="661">
        <v>802.79</v>
      </c>
      <c r="E29" s="638">
        <f aca="true" t="shared" si="1" ref="E29:E36">SUM(C29:D29)</f>
        <v>1774.59</v>
      </c>
      <c r="F29" s="638">
        <v>474.68</v>
      </c>
    </row>
    <row r="30" spans="2:6" ht="12.75">
      <c r="B30" s="637" t="s">
        <v>918</v>
      </c>
      <c r="C30" s="661">
        <v>0.58</v>
      </c>
      <c r="D30" s="661">
        <v>0</v>
      </c>
      <c r="E30" s="638">
        <f t="shared" si="1"/>
        <v>0.58</v>
      </c>
      <c r="F30" s="638">
        <v>11.38</v>
      </c>
    </row>
    <row r="31" spans="2:6" ht="12.75">
      <c r="B31" s="637" t="s">
        <v>1670</v>
      </c>
      <c r="C31" s="661">
        <v>232.59</v>
      </c>
      <c r="D31" s="661"/>
      <c r="E31" s="638">
        <f t="shared" si="1"/>
        <v>232.59</v>
      </c>
      <c r="F31" s="638"/>
    </row>
    <row r="32" spans="2:6" ht="12.75">
      <c r="B32" s="637" t="s">
        <v>1671</v>
      </c>
      <c r="C32" s="661">
        <v>32.29</v>
      </c>
      <c r="D32" s="661"/>
      <c r="E32" s="638">
        <f t="shared" si="1"/>
        <v>32.29</v>
      </c>
      <c r="F32" s="638">
        <v>177.04</v>
      </c>
    </row>
    <row r="33" spans="2:6" ht="12.75">
      <c r="B33" s="637" t="s">
        <v>1672</v>
      </c>
      <c r="C33" s="661"/>
      <c r="D33" s="661"/>
      <c r="E33" s="638">
        <f t="shared" si="1"/>
        <v>0</v>
      </c>
      <c r="F33" s="638"/>
    </row>
    <row r="34" spans="2:6" ht="12.75">
      <c r="B34" s="637" t="s">
        <v>1673</v>
      </c>
      <c r="C34" s="661"/>
      <c r="D34" s="661">
        <v>3</v>
      </c>
      <c r="E34" s="638">
        <f t="shared" si="1"/>
        <v>3</v>
      </c>
      <c r="F34" s="638"/>
    </row>
    <row r="35" spans="2:6" ht="12.75">
      <c r="B35" s="637" t="s">
        <v>1674</v>
      </c>
      <c r="C35" s="638"/>
      <c r="D35" s="857"/>
      <c r="E35" s="638"/>
      <c r="F35" s="638"/>
    </row>
    <row r="36" spans="2:6" ht="12.75">
      <c r="B36" s="637" t="s">
        <v>1675</v>
      </c>
      <c r="C36" s="638">
        <v>18283.02</v>
      </c>
      <c r="D36" s="638"/>
      <c r="E36" s="638">
        <f t="shared" si="1"/>
        <v>18283.02</v>
      </c>
      <c r="F36" s="638">
        <v>5656.69</v>
      </c>
    </row>
    <row r="37" spans="2:6" ht="12.75">
      <c r="B37" s="46"/>
      <c r="C37" s="463"/>
      <c r="D37" s="463"/>
      <c r="E37" s="463"/>
      <c r="F37" s="463"/>
    </row>
    <row r="38" spans="2:6" ht="12.75">
      <c r="B38" s="637" t="s">
        <v>1676</v>
      </c>
      <c r="C38" s="638">
        <f>SUM(C29:C36)</f>
        <v>19520.28</v>
      </c>
      <c r="D38" s="638">
        <f>SUM(D29:D36)</f>
        <v>805.79</v>
      </c>
      <c r="E38" s="638">
        <f>SUM(C38:D38)</f>
        <v>20326.07</v>
      </c>
      <c r="F38" s="638">
        <f>SUM(F29:F36)</f>
        <v>6319.79</v>
      </c>
    </row>
    <row r="39" spans="3:6" ht="12.75">
      <c r="C39" s="285"/>
      <c r="D39" s="285"/>
      <c r="E39" s="285"/>
      <c r="F39" s="285"/>
    </row>
    <row r="40" spans="2:6" ht="12.75">
      <c r="B40" s="637" t="s">
        <v>1677</v>
      </c>
      <c r="C40" s="638">
        <v>46.47</v>
      </c>
      <c r="D40" s="638">
        <v>178.58</v>
      </c>
      <c r="E40" s="638">
        <f>SUM(C40:D40)</f>
        <v>225.05</v>
      </c>
      <c r="F40" s="638">
        <v>0.72</v>
      </c>
    </row>
    <row r="41" spans="3:6" ht="12.75">
      <c r="C41" s="285"/>
      <c r="D41" s="285"/>
      <c r="E41" s="285"/>
      <c r="F41" s="285"/>
    </row>
    <row r="42" spans="2:6" ht="12.75">
      <c r="B42" s="637" t="s">
        <v>1678</v>
      </c>
      <c r="C42" s="638"/>
      <c r="D42" s="638"/>
      <c r="E42" s="638">
        <f>SUM(C42:D42)</f>
        <v>0</v>
      </c>
      <c r="F42" s="638">
        <v>0</v>
      </c>
    </row>
    <row r="43" spans="3:6" ht="12.75">
      <c r="C43" s="285"/>
      <c r="D43" s="285"/>
      <c r="E43" s="285"/>
      <c r="F43" s="285"/>
    </row>
    <row r="44" spans="2:6" ht="12.75">
      <c r="B44" s="637" t="s">
        <v>1679</v>
      </c>
      <c r="C44" s="638">
        <v>46.47</v>
      </c>
      <c r="D44" s="638">
        <v>178.58</v>
      </c>
      <c r="E44" s="638">
        <f>SUM(E40:E43)</f>
        <v>225.05</v>
      </c>
      <c r="F44" s="638">
        <v>0.72</v>
      </c>
    </row>
  </sheetData>
  <sheetProtection selectLockedCells="1" selectUnlockedCells="1"/>
  <printOptions/>
  <pageMargins left="0.3798611111111111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1:G33"/>
  <sheetViews>
    <sheetView workbookViewId="0" topLeftCell="A1">
      <selection activeCell="E34" sqref="E34"/>
    </sheetView>
  </sheetViews>
  <sheetFormatPr defaultColWidth="9.140625" defaultRowHeight="12.75"/>
  <cols>
    <col min="4" max="4" width="19.57421875" style="4" customWidth="1"/>
    <col min="5" max="5" width="20.421875" style="4" customWidth="1"/>
    <col min="6" max="6" width="20.7109375" style="4" customWidth="1"/>
  </cols>
  <sheetData>
    <row r="1" spans="1:6" ht="15.75">
      <c r="A1" s="132" t="s">
        <v>1680</v>
      </c>
      <c r="B1" s="132"/>
      <c r="C1" s="132"/>
      <c r="D1" s="858"/>
      <c r="E1" s="858"/>
      <c r="F1" s="859"/>
    </row>
    <row r="2" spans="1:6" ht="15.75">
      <c r="A2" s="67"/>
      <c r="B2" s="67"/>
      <c r="C2" s="67"/>
      <c r="D2" s="859"/>
      <c r="E2" s="859"/>
      <c r="F2" s="859"/>
    </row>
    <row r="3" spans="1:6" ht="12.75">
      <c r="A3" s="9" t="s">
        <v>1681</v>
      </c>
      <c r="B3" s="9"/>
      <c r="C3" s="9"/>
      <c r="D3" s="580"/>
      <c r="E3" s="580"/>
      <c r="F3" s="580"/>
    </row>
    <row r="4" spans="1:6" ht="12.75">
      <c r="A4" s="9" t="s">
        <v>1682</v>
      </c>
      <c r="B4" s="9"/>
      <c r="C4" s="9"/>
      <c r="D4" s="580"/>
      <c r="E4" s="580"/>
      <c r="F4" s="580"/>
    </row>
    <row r="5" spans="1:6" ht="12.75">
      <c r="A5" s="9" t="s">
        <v>1683</v>
      </c>
      <c r="B5" s="9" t="s">
        <v>1684</v>
      </c>
      <c r="C5" s="9"/>
      <c r="D5" s="580"/>
      <c r="E5" s="580"/>
      <c r="F5" s="580"/>
    </row>
    <row r="6" spans="1:6" ht="12.75">
      <c r="A6" s="9"/>
      <c r="B6" s="9"/>
      <c r="C6" s="9"/>
      <c r="D6" s="580"/>
      <c r="E6" s="580"/>
      <c r="F6" s="580"/>
    </row>
    <row r="7" spans="1:6" ht="12.75">
      <c r="A7" s="9" t="s">
        <v>1685</v>
      </c>
      <c r="B7" s="9"/>
      <c r="C7" s="9"/>
      <c r="D7" s="580"/>
      <c r="E7" s="580"/>
      <c r="F7" s="580"/>
    </row>
    <row r="8" spans="1:6" ht="12.75">
      <c r="A8" s="9"/>
      <c r="B8" s="9"/>
      <c r="C8" s="9"/>
      <c r="D8" s="580"/>
      <c r="E8" s="580"/>
      <c r="F8" s="580"/>
    </row>
    <row r="9" spans="1:6" ht="15.75">
      <c r="A9" s="67"/>
      <c r="B9" s="67"/>
      <c r="C9" s="67"/>
      <c r="D9" s="859"/>
      <c r="E9" s="859"/>
      <c r="F9" s="859"/>
    </row>
    <row r="10" spans="1:6" ht="15.75">
      <c r="A10" s="36"/>
      <c r="B10" s="36"/>
      <c r="C10" s="36"/>
      <c r="D10" s="860" t="s">
        <v>1686</v>
      </c>
      <c r="E10" s="861" t="s">
        <v>1687</v>
      </c>
      <c r="F10" s="862" t="s">
        <v>1688</v>
      </c>
    </row>
    <row r="11" spans="1:6" ht="15.75">
      <c r="A11" s="67"/>
      <c r="B11" s="67"/>
      <c r="C11" s="67"/>
      <c r="D11" s="859"/>
      <c r="E11" s="859"/>
      <c r="F11" s="859"/>
    </row>
    <row r="12" spans="1:6" ht="15.75">
      <c r="A12" s="132" t="s">
        <v>248</v>
      </c>
      <c r="B12" s="132"/>
      <c r="C12" s="67"/>
      <c r="D12" s="859"/>
      <c r="E12" s="859"/>
      <c r="F12" s="859"/>
    </row>
    <row r="13" spans="1:6" ht="10.5" customHeight="1">
      <c r="A13" s="132"/>
      <c r="B13" s="132"/>
      <c r="C13" s="67"/>
      <c r="D13" s="859"/>
      <c r="E13" s="859"/>
      <c r="F13" s="859"/>
    </row>
    <row r="14" spans="1:6" ht="15.75">
      <c r="A14" s="9" t="s">
        <v>1689</v>
      </c>
      <c r="B14" s="9"/>
      <c r="C14" s="67"/>
      <c r="D14" s="859">
        <v>128972</v>
      </c>
      <c r="E14" s="859">
        <v>178500</v>
      </c>
      <c r="F14" s="859">
        <f>SUM(D14:E14)</f>
        <v>307472</v>
      </c>
    </row>
    <row r="15" spans="1:7" ht="15.75">
      <c r="A15" s="9" t="s">
        <v>1690</v>
      </c>
      <c r="B15" s="9"/>
      <c r="C15" s="67"/>
      <c r="D15" s="859">
        <v>706180.83</v>
      </c>
      <c r="E15" s="859">
        <v>0</v>
      </c>
      <c r="F15" s="859">
        <f>SUM(D15:E15)</f>
        <v>706180.83</v>
      </c>
      <c r="G15" s="285"/>
    </row>
    <row r="16" spans="1:6" ht="15.75">
      <c r="A16" s="9" t="s">
        <v>1691</v>
      </c>
      <c r="B16" s="9"/>
      <c r="C16" s="67"/>
      <c r="D16" s="859">
        <v>354375.85</v>
      </c>
      <c r="E16" s="859">
        <v>46557.58</v>
      </c>
      <c r="F16" s="859">
        <f>SUM(D16:E16)</f>
        <v>400933.43</v>
      </c>
    </row>
    <row r="17" spans="1:6" ht="15.75">
      <c r="A17" s="863" t="s">
        <v>1692</v>
      </c>
      <c r="B17" s="863"/>
      <c r="C17" s="863"/>
      <c r="D17" s="864">
        <f>SUM(D14:D16)</f>
        <v>1189528.68</v>
      </c>
      <c r="E17" s="864">
        <f>SUM(E14:E16)</f>
        <v>225057.58000000002</v>
      </c>
      <c r="F17" s="864">
        <f>SUM(F14:F16)</f>
        <v>1414586.26</v>
      </c>
    </row>
    <row r="18" spans="1:6" ht="15.75">
      <c r="A18" s="192"/>
      <c r="B18" s="47"/>
      <c r="C18" s="47"/>
      <c r="D18" s="865"/>
      <c r="E18" s="865"/>
      <c r="F18" s="865"/>
    </row>
    <row r="19" spans="1:6" ht="15.75">
      <c r="A19" s="243"/>
      <c r="B19" s="243"/>
      <c r="C19" s="243"/>
      <c r="D19" s="825"/>
      <c r="E19" s="865"/>
      <c r="F19" s="865"/>
    </row>
    <row r="20" spans="1:6" ht="15.75">
      <c r="A20" s="243" t="s">
        <v>1693</v>
      </c>
      <c r="B20" s="47"/>
      <c r="C20" s="47"/>
      <c r="D20" s="865"/>
      <c r="E20" s="865">
        <f>SUM(E17:E19)</f>
        <v>225057.58000000002</v>
      </c>
      <c r="F20" s="865"/>
    </row>
    <row r="21" spans="1:6" ht="15.75">
      <c r="A21" s="243"/>
      <c r="B21" s="243"/>
      <c r="C21" s="47"/>
      <c r="D21" s="865"/>
      <c r="E21" s="865"/>
      <c r="F21" s="865"/>
    </row>
    <row r="22" spans="1:6" ht="15.75">
      <c r="A22" s="243"/>
      <c r="B22" s="243"/>
      <c r="C22" s="47"/>
      <c r="D22" s="865"/>
      <c r="E22" s="865"/>
      <c r="F22" s="865"/>
    </row>
    <row r="23" spans="1:6" ht="15.75">
      <c r="A23" s="9" t="s">
        <v>1694</v>
      </c>
      <c r="B23" s="9"/>
      <c r="C23" s="9"/>
      <c r="D23" s="580"/>
      <c r="E23" s="580"/>
      <c r="F23" s="865"/>
    </row>
    <row r="24" spans="1:6" ht="15.75">
      <c r="A24" s="243"/>
      <c r="B24" s="243"/>
      <c r="C24" s="243"/>
      <c r="D24" s="825"/>
      <c r="E24" s="825"/>
      <c r="F24" s="865"/>
    </row>
    <row r="25" spans="1:6" ht="15.75">
      <c r="A25" s="243"/>
      <c r="B25" s="243"/>
      <c r="C25" s="243"/>
      <c r="D25" s="825"/>
      <c r="E25" s="825"/>
      <c r="F25" s="865"/>
    </row>
    <row r="26" spans="1:6" ht="15.75">
      <c r="A26" s="591" t="s">
        <v>1695</v>
      </c>
      <c r="B26" s="866"/>
      <c r="C26" s="591"/>
      <c r="D26" s="867"/>
      <c r="E26" s="865"/>
      <c r="F26" s="865"/>
    </row>
    <row r="27" spans="1:6" ht="9.75" customHeight="1">
      <c r="A27" s="591"/>
      <c r="B27" s="866"/>
      <c r="C27" s="591"/>
      <c r="D27" s="867"/>
      <c r="E27" s="865"/>
      <c r="F27" s="865"/>
    </row>
    <row r="28" spans="1:6" ht="15.75">
      <c r="A28" s="9" t="s">
        <v>1689</v>
      </c>
      <c r="B28" s="9"/>
      <c r="C28" s="67"/>
      <c r="D28" s="859">
        <v>9700</v>
      </c>
      <c r="E28" s="859">
        <v>0</v>
      </c>
      <c r="F28" s="859">
        <f>SUM(D28:E28)</f>
        <v>9700</v>
      </c>
    </row>
    <row r="29" spans="1:6" ht="15.75">
      <c r="A29" s="9" t="s">
        <v>1690</v>
      </c>
      <c r="B29" s="9"/>
      <c r="C29" s="67"/>
      <c r="D29" s="859">
        <v>233989</v>
      </c>
      <c r="E29" s="859">
        <v>0</v>
      </c>
      <c r="F29" s="859">
        <f>SUM(D29:E29)</f>
        <v>233989</v>
      </c>
    </row>
    <row r="30" spans="1:6" ht="15.75">
      <c r="A30" s="9" t="s">
        <v>1691</v>
      </c>
      <c r="B30" s="9"/>
      <c r="C30" s="67"/>
      <c r="D30" s="859">
        <v>53904.03</v>
      </c>
      <c r="E30" s="859">
        <v>720.49</v>
      </c>
      <c r="F30" s="859">
        <f>SUM(D30:E30)</f>
        <v>54624.52</v>
      </c>
    </row>
    <row r="31" spans="1:6" ht="15.75">
      <c r="A31" s="863" t="s">
        <v>1692</v>
      </c>
      <c r="B31" s="863"/>
      <c r="C31" s="863"/>
      <c r="D31" s="864">
        <f>SUM(D28:D30)</f>
        <v>297593.03</v>
      </c>
      <c r="E31" s="864">
        <f>SUM(E28:E30)</f>
        <v>720.49</v>
      </c>
      <c r="F31" s="864">
        <f>SUM(F28:F30)</f>
        <v>298313.52</v>
      </c>
    </row>
    <row r="32" spans="1:6" ht="15.75">
      <c r="A32" s="243"/>
      <c r="B32" s="243"/>
      <c r="C32" s="47"/>
      <c r="D32" s="865"/>
      <c r="E32" s="865"/>
      <c r="F32" s="865"/>
    </row>
    <row r="33" spans="1:6" ht="15.75">
      <c r="A33" s="243" t="s">
        <v>1696</v>
      </c>
      <c r="B33" s="243"/>
      <c r="C33" s="47"/>
      <c r="D33" s="865"/>
      <c r="E33" s="865">
        <v>720.49</v>
      </c>
      <c r="F33" s="865"/>
    </row>
  </sheetData>
  <sheetProtection selectLockedCells="1" selectUnlockedCells="1"/>
  <printOptions/>
  <pageMargins left="0.75" right="0.25972222222222224" top="1" bottom="1" header="0.5118055555555555" footer="0.5"/>
  <pageSetup horizontalDpi="300" verticalDpi="300" orientation="portrait" paperSize="9"/>
  <headerFooter alignWithMargins="0">
    <oddFooter>&amp;CStránka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A2:L11"/>
  <sheetViews>
    <sheetView workbookViewId="0" topLeftCell="A1">
      <selection activeCell="E22" sqref="E21:E22"/>
    </sheetView>
  </sheetViews>
  <sheetFormatPr defaultColWidth="9.140625" defaultRowHeight="12.75"/>
  <sheetData>
    <row r="2" ht="15.75">
      <c r="A2" s="67" t="s">
        <v>1697</v>
      </c>
    </row>
    <row r="3" ht="15.75">
      <c r="A3" s="67" t="s">
        <v>1698</v>
      </c>
    </row>
    <row r="4" ht="15.75">
      <c r="A4" s="67" t="s">
        <v>1699</v>
      </c>
    </row>
    <row r="5" ht="15.75">
      <c r="A5" s="67" t="s">
        <v>1700</v>
      </c>
    </row>
    <row r="8" spans="1:8" ht="12.75">
      <c r="A8" s="868" t="s">
        <v>1701</v>
      </c>
      <c r="B8" s="868"/>
      <c r="C8" s="868"/>
      <c r="D8" s="868"/>
      <c r="E8" s="868"/>
      <c r="F8" s="868"/>
      <c r="G8" s="868"/>
      <c r="H8" s="868"/>
    </row>
    <row r="11" spans="1:12" ht="12.75">
      <c r="A11" s="295" t="s">
        <v>1702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56"/>
  <sheetViews>
    <sheetView workbookViewId="0" topLeftCell="D1">
      <selection activeCell="J47" sqref="J47"/>
    </sheetView>
  </sheetViews>
  <sheetFormatPr defaultColWidth="9.140625" defaultRowHeight="12.75"/>
  <cols>
    <col min="5" max="5" width="10.7109375" style="285" customWidth="1"/>
    <col min="6" max="6" width="11.7109375" style="4" customWidth="1"/>
    <col min="7" max="7" width="1.7109375" style="4" customWidth="1"/>
    <col min="8" max="8" width="14.140625" style="4" customWidth="1"/>
    <col min="9" max="9" width="1.7109375" style="4" customWidth="1"/>
    <col min="10" max="10" width="11.00390625" style="285" customWidth="1"/>
    <col min="11" max="11" width="10.57421875" style="4" customWidth="1"/>
    <col min="12" max="12" width="1.7109375" style="4" customWidth="1"/>
    <col min="13" max="13" width="14.7109375" style="4" customWidth="1"/>
    <col min="14" max="14" width="10.8515625" style="285" customWidth="1"/>
    <col min="15" max="15" width="2.7109375" style="4" customWidth="1"/>
    <col min="16" max="17" width="11.140625" style="4" customWidth="1"/>
    <col min="18" max="18" width="14.7109375" style="4" customWidth="1"/>
    <col min="19" max="19" width="2.7109375" style="4" customWidth="1"/>
    <col min="20" max="20" width="0" style="4" hidden="1" customWidth="1"/>
  </cols>
  <sheetData>
    <row r="1" spans="1:4" ht="12.75">
      <c r="A1" s="389" t="s">
        <v>598</v>
      </c>
      <c r="B1" s="3"/>
      <c r="C1" s="3"/>
      <c r="D1" s="3"/>
    </row>
    <row r="2" spans="1:20" ht="12.75">
      <c r="A2" s="4" t="s">
        <v>599</v>
      </c>
      <c r="E2" s="359" t="s">
        <v>600</v>
      </c>
      <c r="F2" s="240"/>
      <c r="G2" s="390"/>
      <c r="H2" s="391"/>
      <c r="J2" s="359" t="s">
        <v>600</v>
      </c>
      <c r="K2" s="240"/>
      <c r="L2" s="392"/>
      <c r="M2" s="285"/>
      <c r="N2" s="393" t="s">
        <v>600</v>
      </c>
      <c r="Q2" s="66" t="s">
        <v>601</v>
      </c>
      <c r="R2" s="394" t="s">
        <v>602</v>
      </c>
      <c r="T2" s="285"/>
    </row>
    <row r="3" spans="1:20" ht="25.5">
      <c r="A3" s="254" t="s">
        <v>535</v>
      </c>
      <c r="B3" s="254"/>
      <c r="C3" s="104"/>
      <c r="D3" s="104"/>
      <c r="E3" s="395" t="s">
        <v>603</v>
      </c>
      <c r="F3" s="396" t="s">
        <v>604</v>
      </c>
      <c r="G3" s="397"/>
      <c r="H3" s="398" t="s">
        <v>605</v>
      </c>
      <c r="I3" s="399"/>
      <c r="J3" s="400" t="s">
        <v>606</v>
      </c>
      <c r="K3" s="401" t="s">
        <v>604</v>
      </c>
      <c r="L3" s="402"/>
      <c r="M3" s="398" t="s">
        <v>605</v>
      </c>
      <c r="N3" s="403" t="s">
        <v>607</v>
      </c>
      <c r="O3" s="399"/>
      <c r="P3" s="404" t="s">
        <v>604</v>
      </c>
      <c r="Q3" s="405" t="s">
        <v>607</v>
      </c>
      <c r="R3" s="406" t="s">
        <v>608</v>
      </c>
      <c r="T3" s="285"/>
    </row>
    <row r="4" spans="5:20" ht="12.75">
      <c r="E4" s="407"/>
      <c r="F4" s="231"/>
      <c r="G4" s="408"/>
      <c r="H4" s="409"/>
      <c r="J4" s="407"/>
      <c r="K4" s="231"/>
      <c r="L4" s="410"/>
      <c r="M4" s="409"/>
      <c r="N4" s="407"/>
      <c r="R4" s="411"/>
      <c r="T4" s="285"/>
    </row>
    <row r="5" spans="1:20" ht="12.75">
      <c r="A5" s="108">
        <v>10</v>
      </c>
      <c r="B5" s="4" t="s">
        <v>609</v>
      </c>
      <c r="E5" s="412">
        <v>22.5</v>
      </c>
      <c r="F5" s="412">
        <v>214.781</v>
      </c>
      <c r="G5" s="408"/>
      <c r="H5" s="409">
        <v>237275.18</v>
      </c>
      <c r="J5" s="412">
        <v>0</v>
      </c>
      <c r="K5" s="412">
        <v>0</v>
      </c>
      <c r="L5" s="413"/>
      <c r="M5" s="409">
        <v>0</v>
      </c>
      <c r="N5" s="414">
        <f aca="true" t="shared" si="0" ref="N5:N22">SUM(E5+J5)</f>
        <v>22.5</v>
      </c>
      <c r="O5" s="415"/>
      <c r="P5" s="415">
        <f>SUM(F5+K5)</f>
        <v>214.781</v>
      </c>
      <c r="Q5" s="91">
        <f>SUM(N5+P5)</f>
        <v>237.281</v>
      </c>
      <c r="R5" s="411">
        <f aca="true" t="shared" si="1" ref="R5:R21">SUM(H5+M5)</f>
        <v>237275.18</v>
      </c>
      <c r="T5" s="78">
        <f aca="true" t="shared" si="2" ref="T5:T21">SUM(H5+M5)</f>
        <v>237275.18</v>
      </c>
    </row>
    <row r="6" spans="1:20" ht="12.75">
      <c r="A6" s="108">
        <v>22</v>
      </c>
      <c r="B6" s="4" t="s">
        <v>215</v>
      </c>
      <c r="E6" s="412">
        <v>2240.2</v>
      </c>
      <c r="F6" s="416">
        <v>-934.702</v>
      </c>
      <c r="G6" s="408"/>
      <c r="H6" s="409">
        <v>1305482.92</v>
      </c>
      <c r="J6" s="412">
        <v>380</v>
      </c>
      <c r="K6" s="416">
        <v>582.891</v>
      </c>
      <c r="L6" s="413"/>
      <c r="M6" s="409">
        <v>962890.2</v>
      </c>
      <c r="N6" s="414">
        <f t="shared" si="0"/>
        <v>2620.2</v>
      </c>
      <c r="O6" s="415"/>
      <c r="P6" s="415">
        <f aca="true" t="shared" si="3" ref="P6:P22">SUM(F6+K6)</f>
        <v>-351.81100000000004</v>
      </c>
      <c r="Q6" s="91">
        <f aca="true" t="shared" si="4" ref="Q6:Q22">SUM(N6+P6)</f>
        <v>2268.3889999999997</v>
      </c>
      <c r="R6" s="411">
        <f t="shared" si="1"/>
        <v>2268373.12</v>
      </c>
      <c r="T6" s="78">
        <f t="shared" si="2"/>
        <v>2268373.12</v>
      </c>
    </row>
    <row r="7" spans="1:20" ht="12.75">
      <c r="A7" s="108">
        <v>23</v>
      </c>
      <c r="B7" s="4" t="s">
        <v>610</v>
      </c>
      <c r="E7" s="412">
        <v>2007.2</v>
      </c>
      <c r="F7" s="412">
        <v>-1009.768</v>
      </c>
      <c r="G7" s="408"/>
      <c r="H7" s="409">
        <v>884035.01</v>
      </c>
      <c r="J7" s="412">
        <v>232.016</v>
      </c>
      <c r="K7" s="412">
        <v>0</v>
      </c>
      <c r="L7" s="413"/>
      <c r="M7" s="409">
        <v>151046</v>
      </c>
      <c r="N7" s="414">
        <f t="shared" si="0"/>
        <v>2239.216</v>
      </c>
      <c r="O7" s="415"/>
      <c r="P7" s="415">
        <f t="shared" si="3"/>
        <v>-1009.768</v>
      </c>
      <c r="Q7" s="91">
        <f t="shared" si="4"/>
        <v>1229.4479999999999</v>
      </c>
      <c r="R7" s="411">
        <f t="shared" si="1"/>
        <v>1035081.01</v>
      </c>
      <c r="T7" s="78">
        <f t="shared" si="2"/>
        <v>1035081.01</v>
      </c>
    </row>
    <row r="8" spans="1:20" ht="12.75">
      <c r="A8" s="108">
        <v>31</v>
      </c>
      <c r="B8" s="4" t="s">
        <v>611</v>
      </c>
      <c r="E8" s="412">
        <v>6631.025</v>
      </c>
      <c r="F8" s="416">
        <v>378.314</v>
      </c>
      <c r="G8" s="408"/>
      <c r="H8" s="409">
        <v>7009337.08</v>
      </c>
      <c r="J8" s="412">
        <v>0</v>
      </c>
      <c r="K8" s="412">
        <v>336</v>
      </c>
      <c r="L8" s="413"/>
      <c r="M8" s="409">
        <v>336000</v>
      </c>
      <c r="N8" s="414">
        <f t="shared" si="0"/>
        <v>6631.025</v>
      </c>
      <c r="O8" s="415"/>
      <c r="P8" s="415">
        <f t="shared" si="3"/>
        <v>714.3140000000001</v>
      </c>
      <c r="Q8" s="91">
        <f t="shared" si="4"/>
        <v>7345.339</v>
      </c>
      <c r="R8" s="411">
        <f t="shared" si="1"/>
        <v>7345337.08</v>
      </c>
      <c r="T8" s="78">
        <f t="shared" si="2"/>
        <v>7345337.08</v>
      </c>
    </row>
    <row r="9" spans="1:20" ht="12.75">
      <c r="A9" s="108">
        <v>32</v>
      </c>
      <c r="B9" s="4" t="s">
        <v>612</v>
      </c>
      <c r="E9" s="412">
        <v>0</v>
      </c>
      <c r="F9" s="412">
        <v>0</v>
      </c>
      <c r="G9" s="408"/>
      <c r="H9" s="409">
        <v>0</v>
      </c>
      <c r="J9" s="412">
        <v>0</v>
      </c>
      <c r="K9" s="412">
        <v>0</v>
      </c>
      <c r="L9" s="413"/>
      <c r="M9" s="409">
        <v>0</v>
      </c>
      <c r="N9" s="414">
        <f t="shared" si="0"/>
        <v>0</v>
      </c>
      <c r="O9" s="415"/>
      <c r="P9" s="415">
        <f t="shared" si="3"/>
        <v>0</v>
      </c>
      <c r="Q9" s="91">
        <f t="shared" si="4"/>
        <v>0</v>
      </c>
      <c r="R9" s="411">
        <f t="shared" si="1"/>
        <v>0</v>
      </c>
      <c r="T9" s="78">
        <f t="shared" si="2"/>
        <v>0</v>
      </c>
    </row>
    <row r="10" spans="1:20" ht="12.75">
      <c r="A10" s="108">
        <v>33</v>
      </c>
      <c r="B10" s="4" t="s">
        <v>613</v>
      </c>
      <c r="E10" s="412">
        <v>2278.42</v>
      </c>
      <c r="F10" s="412">
        <v>-76.119</v>
      </c>
      <c r="G10" s="408"/>
      <c r="H10" s="409">
        <v>2202232.3</v>
      </c>
      <c r="J10" s="412">
        <v>193</v>
      </c>
      <c r="K10" s="412">
        <v>278.586</v>
      </c>
      <c r="L10" s="413"/>
      <c r="M10" s="409">
        <v>471585.5</v>
      </c>
      <c r="N10" s="414">
        <f t="shared" si="0"/>
        <v>2471.42</v>
      </c>
      <c r="O10" s="415"/>
      <c r="P10" s="415">
        <f t="shared" si="3"/>
        <v>202.467</v>
      </c>
      <c r="Q10" s="91">
        <f t="shared" si="4"/>
        <v>2673.887</v>
      </c>
      <c r="R10" s="411">
        <f t="shared" si="1"/>
        <v>2673817.8</v>
      </c>
      <c r="T10" s="78">
        <f t="shared" si="2"/>
        <v>2673817.8</v>
      </c>
    </row>
    <row r="11" spans="1:20" ht="12.75">
      <c r="A11" s="108">
        <v>34</v>
      </c>
      <c r="B11" s="4" t="s">
        <v>614</v>
      </c>
      <c r="E11" s="412">
        <v>300.9</v>
      </c>
      <c r="F11" s="412">
        <v>1177.483</v>
      </c>
      <c r="G11" s="408"/>
      <c r="H11" s="409">
        <v>1478287.63</v>
      </c>
      <c r="J11" s="412">
        <v>150</v>
      </c>
      <c r="K11" s="412">
        <v>-150</v>
      </c>
      <c r="L11" s="413"/>
      <c r="M11" s="409">
        <v>0</v>
      </c>
      <c r="N11" s="414">
        <f t="shared" si="0"/>
        <v>450.9</v>
      </c>
      <c r="O11" s="415"/>
      <c r="P11" s="415">
        <f t="shared" si="3"/>
        <v>1027.483</v>
      </c>
      <c r="Q11" s="415">
        <f t="shared" si="4"/>
        <v>1478.3829999999998</v>
      </c>
      <c r="R11" s="411">
        <f t="shared" si="1"/>
        <v>1478287.63</v>
      </c>
      <c r="T11" s="78">
        <f t="shared" si="2"/>
        <v>1478287.63</v>
      </c>
    </row>
    <row r="12" spans="1:20" ht="12.75">
      <c r="A12" s="108">
        <v>35</v>
      </c>
      <c r="B12" s="4" t="s">
        <v>615</v>
      </c>
      <c r="E12" s="412">
        <v>3</v>
      </c>
      <c r="F12" s="412">
        <v>0</v>
      </c>
      <c r="G12" s="408"/>
      <c r="H12" s="409">
        <v>3000</v>
      </c>
      <c r="J12" s="412">
        <v>0</v>
      </c>
      <c r="K12" s="412">
        <v>0</v>
      </c>
      <c r="L12" s="413"/>
      <c r="M12" s="409">
        <v>0</v>
      </c>
      <c r="N12" s="414">
        <f t="shared" si="0"/>
        <v>3</v>
      </c>
      <c r="O12" s="415"/>
      <c r="P12" s="415">
        <f t="shared" si="3"/>
        <v>0</v>
      </c>
      <c r="Q12" s="415">
        <f t="shared" si="4"/>
        <v>3</v>
      </c>
      <c r="R12" s="411">
        <f t="shared" si="1"/>
        <v>3000</v>
      </c>
      <c r="T12" s="78">
        <f t="shared" si="2"/>
        <v>3000</v>
      </c>
    </row>
    <row r="13" spans="1:20" ht="12.75">
      <c r="A13" s="108">
        <v>36</v>
      </c>
      <c r="B13" s="4" t="s">
        <v>616</v>
      </c>
      <c r="E13" s="412">
        <v>4690.911</v>
      </c>
      <c r="F13" s="412">
        <v>-22.891</v>
      </c>
      <c r="G13" s="408"/>
      <c r="H13" s="409">
        <v>4668004.56</v>
      </c>
      <c r="J13" s="412">
        <v>1340</v>
      </c>
      <c r="K13" s="412">
        <v>6489.58</v>
      </c>
      <c r="L13" s="413"/>
      <c r="M13" s="409">
        <v>7829578.84</v>
      </c>
      <c r="N13" s="414">
        <f t="shared" si="0"/>
        <v>6030.911</v>
      </c>
      <c r="O13" s="415"/>
      <c r="P13" s="415">
        <f t="shared" si="3"/>
        <v>6466.689</v>
      </c>
      <c r="Q13" s="415">
        <f t="shared" si="4"/>
        <v>12497.6</v>
      </c>
      <c r="R13" s="411">
        <f t="shared" si="1"/>
        <v>12497583.399999999</v>
      </c>
      <c r="T13" s="78">
        <f t="shared" si="2"/>
        <v>12497583.399999999</v>
      </c>
    </row>
    <row r="14" spans="1:20" ht="12.75">
      <c r="A14" s="108">
        <v>37</v>
      </c>
      <c r="B14" s="4" t="s">
        <v>398</v>
      </c>
      <c r="E14" s="412">
        <v>4641</v>
      </c>
      <c r="F14" s="412">
        <v>1056.506</v>
      </c>
      <c r="G14" s="408"/>
      <c r="H14" s="409">
        <v>5697489.11</v>
      </c>
      <c r="J14" s="412">
        <v>22755</v>
      </c>
      <c r="K14" s="412">
        <v>-973.582</v>
      </c>
      <c r="L14" s="413"/>
      <c r="M14" s="409">
        <v>21781417.6</v>
      </c>
      <c r="N14" s="414">
        <f t="shared" si="0"/>
        <v>27396</v>
      </c>
      <c r="O14" s="415"/>
      <c r="P14" s="415">
        <f t="shared" si="3"/>
        <v>82.92400000000009</v>
      </c>
      <c r="Q14" s="415">
        <f t="shared" si="4"/>
        <v>27478.924</v>
      </c>
      <c r="R14" s="411">
        <f t="shared" si="1"/>
        <v>27478906.71</v>
      </c>
      <c r="T14" s="78">
        <f t="shared" si="2"/>
        <v>27478906.71</v>
      </c>
    </row>
    <row r="15" spans="1:20" ht="12.75">
      <c r="A15" s="108">
        <v>41</v>
      </c>
      <c r="B15" s="4" t="s">
        <v>617</v>
      </c>
      <c r="E15" s="412">
        <v>0</v>
      </c>
      <c r="F15" s="412">
        <v>9925.641</v>
      </c>
      <c r="G15" s="408"/>
      <c r="H15" s="409">
        <v>9925641</v>
      </c>
      <c r="J15" s="412">
        <v>0</v>
      </c>
      <c r="K15" s="412">
        <v>0</v>
      </c>
      <c r="L15" s="413"/>
      <c r="M15" s="409">
        <v>0</v>
      </c>
      <c r="N15" s="414">
        <f t="shared" si="0"/>
        <v>0</v>
      </c>
      <c r="O15" s="415"/>
      <c r="P15" s="415">
        <f t="shared" si="3"/>
        <v>9925.641</v>
      </c>
      <c r="Q15" s="415">
        <f t="shared" si="4"/>
        <v>9925.641</v>
      </c>
      <c r="R15" s="411">
        <f t="shared" si="1"/>
        <v>9925641</v>
      </c>
      <c r="T15" s="78">
        <f t="shared" si="2"/>
        <v>9925641</v>
      </c>
    </row>
    <row r="16" spans="1:20" ht="12.75">
      <c r="A16" s="108">
        <v>43</v>
      </c>
      <c r="B16" s="4" t="s">
        <v>618</v>
      </c>
      <c r="E16" s="412">
        <v>920.76</v>
      </c>
      <c r="F16" s="412">
        <v>28.751</v>
      </c>
      <c r="G16" s="408"/>
      <c r="H16" s="409">
        <v>949509.32</v>
      </c>
      <c r="J16" s="412">
        <v>0</v>
      </c>
      <c r="K16" s="412">
        <v>0</v>
      </c>
      <c r="L16" s="413"/>
      <c r="M16" s="409">
        <v>0</v>
      </c>
      <c r="N16" s="414">
        <f t="shared" si="0"/>
        <v>920.76</v>
      </c>
      <c r="O16" s="415"/>
      <c r="P16" s="415">
        <f t="shared" si="3"/>
        <v>28.751</v>
      </c>
      <c r="Q16" s="415">
        <f t="shared" si="4"/>
        <v>949.511</v>
      </c>
      <c r="R16" s="411">
        <f t="shared" si="1"/>
        <v>949509.32</v>
      </c>
      <c r="T16" s="78">
        <f t="shared" si="2"/>
        <v>949509.32</v>
      </c>
    </row>
    <row r="17" spans="1:20" ht="12.75">
      <c r="A17" s="108">
        <v>53</v>
      </c>
      <c r="B17" s="4" t="s">
        <v>619</v>
      </c>
      <c r="E17" s="412">
        <v>0</v>
      </c>
      <c r="F17" s="412">
        <v>20</v>
      </c>
      <c r="G17" s="408"/>
      <c r="H17" s="409">
        <v>20000</v>
      </c>
      <c r="J17" s="412">
        <v>0</v>
      </c>
      <c r="K17" s="412">
        <v>0</v>
      </c>
      <c r="L17" s="413"/>
      <c r="M17" s="409">
        <v>0</v>
      </c>
      <c r="N17" s="414">
        <f t="shared" si="0"/>
        <v>0</v>
      </c>
      <c r="O17" s="415"/>
      <c r="P17" s="415">
        <f t="shared" si="3"/>
        <v>20</v>
      </c>
      <c r="Q17" s="415">
        <f t="shared" si="4"/>
        <v>20</v>
      </c>
      <c r="R17" s="411">
        <f t="shared" si="1"/>
        <v>20000</v>
      </c>
      <c r="T17" s="78">
        <f t="shared" si="2"/>
        <v>20000</v>
      </c>
    </row>
    <row r="18" spans="1:20" ht="12.75">
      <c r="A18" s="108">
        <v>55</v>
      </c>
      <c r="B18" s="4" t="s">
        <v>620</v>
      </c>
      <c r="E18" s="412">
        <v>624.9</v>
      </c>
      <c r="F18" s="412">
        <v>60.792</v>
      </c>
      <c r="G18" s="408"/>
      <c r="H18" s="409">
        <v>685684.67</v>
      </c>
      <c r="J18" s="412">
        <v>890</v>
      </c>
      <c r="K18" s="412">
        <v>118.246</v>
      </c>
      <c r="L18" s="413"/>
      <c r="M18" s="409">
        <v>1008246</v>
      </c>
      <c r="N18" s="414">
        <f t="shared" si="0"/>
        <v>1514.9</v>
      </c>
      <c r="O18" s="415"/>
      <c r="P18" s="415">
        <f t="shared" si="3"/>
        <v>179.038</v>
      </c>
      <c r="Q18" s="415">
        <f t="shared" si="4"/>
        <v>1693.938</v>
      </c>
      <c r="R18" s="411">
        <f t="shared" si="1"/>
        <v>1693930.67</v>
      </c>
      <c r="T18" s="78">
        <f>SUM(H18+M18)</f>
        <v>1693930.67</v>
      </c>
    </row>
    <row r="19" spans="1:20" ht="12.75">
      <c r="A19" s="108">
        <v>61</v>
      </c>
      <c r="B19" s="4" t="s">
        <v>621</v>
      </c>
      <c r="E19" s="412">
        <v>10882.742</v>
      </c>
      <c r="F19" s="412">
        <v>-339.239</v>
      </c>
      <c r="G19" s="408"/>
      <c r="H19" s="409">
        <v>10531151.4</v>
      </c>
      <c r="J19" s="412">
        <v>700</v>
      </c>
      <c r="K19" s="412">
        <v>-146.606</v>
      </c>
      <c r="L19" s="413"/>
      <c r="M19" s="409">
        <v>553393.6</v>
      </c>
      <c r="N19" s="414">
        <f t="shared" si="0"/>
        <v>11582.742</v>
      </c>
      <c r="O19" s="415"/>
      <c r="P19" s="415">
        <f t="shared" si="3"/>
        <v>-485.84499999999997</v>
      </c>
      <c r="Q19" s="415">
        <f t="shared" si="4"/>
        <v>11096.897</v>
      </c>
      <c r="R19" s="411">
        <f t="shared" si="1"/>
        <v>11084545</v>
      </c>
      <c r="T19" s="78">
        <f t="shared" si="2"/>
        <v>11084545</v>
      </c>
    </row>
    <row r="20" spans="1:20" ht="12.75">
      <c r="A20" s="108">
        <v>63</v>
      </c>
      <c r="B20" s="4" t="s">
        <v>124</v>
      </c>
      <c r="E20" s="412">
        <v>1259.6</v>
      </c>
      <c r="F20" s="412">
        <v>-220.335</v>
      </c>
      <c r="G20" s="408"/>
      <c r="H20" s="409">
        <v>1015320.93</v>
      </c>
      <c r="J20" s="412">
        <v>0</v>
      </c>
      <c r="K20" s="412">
        <v>0</v>
      </c>
      <c r="L20" s="413"/>
      <c r="M20" s="409">
        <v>0</v>
      </c>
      <c r="N20" s="414">
        <f t="shared" si="0"/>
        <v>1259.6</v>
      </c>
      <c r="O20" s="415"/>
      <c r="P20" s="415">
        <f t="shared" si="3"/>
        <v>-220.335</v>
      </c>
      <c r="Q20" s="415">
        <f t="shared" si="4"/>
        <v>1039.2649999999999</v>
      </c>
      <c r="R20" s="411">
        <f t="shared" si="1"/>
        <v>1015320.93</v>
      </c>
      <c r="T20" s="78">
        <f t="shared" si="2"/>
        <v>1015320.93</v>
      </c>
    </row>
    <row r="21" spans="1:20" ht="12.75">
      <c r="A21" s="108">
        <v>64</v>
      </c>
      <c r="B21" s="4" t="s">
        <v>369</v>
      </c>
      <c r="E21" s="412">
        <v>1020</v>
      </c>
      <c r="F21" s="412">
        <v>-594.949</v>
      </c>
      <c r="G21" s="408"/>
      <c r="H21" s="409">
        <v>395050.13</v>
      </c>
      <c r="J21" s="412">
        <v>2000</v>
      </c>
      <c r="K21" s="412">
        <v>-1956.356</v>
      </c>
      <c r="L21" s="413"/>
      <c r="M21" s="409">
        <v>43644</v>
      </c>
      <c r="N21" s="414">
        <f t="shared" si="0"/>
        <v>3020</v>
      </c>
      <c r="O21" s="415"/>
      <c r="P21" s="415">
        <f t="shared" si="3"/>
        <v>-2551.305</v>
      </c>
      <c r="Q21" s="417">
        <f t="shared" si="4"/>
        <v>468.69500000000016</v>
      </c>
      <c r="R21" s="411">
        <f t="shared" si="1"/>
        <v>438694.13</v>
      </c>
      <c r="T21" s="78">
        <f t="shared" si="2"/>
        <v>438694.13</v>
      </c>
    </row>
    <row r="22" spans="1:20" ht="13.5">
      <c r="A22" s="418" t="s">
        <v>622</v>
      </c>
      <c r="B22" s="419"/>
      <c r="C22" s="420"/>
      <c r="D22" s="419"/>
      <c r="E22" s="421">
        <f>SUM(E5:E21)</f>
        <v>37523.157999999996</v>
      </c>
      <c r="F22" s="422">
        <f>SUM(F5:F21)</f>
        <v>9664.265000000001</v>
      </c>
      <c r="G22" s="423"/>
      <c r="H22" s="424">
        <f>SUM(H5:H21)</f>
        <v>47007501.239999995</v>
      </c>
      <c r="I22" s="425"/>
      <c r="J22" s="421">
        <f>SUM(J5:J21)</f>
        <v>28640.016</v>
      </c>
      <c r="K22" s="422">
        <f>SUM(K5:K21)</f>
        <v>4578.759</v>
      </c>
      <c r="L22" s="421"/>
      <c r="M22" s="424">
        <f>SUM(M5:M21)</f>
        <v>33137801.740000002</v>
      </c>
      <c r="N22" s="421">
        <f t="shared" si="0"/>
        <v>66163.174</v>
      </c>
      <c r="O22" s="426"/>
      <c r="P22" s="426">
        <f t="shared" si="3"/>
        <v>14243.024000000001</v>
      </c>
      <c r="Q22" s="427">
        <f t="shared" si="4"/>
        <v>80406.198</v>
      </c>
      <c r="R22" s="428">
        <f>SUM(R5:R21)</f>
        <v>80145302.98</v>
      </c>
      <c r="S22" s="21"/>
      <c r="T22" s="285"/>
    </row>
    <row r="23" spans="1:20" ht="15.75" hidden="1">
      <c r="A23" s="108"/>
      <c r="E23" s="407"/>
      <c r="F23" s="231"/>
      <c r="G23" s="429"/>
      <c r="H23" s="285"/>
      <c r="J23" s="430"/>
      <c r="K23" s="416"/>
      <c r="L23" s="414"/>
      <c r="M23" s="321" t="s">
        <v>623</v>
      </c>
      <c r="N23" s="431">
        <f>SUM(G22+L22)</f>
        <v>0</v>
      </c>
      <c r="R23" s="78"/>
      <c r="S23" s="66" t="s">
        <v>624</v>
      </c>
      <c r="T23" s="285"/>
    </row>
    <row r="24" spans="10:12" ht="12.75">
      <c r="J24" s="415"/>
      <c r="K24" s="415"/>
      <c r="L24" s="415"/>
    </row>
    <row r="25" ht="12.75">
      <c r="A25" s="295"/>
    </row>
    <row r="26" spans="1:20" ht="12.75" hidden="1">
      <c r="A26" s="295"/>
      <c r="F26" s="231"/>
      <c r="G26" s="432"/>
      <c r="K26" s="231"/>
      <c r="L26" s="433"/>
      <c r="R26" s="434"/>
      <c r="S26" s="21"/>
      <c r="T26" s="285"/>
    </row>
    <row r="27" spans="2:20" ht="12.75">
      <c r="B27" s="9"/>
      <c r="E27" s="435"/>
      <c r="F27" s="324"/>
      <c r="G27" s="408"/>
      <c r="H27" s="285"/>
      <c r="J27" s="435"/>
      <c r="K27" s="231"/>
      <c r="L27" s="324"/>
      <c r="N27" s="435"/>
      <c r="R27" s="285"/>
      <c r="T27" s="100"/>
    </row>
    <row r="28" spans="2:20" ht="12.75">
      <c r="B28" s="9"/>
      <c r="E28" s="435"/>
      <c r="F28" s="324"/>
      <c r="G28" s="408"/>
      <c r="H28" s="285"/>
      <c r="K28" s="231"/>
      <c r="L28" s="324"/>
      <c r="N28" s="435"/>
      <c r="R28" s="285"/>
      <c r="T28" s="285"/>
    </row>
    <row r="29" spans="2:20" ht="12.75">
      <c r="B29" s="9"/>
      <c r="E29" s="435"/>
      <c r="F29" s="324"/>
      <c r="G29" s="408"/>
      <c r="H29" s="285"/>
      <c r="K29" s="231"/>
      <c r="L29" s="324"/>
      <c r="N29" s="435"/>
      <c r="R29" s="285"/>
      <c r="T29" s="285"/>
    </row>
    <row r="30" spans="2:20" ht="12.75">
      <c r="B30" s="9"/>
      <c r="E30" s="435"/>
      <c r="F30" s="324"/>
      <c r="G30" s="408"/>
      <c r="H30" s="285"/>
      <c r="K30" s="231"/>
      <c r="L30" s="324"/>
      <c r="N30" s="435"/>
      <c r="R30" s="285"/>
      <c r="T30" s="285"/>
    </row>
    <row r="31" spans="1:20" ht="12.75">
      <c r="A31" s="436"/>
      <c r="B31" s="378"/>
      <c r="C31" s="378"/>
      <c r="D31" s="378"/>
      <c r="E31" s="437"/>
      <c r="F31" s="339"/>
      <c r="G31" s="438"/>
      <c r="H31" s="344"/>
      <c r="I31" s="344"/>
      <c r="J31" s="344"/>
      <c r="K31" s="439"/>
      <c r="L31" s="439"/>
      <c r="M31" s="344"/>
      <c r="N31" s="344"/>
      <c r="O31" s="378"/>
      <c r="P31" s="378"/>
      <c r="Q31" s="378"/>
      <c r="R31" s="437"/>
      <c r="S31" s="21"/>
      <c r="T31" s="285"/>
    </row>
    <row r="32" spans="1:20" ht="16.5">
      <c r="A32" s="440" t="s">
        <v>625</v>
      </c>
      <c r="B32" s="441"/>
      <c r="C32" s="441"/>
      <c r="D32" s="442"/>
      <c r="E32" s="443">
        <f>SUM(E22+E31)</f>
        <v>37523.157999999996</v>
      </c>
      <c r="F32" s="443">
        <f>SUM(F22+F30)</f>
        <v>9664.265000000001</v>
      </c>
      <c r="G32" s="444"/>
      <c r="H32" s="445">
        <f>SUM(H22+H31)</f>
        <v>47007501.239999995</v>
      </c>
      <c r="I32" s="442"/>
      <c r="J32" s="443">
        <f>SUM(J22)</f>
        <v>28640.016</v>
      </c>
      <c r="K32" s="446">
        <f>SUM(K22+K31)</f>
        <v>4578.759</v>
      </c>
      <c r="L32" s="447">
        <f>SUM(L22)</f>
        <v>0</v>
      </c>
      <c r="M32" s="448">
        <f>SUM(M22)</f>
        <v>33137801.740000002</v>
      </c>
      <c r="N32" s="443">
        <f>SUM(E32+J32)</f>
        <v>66163.174</v>
      </c>
      <c r="O32" s="442"/>
      <c r="P32" s="449">
        <f>SUM(F32+K32)</f>
        <v>14243.024000000001</v>
      </c>
      <c r="Q32" s="449">
        <f>SUM(N32+P32)</f>
        <v>80406.198</v>
      </c>
      <c r="R32" s="450">
        <f>SUM(R22+R31)</f>
        <v>80145302.98</v>
      </c>
      <c r="T32" s="285"/>
    </row>
    <row r="33" spans="5:21" ht="12.75" hidden="1">
      <c r="E33" s="78"/>
      <c r="F33" s="231"/>
      <c r="G33" s="332"/>
      <c r="K33" s="231"/>
      <c r="M33" s="138" t="s">
        <v>626</v>
      </c>
      <c r="N33" s="451">
        <f>SUM(G32+L32)</f>
        <v>0</v>
      </c>
      <c r="T33" s="285"/>
      <c r="U33" s="332"/>
    </row>
    <row r="34" spans="6:20" ht="13.5">
      <c r="F34" s="9"/>
      <c r="G34" s="332"/>
      <c r="T34" s="285"/>
    </row>
    <row r="35" spans="1:20" ht="12.75">
      <c r="A35" s="452" t="s">
        <v>627</v>
      </c>
      <c r="G35" s="453"/>
      <c r="H35" s="285"/>
      <c r="L35" s="454"/>
      <c r="M35" s="285"/>
      <c r="T35" s="285"/>
    </row>
    <row r="36" spans="1:20" ht="12.75">
      <c r="A36" s="324" t="s">
        <v>628</v>
      </c>
      <c r="E36" s="455">
        <v>37523.158</v>
      </c>
      <c r="F36" s="415"/>
      <c r="G36" s="455"/>
      <c r="H36" s="415"/>
      <c r="I36" s="415"/>
      <c r="J36" s="455">
        <v>28640.016</v>
      </c>
      <c r="K36" s="415"/>
      <c r="L36" s="455"/>
      <c r="M36" s="415"/>
      <c r="N36" s="455">
        <f>SUM(E36+J36)</f>
        <v>66163.174</v>
      </c>
      <c r="T36" s="285"/>
    </row>
    <row r="37" spans="1:20" ht="12.75">
      <c r="A37" s="324" t="s">
        <v>629</v>
      </c>
      <c r="B37" s="324"/>
      <c r="C37" s="324"/>
      <c r="D37" s="324"/>
      <c r="E37" s="18">
        <v>9369.178</v>
      </c>
      <c r="F37" s="456"/>
      <c r="G37" s="456"/>
      <c r="H37" s="456"/>
      <c r="I37" s="456"/>
      <c r="J37" s="18">
        <v>385.6</v>
      </c>
      <c r="K37" s="456"/>
      <c r="L37" s="456"/>
      <c r="M37" s="456"/>
      <c r="N37" s="18">
        <f>SUM(E37,J37)</f>
        <v>9754.778</v>
      </c>
      <c r="T37" s="285"/>
    </row>
    <row r="38" spans="1:20" ht="12.75" hidden="1">
      <c r="A38" s="324" t="s">
        <v>630</v>
      </c>
      <c r="B38" s="231"/>
      <c r="C38" s="231"/>
      <c r="D38" s="231"/>
      <c r="E38" s="18"/>
      <c r="F38" s="91"/>
      <c r="G38" s="456"/>
      <c r="H38" s="91"/>
      <c r="I38" s="91"/>
      <c r="J38" s="18"/>
      <c r="K38" s="91"/>
      <c r="L38" s="456"/>
      <c r="M38" s="91"/>
      <c r="N38" s="18">
        <f>SUM(E38:M38)</f>
        <v>0</v>
      </c>
      <c r="O38" s="231"/>
      <c r="P38" s="231"/>
      <c r="Q38" s="231"/>
      <c r="T38" s="285"/>
    </row>
    <row r="39" spans="1:20" ht="12.75" hidden="1">
      <c r="A39" s="324" t="s">
        <v>631</v>
      </c>
      <c r="B39" s="324"/>
      <c r="C39" s="324"/>
      <c r="D39" s="324"/>
      <c r="E39" s="18"/>
      <c r="F39" s="456"/>
      <c r="G39" s="456"/>
      <c r="H39" s="456"/>
      <c r="I39" s="456"/>
      <c r="J39" s="18"/>
      <c r="K39" s="456"/>
      <c r="L39" s="456"/>
      <c r="M39" s="456"/>
      <c r="N39" s="18">
        <f>SUM(E39:L39)</f>
        <v>0</v>
      </c>
      <c r="O39" s="231"/>
      <c r="P39" s="231"/>
      <c r="Q39" s="231"/>
      <c r="T39" s="285"/>
    </row>
    <row r="40" spans="1:20" ht="12.75" hidden="1">
      <c r="A40" s="324" t="s">
        <v>630</v>
      </c>
      <c r="B40" s="231"/>
      <c r="C40" s="231"/>
      <c r="D40" s="231"/>
      <c r="E40" s="18"/>
      <c r="F40" s="91"/>
      <c r="G40" s="91"/>
      <c r="H40" s="91"/>
      <c r="I40" s="91"/>
      <c r="J40" s="18"/>
      <c r="K40" s="91"/>
      <c r="L40" s="91"/>
      <c r="M40" s="91"/>
      <c r="N40" s="18">
        <f aca="true" t="shared" si="5" ref="N40:N51">SUM(E40:J40)</f>
        <v>0</v>
      </c>
      <c r="T40" s="285"/>
    </row>
    <row r="41" spans="1:20" ht="12.75" hidden="1">
      <c r="A41" s="324" t="s">
        <v>630</v>
      </c>
      <c r="B41" s="231"/>
      <c r="C41" s="231"/>
      <c r="D41" s="231"/>
      <c r="E41" s="18"/>
      <c r="F41" s="91"/>
      <c r="G41" s="91"/>
      <c r="H41" s="91"/>
      <c r="I41" s="91"/>
      <c r="J41" s="18"/>
      <c r="K41" s="91"/>
      <c r="L41" s="91"/>
      <c r="M41" s="91"/>
      <c r="N41" s="456">
        <f t="shared" si="5"/>
        <v>0</v>
      </c>
      <c r="T41" s="285"/>
    </row>
    <row r="42" spans="1:14" ht="12.75">
      <c r="A42" s="324" t="s">
        <v>632</v>
      </c>
      <c r="B42" s="231"/>
      <c r="C42" s="231"/>
      <c r="D42" s="231"/>
      <c r="E42" s="18">
        <v>-33.435</v>
      </c>
      <c r="F42" s="18"/>
      <c r="G42" s="18"/>
      <c r="H42" s="18"/>
      <c r="I42" s="18"/>
      <c r="J42" s="18">
        <v>463.582</v>
      </c>
      <c r="K42" s="18"/>
      <c r="L42" s="18"/>
      <c r="M42" s="18"/>
      <c r="N42" s="18">
        <f t="shared" si="5"/>
        <v>430.147</v>
      </c>
    </row>
    <row r="43" spans="1:14" ht="12.75">
      <c r="A43" s="324" t="s">
        <v>633</v>
      </c>
      <c r="B43" s="231"/>
      <c r="C43" s="231"/>
      <c r="D43" s="231"/>
      <c r="E43" s="18">
        <v>1199.794</v>
      </c>
      <c r="F43" s="18"/>
      <c r="G43" s="18"/>
      <c r="H43" s="18"/>
      <c r="I43" s="18"/>
      <c r="J43" s="18">
        <v>7592.472</v>
      </c>
      <c r="K43" s="18"/>
      <c r="L43" s="18"/>
      <c r="M43" s="18"/>
      <c r="N43" s="18">
        <f t="shared" si="5"/>
        <v>8792.266</v>
      </c>
    </row>
    <row r="44" spans="1:14" ht="12.75">
      <c r="A44" s="324" t="s">
        <v>634</v>
      </c>
      <c r="B44" s="231"/>
      <c r="C44" s="231"/>
      <c r="D44" s="231"/>
      <c r="E44" s="18">
        <v>1401.457</v>
      </c>
      <c r="F44" s="18"/>
      <c r="G44" s="18"/>
      <c r="H44" s="18"/>
      <c r="I44" s="18"/>
      <c r="J44" s="18">
        <v>-1502.29</v>
      </c>
      <c r="K44" s="18"/>
      <c r="L44" s="18"/>
      <c r="M44" s="18"/>
      <c r="N44" s="18">
        <f t="shared" si="5"/>
        <v>-100.83299999999986</v>
      </c>
    </row>
    <row r="45" spans="1:14" ht="12.75">
      <c r="A45" s="324" t="s">
        <v>635</v>
      </c>
      <c r="B45" s="231"/>
      <c r="C45" s="231"/>
      <c r="D45" s="231"/>
      <c r="E45" s="412">
        <v>1783.58</v>
      </c>
      <c r="F45" s="412"/>
      <c r="G45" s="412"/>
      <c r="H45" s="412"/>
      <c r="I45" s="412"/>
      <c r="J45" s="412">
        <v>0</v>
      </c>
      <c r="K45" s="412"/>
      <c r="L45" s="412"/>
      <c r="M45" s="412"/>
      <c r="N45" s="412">
        <f t="shared" si="5"/>
        <v>1783.58</v>
      </c>
    </row>
    <row r="46" spans="1:14" ht="12.75">
      <c r="A46" s="324" t="s">
        <v>636</v>
      </c>
      <c r="B46" s="231"/>
      <c r="C46" s="231"/>
      <c r="D46" s="231"/>
      <c r="E46" s="412">
        <v>233.105</v>
      </c>
      <c r="F46" s="412"/>
      <c r="G46" s="412"/>
      <c r="H46" s="412"/>
      <c r="I46" s="412"/>
      <c r="J46" s="412">
        <v>-103.004</v>
      </c>
      <c r="K46" s="412"/>
      <c r="L46" s="412"/>
      <c r="M46" s="412"/>
      <c r="N46" s="412">
        <f t="shared" si="5"/>
        <v>130.101</v>
      </c>
    </row>
    <row r="47" spans="1:14" ht="12.75">
      <c r="A47" s="324" t="s">
        <v>637</v>
      </c>
      <c r="B47" s="231"/>
      <c r="C47" s="231"/>
      <c r="D47" s="231"/>
      <c r="E47" s="412">
        <v>-4289.414</v>
      </c>
      <c r="F47" s="412"/>
      <c r="G47" s="412"/>
      <c r="H47" s="412"/>
      <c r="I47" s="412"/>
      <c r="J47" s="412">
        <v>-2257.601</v>
      </c>
      <c r="K47" s="412"/>
      <c r="L47" s="412"/>
      <c r="M47" s="412"/>
      <c r="N47" s="412">
        <f>SUM(E47:J47)</f>
        <v>-6547.014999999999</v>
      </c>
    </row>
    <row r="48" spans="1:14" ht="12.75">
      <c r="A48" s="324"/>
      <c r="B48" s="231"/>
      <c r="C48" s="231"/>
      <c r="D48" s="231"/>
      <c r="E48" s="412"/>
      <c r="F48" s="416"/>
      <c r="G48" s="416"/>
      <c r="H48" s="416"/>
      <c r="I48" s="416"/>
      <c r="J48" s="412"/>
      <c r="K48" s="416"/>
      <c r="L48" s="416"/>
      <c r="M48" s="416"/>
      <c r="N48" s="412"/>
    </row>
    <row r="49" spans="1:14" ht="4.5" customHeight="1">
      <c r="A49" s="324"/>
      <c r="B49" s="231"/>
      <c r="C49" s="231"/>
      <c r="D49" s="231"/>
      <c r="E49" s="457"/>
      <c r="F49" s="231"/>
      <c r="G49" s="231"/>
      <c r="H49" s="231"/>
      <c r="I49" s="231"/>
      <c r="J49" s="457"/>
      <c r="K49" s="231"/>
      <c r="L49" s="231"/>
      <c r="M49" s="231"/>
      <c r="N49" s="457"/>
    </row>
    <row r="50" spans="1:14" ht="12.75" hidden="1">
      <c r="A50" s="324"/>
      <c r="B50" s="231"/>
      <c r="C50" s="231"/>
      <c r="D50" s="231"/>
      <c r="E50" s="457"/>
      <c r="F50" s="231"/>
      <c r="G50" s="231"/>
      <c r="H50" s="231"/>
      <c r="I50" s="231"/>
      <c r="J50" s="457"/>
      <c r="K50" s="231"/>
      <c r="L50" s="231"/>
      <c r="M50" s="231"/>
      <c r="N50" s="457">
        <f t="shared" si="5"/>
        <v>0</v>
      </c>
    </row>
    <row r="51" spans="1:14" ht="12.75" hidden="1">
      <c r="A51" s="9"/>
      <c r="C51" s="21"/>
      <c r="N51" s="285">
        <f t="shared" si="5"/>
        <v>0</v>
      </c>
    </row>
    <row r="52" spans="1:20" ht="16.5">
      <c r="A52" s="458" t="s">
        <v>638</v>
      </c>
      <c r="B52" s="459"/>
      <c r="C52" s="459"/>
      <c r="D52" s="459"/>
      <c r="E52" s="460">
        <f>SUM(E36:E51)</f>
        <v>47187.423</v>
      </c>
      <c r="F52" s="461"/>
      <c r="G52" s="461"/>
      <c r="H52" s="461"/>
      <c r="I52" s="461"/>
      <c r="J52" s="460">
        <f>SUM(J36:J50)</f>
        <v>33218.775</v>
      </c>
      <c r="K52" s="461"/>
      <c r="L52" s="461"/>
      <c r="M52" s="461"/>
      <c r="N52" s="462">
        <f>SUM(N36:N51)</f>
        <v>80406.198</v>
      </c>
      <c r="O52" s="463"/>
      <c r="P52" s="463"/>
      <c r="Q52" s="463"/>
      <c r="T52" s="285"/>
    </row>
    <row r="53" spans="1:20" ht="12.75">
      <c r="A53" s="464"/>
      <c r="B53" s="231"/>
      <c r="C53" s="231"/>
      <c r="D53" s="231"/>
      <c r="E53" s="465"/>
      <c r="F53" s="231"/>
      <c r="G53" s="408"/>
      <c r="H53" s="391"/>
      <c r="I53" s="231"/>
      <c r="J53" s="407"/>
      <c r="K53" s="231"/>
      <c r="L53" s="410"/>
      <c r="M53" s="391"/>
      <c r="N53" s="407"/>
      <c r="O53" s="231"/>
      <c r="P53" s="231"/>
      <c r="Q53" s="231"/>
      <c r="T53" s="285"/>
    </row>
    <row r="54" spans="7:20" ht="12.75">
      <c r="G54" s="332"/>
      <c r="M54" s="110"/>
      <c r="O54" s="285"/>
      <c r="P54" s="285"/>
      <c r="Q54" s="285"/>
      <c r="T54" s="285"/>
    </row>
    <row r="55" spans="1:20" ht="12.75">
      <c r="A55" s="4" t="s">
        <v>639</v>
      </c>
      <c r="G55" s="332"/>
      <c r="I55" s="4" t="s">
        <v>640</v>
      </c>
      <c r="J55" s="285" t="s">
        <v>641</v>
      </c>
      <c r="K55" s="285"/>
      <c r="L55" s="454"/>
      <c r="M55" s="285"/>
      <c r="T55" s="285"/>
    </row>
    <row r="56" spans="1:20" ht="12.75">
      <c r="A56" s="4" t="s">
        <v>642</v>
      </c>
      <c r="G56" s="332"/>
      <c r="H56" s="110" t="s">
        <v>643</v>
      </c>
      <c r="J56" s="435"/>
      <c r="K56" s="285"/>
      <c r="T56" s="285"/>
    </row>
  </sheetData>
  <sheetProtection selectLockedCells="1" selectUnlockedCells="1"/>
  <printOptions/>
  <pageMargins left="0.75" right="0.75" top="0.5902777777777778" bottom="0.511805555555555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2:F127"/>
  <sheetViews>
    <sheetView workbookViewId="0" topLeftCell="A1">
      <selection activeCell="F128" sqref="F128"/>
    </sheetView>
  </sheetViews>
  <sheetFormatPr defaultColWidth="9.140625" defaultRowHeight="12.75"/>
  <cols>
    <col min="1" max="1" width="7.28125" style="4" customWidth="1"/>
    <col min="2" max="2" width="44.8515625" style="4" customWidth="1"/>
    <col min="3" max="3" width="20.57421875" style="4" customWidth="1"/>
    <col min="4" max="4" width="16.7109375" style="4" customWidth="1"/>
    <col min="5" max="5" width="13.28125" style="4" customWidth="1"/>
    <col min="6" max="6" width="10.421875" style="4" customWidth="1"/>
  </cols>
  <sheetData>
    <row r="2" spans="1:6" ht="12.75">
      <c r="A2" s="466" t="s">
        <v>644</v>
      </c>
      <c r="B2" s="467"/>
      <c r="C2" s="467"/>
      <c r="D2" s="467"/>
      <c r="E2" s="467"/>
      <c r="F2" s="467"/>
    </row>
    <row r="3" spans="1:6" ht="18">
      <c r="A3" s="468"/>
      <c r="B3" s="468"/>
      <c r="C3" s="468" t="s">
        <v>645</v>
      </c>
      <c r="D3" s="468"/>
      <c r="E3" s="468"/>
      <c r="F3" s="467"/>
    </row>
    <row r="4" spans="1:6" ht="13.5">
      <c r="A4" s="467"/>
      <c r="B4" s="467"/>
      <c r="C4" s="467"/>
      <c r="D4" s="467"/>
      <c r="E4" s="469" t="s">
        <v>534</v>
      </c>
      <c r="F4" s="467"/>
    </row>
    <row r="5" spans="1:6" ht="12.75">
      <c r="A5" s="467"/>
      <c r="B5" s="470" t="s">
        <v>646</v>
      </c>
      <c r="C5" s="471" t="s">
        <v>647</v>
      </c>
      <c r="D5" s="471" t="s">
        <v>648</v>
      </c>
      <c r="E5" s="471" t="s">
        <v>649</v>
      </c>
      <c r="F5" s="472" t="s">
        <v>650</v>
      </c>
    </row>
    <row r="6" spans="1:6" ht="12.75">
      <c r="A6" s="467"/>
      <c r="B6" s="473" t="s">
        <v>532</v>
      </c>
      <c r="C6" s="474">
        <v>37523.16</v>
      </c>
      <c r="D6" s="474">
        <v>47187.42</v>
      </c>
      <c r="E6" s="475">
        <v>77342.01</v>
      </c>
      <c r="F6" s="476">
        <v>1.639</v>
      </c>
    </row>
    <row r="7" spans="1:6" ht="13.5">
      <c r="A7" s="467"/>
      <c r="B7" s="477" t="s">
        <v>596</v>
      </c>
      <c r="C7" s="478">
        <v>28640.02</v>
      </c>
      <c r="D7" s="478">
        <v>33218.78</v>
      </c>
      <c r="E7" s="479">
        <v>33137.8</v>
      </c>
      <c r="F7" s="480">
        <v>0.9976</v>
      </c>
    </row>
    <row r="8" spans="1:6" ht="14.25">
      <c r="A8" s="467"/>
      <c r="B8" s="481" t="s">
        <v>651</v>
      </c>
      <c r="C8" s="482">
        <f>SUM(C6:C7)</f>
        <v>66163.18000000001</v>
      </c>
      <c r="D8" s="482">
        <f>SUM(D6:D7)</f>
        <v>80406.2</v>
      </c>
      <c r="E8" s="482">
        <f>SUM(E6:E7)</f>
        <v>110479.81</v>
      </c>
      <c r="F8" s="483">
        <v>1.374</v>
      </c>
    </row>
    <row r="9" spans="1:6" ht="12.75">
      <c r="A9" s="467"/>
      <c r="B9" s="467"/>
      <c r="C9" s="467"/>
      <c r="D9" s="467"/>
      <c r="E9" s="467"/>
      <c r="F9" s="467"/>
    </row>
    <row r="10" spans="1:6" ht="13.5">
      <c r="A10" s="466" t="s">
        <v>652</v>
      </c>
      <c r="B10" s="467"/>
      <c r="C10" s="467"/>
      <c r="D10" s="467"/>
      <c r="E10" s="469" t="s">
        <v>534</v>
      </c>
      <c r="F10" s="467"/>
    </row>
    <row r="11" spans="1:6" ht="13.5">
      <c r="A11" s="484" t="s">
        <v>653</v>
      </c>
      <c r="B11" s="484" t="s">
        <v>654</v>
      </c>
      <c r="C11" s="484" t="s">
        <v>647</v>
      </c>
      <c r="D11" s="484" t="s">
        <v>648</v>
      </c>
      <c r="E11" s="484" t="s">
        <v>649</v>
      </c>
      <c r="F11" s="484" t="s">
        <v>650</v>
      </c>
    </row>
    <row r="12" spans="1:6" ht="12.75">
      <c r="A12" s="485">
        <v>5011</v>
      </c>
      <c r="B12" s="486" t="s">
        <v>655</v>
      </c>
      <c r="C12" s="487">
        <v>5127.53</v>
      </c>
      <c r="D12" s="487">
        <v>5307.43</v>
      </c>
      <c r="E12" s="487">
        <v>5307.42</v>
      </c>
      <c r="F12" s="488">
        <v>1</v>
      </c>
    </row>
    <row r="13" spans="1:6" ht="13.5">
      <c r="A13" s="485">
        <v>5019</v>
      </c>
      <c r="B13" s="486" t="s">
        <v>656</v>
      </c>
      <c r="C13" s="487">
        <v>2</v>
      </c>
      <c r="D13" s="487">
        <v>0</v>
      </c>
      <c r="E13" s="487">
        <v>0</v>
      </c>
      <c r="F13" s="488"/>
    </row>
    <row r="14" spans="1:6" ht="14.25">
      <c r="A14" s="489" t="s">
        <v>657</v>
      </c>
      <c r="B14" s="490"/>
      <c r="C14" s="491">
        <f>SUM(C12:C13)</f>
        <v>5129.53</v>
      </c>
      <c r="D14" s="491">
        <f>SUM(D12:D13)</f>
        <v>5307.43</v>
      </c>
      <c r="E14" s="491">
        <f>SUM(E12:E13)</f>
        <v>5307.42</v>
      </c>
      <c r="F14" s="492">
        <v>1</v>
      </c>
    </row>
    <row r="15" spans="1:6" ht="12.75">
      <c r="A15" s="485">
        <v>5021</v>
      </c>
      <c r="B15" s="486" t="s">
        <v>658</v>
      </c>
      <c r="C15" s="487">
        <v>1041.59</v>
      </c>
      <c r="D15" s="487">
        <v>860.24</v>
      </c>
      <c r="E15" s="487">
        <v>860.24</v>
      </c>
      <c r="F15" s="488">
        <v>1</v>
      </c>
    </row>
    <row r="16" spans="1:6" ht="12.75">
      <c r="A16" s="485">
        <v>5023</v>
      </c>
      <c r="B16" s="486" t="s">
        <v>659</v>
      </c>
      <c r="C16" s="487">
        <v>1223.5</v>
      </c>
      <c r="D16" s="487">
        <v>1177.56</v>
      </c>
      <c r="E16" s="487">
        <v>1177.56</v>
      </c>
      <c r="F16" s="488">
        <v>1</v>
      </c>
    </row>
    <row r="17" spans="1:6" ht="13.5">
      <c r="A17" s="485">
        <v>5029</v>
      </c>
      <c r="B17" s="486" t="s">
        <v>660</v>
      </c>
      <c r="C17" s="487">
        <v>0</v>
      </c>
      <c r="D17" s="487">
        <v>0</v>
      </c>
      <c r="E17" s="487">
        <v>0</v>
      </c>
      <c r="F17" s="488">
        <v>0</v>
      </c>
    </row>
    <row r="18" spans="1:6" ht="14.25">
      <c r="A18" s="489" t="s">
        <v>661</v>
      </c>
      <c r="B18" s="490"/>
      <c r="C18" s="491">
        <f>SUM(C15:C17)</f>
        <v>2265.09</v>
      </c>
      <c r="D18" s="491">
        <f>SUM(D15:D17)+0.01</f>
        <v>2037.81</v>
      </c>
      <c r="E18" s="491">
        <f>SUM(E15:E17)</f>
        <v>2037.8</v>
      </c>
      <c r="F18" s="492">
        <v>1</v>
      </c>
    </row>
    <row r="19" spans="1:6" ht="12.75">
      <c r="A19" s="485">
        <v>5031</v>
      </c>
      <c r="B19" s="486" t="s">
        <v>662</v>
      </c>
      <c r="C19" s="487">
        <v>1616.72</v>
      </c>
      <c r="D19" s="487">
        <v>1656.75</v>
      </c>
      <c r="E19" s="487">
        <v>1656.75</v>
      </c>
      <c r="F19" s="488">
        <v>1</v>
      </c>
    </row>
    <row r="20" spans="1:6" ht="12.75">
      <c r="A20" s="485">
        <v>5032</v>
      </c>
      <c r="B20" s="486" t="s">
        <v>663</v>
      </c>
      <c r="C20" s="487">
        <v>605.76</v>
      </c>
      <c r="D20" s="487">
        <v>614.02</v>
      </c>
      <c r="E20" s="487">
        <v>614.02</v>
      </c>
      <c r="F20" s="488">
        <v>1</v>
      </c>
    </row>
    <row r="21" spans="1:6" ht="12.75">
      <c r="A21" s="485">
        <v>5038</v>
      </c>
      <c r="B21" s="486" t="s">
        <v>664</v>
      </c>
      <c r="C21" s="487">
        <v>20</v>
      </c>
      <c r="D21" s="487">
        <v>24.49</v>
      </c>
      <c r="E21" s="487">
        <v>24.49</v>
      </c>
      <c r="F21" s="488">
        <v>1</v>
      </c>
    </row>
    <row r="22" spans="1:6" ht="13.5">
      <c r="A22" s="485">
        <v>5039</v>
      </c>
      <c r="B22" s="486" t="s">
        <v>665</v>
      </c>
      <c r="C22" s="487">
        <v>0.7</v>
      </c>
      <c r="D22" s="487">
        <v>0</v>
      </c>
      <c r="E22" s="487">
        <v>0</v>
      </c>
      <c r="F22" s="488"/>
    </row>
    <row r="23" spans="1:6" ht="14.25">
      <c r="A23" s="489" t="s">
        <v>666</v>
      </c>
      <c r="B23" s="490"/>
      <c r="C23" s="491">
        <f>SUM(C19:C22)</f>
        <v>2243.1800000000003</v>
      </c>
      <c r="D23" s="491">
        <f>SUM(D19:D22)</f>
        <v>2295.26</v>
      </c>
      <c r="E23" s="491">
        <f>SUM(E19:E22)</f>
        <v>2295.26</v>
      </c>
      <c r="F23" s="492">
        <v>1</v>
      </c>
    </row>
    <row r="24" spans="1:6" ht="14.25">
      <c r="A24" s="489" t="s">
        <v>667</v>
      </c>
      <c r="B24" s="490"/>
      <c r="C24" s="491">
        <v>9637.8</v>
      </c>
      <c r="D24" s="491">
        <v>9640.5</v>
      </c>
      <c r="E24" s="491">
        <v>9640.48</v>
      </c>
      <c r="F24" s="492">
        <v>1</v>
      </c>
    </row>
    <row r="25" spans="1:6" ht="12.75">
      <c r="A25" s="485">
        <v>5132</v>
      </c>
      <c r="B25" s="486" t="s">
        <v>668</v>
      </c>
      <c r="C25" s="487">
        <v>30.5</v>
      </c>
      <c r="D25" s="487">
        <v>62.72</v>
      </c>
      <c r="E25" s="487">
        <v>62.72</v>
      </c>
      <c r="F25" s="488">
        <v>1</v>
      </c>
    </row>
    <row r="26" spans="1:6" ht="12.75">
      <c r="A26" s="485">
        <v>5133</v>
      </c>
      <c r="B26" s="486" t="s">
        <v>669</v>
      </c>
      <c r="C26" s="487">
        <v>1</v>
      </c>
      <c r="D26" s="487">
        <v>2.01</v>
      </c>
      <c r="E26" s="487">
        <v>2.01</v>
      </c>
      <c r="F26" s="488">
        <v>1</v>
      </c>
    </row>
    <row r="27" spans="1:6" ht="12.75">
      <c r="A27" s="485">
        <v>5136</v>
      </c>
      <c r="B27" s="486" t="s">
        <v>670</v>
      </c>
      <c r="C27" s="487">
        <v>28</v>
      </c>
      <c r="D27" s="487">
        <v>30.25</v>
      </c>
      <c r="E27" s="487">
        <v>30.25</v>
      </c>
      <c r="F27" s="488">
        <v>1</v>
      </c>
    </row>
    <row r="28" spans="1:6" ht="12.75">
      <c r="A28" s="485">
        <v>5137</v>
      </c>
      <c r="B28" s="486" t="s">
        <v>671</v>
      </c>
      <c r="C28" s="487">
        <v>546</v>
      </c>
      <c r="D28" s="487">
        <v>769.06</v>
      </c>
      <c r="E28" s="487">
        <v>769.06</v>
      </c>
      <c r="F28" s="488">
        <v>1</v>
      </c>
    </row>
    <row r="29" spans="1:6" ht="13.5">
      <c r="A29" s="485">
        <v>5139</v>
      </c>
      <c r="B29" s="486" t="s">
        <v>672</v>
      </c>
      <c r="C29" s="487">
        <v>564.9</v>
      </c>
      <c r="D29" s="487">
        <v>467.05</v>
      </c>
      <c r="E29" s="487">
        <v>467.04</v>
      </c>
      <c r="F29" s="488">
        <v>1</v>
      </c>
    </row>
    <row r="30" spans="1:6" ht="14.25">
      <c r="A30" s="489" t="s">
        <v>673</v>
      </c>
      <c r="B30" s="490"/>
      <c r="C30" s="491">
        <f>SUM(C25:C29)</f>
        <v>1170.4</v>
      </c>
      <c r="D30" s="491">
        <f>SUM(D25:D29)</f>
        <v>1331.09</v>
      </c>
      <c r="E30" s="491">
        <f>SUM(E25:E29)</f>
        <v>1331.08</v>
      </c>
      <c r="F30" s="492">
        <v>1</v>
      </c>
    </row>
    <row r="31" spans="1:6" ht="12.75">
      <c r="A31" s="485">
        <v>5141</v>
      </c>
      <c r="B31" s="486" t="s">
        <v>674</v>
      </c>
      <c r="C31" s="487">
        <v>759.6</v>
      </c>
      <c r="D31" s="487">
        <v>742.9</v>
      </c>
      <c r="E31" s="487">
        <v>718.37</v>
      </c>
      <c r="F31" s="488">
        <v>0.967</v>
      </c>
    </row>
    <row r="32" spans="1:6" ht="13.5">
      <c r="A32" s="485">
        <v>5142</v>
      </c>
      <c r="B32" s="486" t="s">
        <v>675</v>
      </c>
      <c r="C32" s="487">
        <v>0</v>
      </c>
      <c r="D32" s="487">
        <v>1.19</v>
      </c>
      <c r="E32" s="487">
        <v>1.19</v>
      </c>
      <c r="F32" s="488">
        <v>1</v>
      </c>
    </row>
    <row r="33" spans="1:6" ht="14.25">
      <c r="A33" s="489" t="s">
        <v>676</v>
      </c>
      <c r="B33" s="490"/>
      <c r="C33" s="491">
        <f>SUM(C31:C32)</f>
        <v>759.6</v>
      </c>
      <c r="D33" s="491">
        <f>SUM(D31:D32)</f>
        <v>744.09</v>
      </c>
      <c r="E33" s="491">
        <f>SUM(E31:E32)</f>
        <v>719.5600000000001</v>
      </c>
      <c r="F33" s="492">
        <v>0.967</v>
      </c>
    </row>
    <row r="34" spans="1:6" ht="12.75">
      <c r="A34" s="485">
        <v>5151</v>
      </c>
      <c r="B34" s="486" t="s">
        <v>677</v>
      </c>
      <c r="C34" s="487">
        <v>39</v>
      </c>
      <c r="D34" s="487">
        <v>43.27</v>
      </c>
      <c r="E34" s="487">
        <v>43.27</v>
      </c>
      <c r="F34" s="488">
        <v>1</v>
      </c>
    </row>
    <row r="35" spans="1:6" ht="12.75">
      <c r="A35" s="485">
        <v>5152</v>
      </c>
      <c r="B35" s="486" t="s">
        <v>678</v>
      </c>
      <c r="C35" s="487">
        <v>28</v>
      </c>
      <c r="D35" s="487">
        <v>29.42</v>
      </c>
      <c r="E35" s="487">
        <v>29.42</v>
      </c>
      <c r="F35" s="488">
        <v>1</v>
      </c>
    </row>
    <row r="36" spans="1:6" ht="12.75">
      <c r="A36" s="485">
        <v>5153</v>
      </c>
      <c r="B36" s="486" t="s">
        <v>679</v>
      </c>
      <c r="C36" s="487">
        <v>231</v>
      </c>
      <c r="D36" s="487">
        <v>300.34</v>
      </c>
      <c r="E36" s="487">
        <v>300.34</v>
      </c>
      <c r="F36" s="488">
        <v>1</v>
      </c>
    </row>
    <row r="37" spans="1:6" ht="12.75">
      <c r="A37" s="485">
        <v>5154</v>
      </c>
      <c r="B37" s="486" t="s">
        <v>680</v>
      </c>
      <c r="C37" s="487">
        <v>1432.2</v>
      </c>
      <c r="D37" s="487">
        <v>929.62</v>
      </c>
      <c r="E37" s="487">
        <v>929.62</v>
      </c>
      <c r="F37" s="488">
        <v>1</v>
      </c>
    </row>
    <row r="38" spans="1:6" ht="12.75">
      <c r="A38" s="485">
        <v>5156</v>
      </c>
      <c r="B38" s="486" t="s">
        <v>681</v>
      </c>
      <c r="C38" s="487">
        <v>191</v>
      </c>
      <c r="D38" s="487">
        <v>274.98</v>
      </c>
      <c r="E38" s="487">
        <v>274.98</v>
      </c>
      <c r="F38" s="488">
        <v>1</v>
      </c>
    </row>
    <row r="39" spans="1:6" ht="12.75">
      <c r="A39" s="485">
        <v>5157</v>
      </c>
      <c r="B39" s="486" t="s">
        <v>682</v>
      </c>
      <c r="C39" s="487">
        <v>6.5</v>
      </c>
      <c r="D39" s="487">
        <v>5.95</v>
      </c>
      <c r="E39" s="487">
        <v>5.95</v>
      </c>
      <c r="F39" s="488">
        <v>1</v>
      </c>
    </row>
    <row r="40" spans="1:6" ht="13.5">
      <c r="A40" s="485">
        <v>5159</v>
      </c>
      <c r="B40" s="486" t="s">
        <v>683</v>
      </c>
      <c r="C40" s="487">
        <v>0</v>
      </c>
      <c r="D40" s="487">
        <v>0</v>
      </c>
      <c r="E40" s="487">
        <v>0</v>
      </c>
      <c r="F40" s="488"/>
    </row>
    <row r="41" spans="1:6" ht="14.25">
      <c r="A41" s="493" t="s">
        <v>684</v>
      </c>
      <c r="B41" s="494"/>
      <c r="C41" s="495">
        <f>SUM(C34:C40)</f>
        <v>1927.7</v>
      </c>
      <c r="D41" s="495">
        <f>SUM(D34:D40)+0.01</f>
        <v>1583.5900000000001</v>
      </c>
      <c r="E41" s="495">
        <f>SUM(E34:E40)</f>
        <v>1583.5800000000002</v>
      </c>
      <c r="F41" s="496">
        <v>1</v>
      </c>
    </row>
    <row r="42" spans="1:6" ht="12.75">
      <c r="A42" s="497">
        <v>5161</v>
      </c>
      <c r="B42" s="498" t="s">
        <v>685</v>
      </c>
      <c r="C42" s="499">
        <v>285.5</v>
      </c>
      <c r="D42" s="499">
        <v>244.32</v>
      </c>
      <c r="E42" s="499">
        <v>244.28</v>
      </c>
      <c r="F42" s="500">
        <v>0.9998</v>
      </c>
    </row>
    <row r="43" spans="1:6" ht="12.75">
      <c r="A43" s="485">
        <v>5162</v>
      </c>
      <c r="B43" s="486" t="s">
        <v>686</v>
      </c>
      <c r="C43" s="487">
        <v>216</v>
      </c>
      <c r="D43" s="487">
        <v>181.19</v>
      </c>
      <c r="E43" s="487">
        <v>181.19</v>
      </c>
      <c r="F43" s="488">
        <v>1</v>
      </c>
    </row>
    <row r="44" spans="1:6" ht="12.75">
      <c r="A44" s="485">
        <v>5163</v>
      </c>
      <c r="B44" s="486" t="s">
        <v>687</v>
      </c>
      <c r="C44" s="487">
        <v>283.45</v>
      </c>
      <c r="D44" s="487">
        <v>349.15</v>
      </c>
      <c r="E44" s="487">
        <v>325.66</v>
      </c>
      <c r="F44" s="488">
        <v>0.9327</v>
      </c>
    </row>
    <row r="45" spans="1:6" ht="12.75">
      <c r="A45" s="485">
        <v>5164</v>
      </c>
      <c r="B45" s="486" t="s">
        <v>688</v>
      </c>
      <c r="C45" s="487">
        <v>39.5</v>
      </c>
      <c r="D45" s="487">
        <v>157.82</v>
      </c>
      <c r="E45" s="487">
        <v>157.82</v>
      </c>
      <c r="F45" s="488">
        <v>1</v>
      </c>
    </row>
    <row r="46" spans="1:6" ht="12.75">
      <c r="A46" s="485">
        <v>5166</v>
      </c>
      <c r="B46" s="486" t="s">
        <v>689</v>
      </c>
      <c r="C46" s="487">
        <v>180</v>
      </c>
      <c r="D46" s="487">
        <v>203.13</v>
      </c>
      <c r="E46" s="487">
        <v>203.13</v>
      </c>
      <c r="F46" s="488">
        <v>1</v>
      </c>
    </row>
    <row r="47" spans="1:6" ht="12.75">
      <c r="A47" s="485">
        <v>5167</v>
      </c>
      <c r="B47" s="486" t="s">
        <v>690</v>
      </c>
      <c r="C47" s="487">
        <v>164</v>
      </c>
      <c r="D47" s="487">
        <v>131.02</v>
      </c>
      <c r="E47" s="487">
        <v>131.02</v>
      </c>
      <c r="F47" s="488">
        <v>1</v>
      </c>
    </row>
    <row r="48" spans="1:6" ht="13.5">
      <c r="A48" s="501">
        <v>5169</v>
      </c>
      <c r="B48" s="502" t="s">
        <v>691</v>
      </c>
      <c r="C48" s="503">
        <v>7213.61</v>
      </c>
      <c r="D48" s="503">
        <v>6720.64</v>
      </c>
      <c r="E48" s="503">
        <v>6720.64</v>
      </c>
      <c r="F48" s="504">
        <v>1</v>
      </c>
    </row>
    <row r="49" spans="1:6" ht="13.5">
      <c r="A49" s="505" t="s">
        <v>692</v>
      </c>
      <c r="B49" s="506"/>
      <c r="C49" s="507">
        <f>SUM(C42:C48)</f>
        <v>8382.06</v>
      </c>
      <c r="D49" s="507">
        <f>SUM(D42:D48)</f>
        <v>7987.2699999999995</v>
      </c>
      <c r="E49" s="507">
        <f>SUM(E42:E48)-0.02</f>
        <v>7963.719999999999</v>
      </c>
      <c r="F49" s="508">
        <v>0.9971</v>
      </c>
    </row>
    <row r="50" spans="1:6" ht="12.75">
      <c r="A50" s="485">
        <v>5171</v>
      </c>
      <c r="B50" s="486" t="s">
        <v>693</v>
      </c>
      <c r="C50" s="487">
        <v>4045</v>
      </c>
      <c r="D50" s="487">
        <v>4813.54</v>
      </c>
      <c r="E50" s="487">
        <v>4801.22</v>
      </c>
      <c r="F50" s="488">
        <v>0.9974</v>
      </c>
    </row>
    <row r="51" spans="1:6" ht="12.75">
      <c r="A51" s="485">
        <v>5172</v>
      </c>
      <c r="B51" s="486" t="s">
        <v>694</v>
      </c>
      <c r="C51" s="487">
        <v>0</v>
      </c>
      <c r="D51" s="487">
        <v>29.48</v>
      </c>
      <c r="E51" s="487">
        <v>29.48</v>
      </c>
      <c r="F51" s="488">
        <v>1</v>
      </c>
    </row>
    <row r="52" spans="1:6" ht="12.75">
      <c r="A52" s="485">
        <v>5173</v>
      </c>
      <c r="B52" s="486" t="s">
        <v>695</v>
      </c>
      <c r="C52" s="487">
        <v>51.3</v>
      </c>
      <c r="D52" s="487">
        <v>12.82</v>
      </c>
      <c r="E52" s="487">
        <v>12.82</v>
      </c>
      <c r="F52" s="488">
        <v>1</v>
      </c>
    </row>
    <row r="53" spans="1:6" ht="12.75">
      <c r="A53" s="485">
        <v>5175</v>
      </c>
      <c r="B53" s="486" t="s">
        <v>696</v>
      </c>
      <c r="C53" s="487">
        <v>136.7</v>
      </c>
      <c r="D53" s="487">
        <v>139.92</v>
      </c>
      <c r="E53" s="487">
        <v>139.92</v>
      </c>
      <c r="F53" s="488">
        <v>1</v>
      </c>
    </row>
    <row r="54" spans="1:6" ht="12.75">
      <c r="A54" s="485">
        <v>5176</v>
      </c>
      <c r="B54" s="486" t="s">
        <v>697</v>
      </c>
      <c r="C54" s="487">
        <v>2</v>
      </c>
      <c r="D54" s="487">
        <v>1.58</v>
      </c>
      <c r="E54" s="487">
        <v>1.58</v>
      </c>
      <c r="F54" s="488">
        <v>1</v>
      </c>
    </row>
    <row r="55" spans="1:6" ht="13.5">
      <c r="A55" s="485">
        <v>5179</v>
      </c>
      <c r="B55" s="486" t="s">
        <v>698</v>
      </c>
      <c r="C55" s="487">
        <v>99</v>
      </c>
      <c r="D55" s="487">
        <v>69.15</v>
      </c>
      <c r="E55" s="487">
        <v>69.15</v>
      </c>
      <c r="F55" s="488">
        <v>1</v>
      </c>
    </row>
    <row r="56" spans="1:6" ht="14.25">
      <c r="A56" s="489" t="s">
        <v>699</v>
      </c>
      <c r="B56" s="490"/>
      <c r="C56" s="491">
        <f>SUM(C50:C55)</f>
        <v>4334</v>
      </c>
      <c r="D56" s="491">
        <f>SUM(D50:D55)</f>
        <v>5066.49</v>
      </c>
      <c r="E56" s="491">
        <f>SUM(E50:E55)</f>
        <v>5054.17</v>
      </c>
      <c r="F56" s="492">
        <v>0.9976</v>
      </c>
    </row>
    <row r="57" spans="1:6" ht="12.75">
      <c r="A57" s="485">
        <v>5181</v>
      </c>
      <c r="B57" s="486" t="s">
        <v>700</v>
      </c>
      <c r="C57" s="487">
        <v>0</v>
      </c>
      <c r="D57" s="487">
        <v>0</v>
      </c>
      <c r="E57" s="487">
        <v>0</v>
      </c>
      <c r="F57" s="488"/>
    </row>
    <row r="58" spans="1:6" ht="13.5">
      <c r="A58" s="485">
        <v>5182</v>
      </c>
      <c r="B58" s="486" t="s">
        <v>701</v>
      </c>
      <c r="C58" s="487">
        <v>0</v>
      </c>
      <c r="D58" s="487">
        <v>0</v>
      </c>
      <c r="E58" s="487">
        <v>0</v>
      </c>
      <c r="F58" s="488"/>
    </row>
    <row r="59" spans="1:6" ht="14.25">
      <c r="A59" s="489" t="s">
        <v>702</v>
      </c>
      <c r="B59" s="490"/>
      <c r="C59" s="491">
        <v>0</v>
      </c>
      <c r="D59" s="491">
        <v>0</v>
      </c>
      <c r="E59" s="491">
        <v>0</v>
      </c>
      <c r="F59" s="492"/>
    </row>
    <row r="60" spans="1:6" ht="12.75">
      <c r="A60" s="485">
        <v>5192</v>
      </c>
      <c r="B60" s="486" t="s">
        <v>703</v>
      </c>
      <c r="C60" s="487">
        <v>335</v>
      </c>
      <c r="D60" s="487">
        <v>423.64</v>
      </c>
      <c r="E60" s="487">
        <v>423.64</v>
      </c>
      <c r="F60" s="488">
        <v>1</v>
      </c>
    </row>
    <row r="61" spans="1:6" ht="12.75">
      <c r="A61" s="485">
        <v>5193</v>
      </c>
      <c r="B61" s="486" t="s">
        <v>704</v>
      </c>
      <c r="C61" s="487">
        <v>90</v>
      </c>
      <c r="D61" s="487">
        <v>88.34</v>
      </c>
      <c r="E61" s="487">
        <v>88.34</v>
      </c>
      <c r="F61" s="488">
        <v>1</v>
      </c>
    </row>
    <row r="62" spans="1:6" ht="13.5">
      <c r="A62" s="485">
        <v>5194</v>
      </c>
      <c r="B62" s="486" t="s">
        <v>705</v>
      </c>
      <c r="C62" s="487">
        <v>139.6</v>
      </c>
      <c r="D62" s="487">
        <v>386.33</v>
      </c>
      <c r="E62" s="487">
        <v>386.28</v>
      </c>
      <c r="F62" s="488">
        <v>0.9999</v>
      </c>
    </row>
    <row r="63" spans="1:6" ht="14.25">
      <c r="A63" s="489" t="s">
        <v>706</v>
      </c>
      <c r="B63" s="490"/>
      <c r="C63" s="491">
        <f>SUM(C60:C62)</f>
        <v>564.6</v>
      </c>
      <c r="D63" s="491">
        <f>SUM(D60:D62)</f>
        <v>898.31</v>
      </c>
      <c r="E63" s="491">
        <f>SUM(E60:E62)-0.01</f>
        <v>898.25</v>
      </c>
      <c r="F63" s="492">
        <v>0.9999</v>
      </c>
    </row>
    <row r="64" spans="1:6" ht="14.25">
      <c r="A64" s="489" t="s">
        <v>707</v>
      </c>
      <c r="B64" s="490"/>
      <c r="C64" s="491">
        <v>17138.36</v>
      </c>
      <c r="D64" s="491">
        <v>17610.84</v>
      </c>
      <c r="E64" s="491">
        <v>17550.36</v>
      </c>
      <c r="F64" s="492">
        <v>0.9966</v>
      </c>
    </row>
    <row r="65" spans="1:6" ht="12.75">
      <c r="A65" s="485">
        <v>5221</v>
      </c>
      <c r="B65" s="486" t="s">
        <v>708</v>
      </c>
      <c r="C65" s="487">
        <v>0</v>
      </c>
      <c r="D65" s="487">
        <v>100</v>
      </c>
      <c r="E65" s="487">
        <v>100</v>
      </c>
      <c r="F65" s="488">
        <v>1</v>
      </c>
    </row>
    <row r="66" spans="1:6" ht="12.75">
      <c r="A66" s="485">
        <v>5222</v>
      </c>
      <c r="B66" s="486" t="s">
        <v>709</v>
      </c>
      <c r="C66" s="487">
        <v>1020</v>
      </c>
      <c r="D66" s="487">
        <v>892.5</v>
      </c>
      <c r="E66" s="487">
        <v>892.41</v>
      </c>
      <c r="F66" s="488">
        <v>0.9999</v>
      </c>
    </row>
    <row r="67" spans="1:6" ht="12.75">
      <c r="A67" s="485">
        <v>5223</v>
      </c>
      <c r="B67" s="486" t="s">
        <v>710</v>
      </c>
      <c r="C67" s="487">
        <v>0</v>
      </c>
      <c r="D67" s="487">
        <v>238.7</v>
      </c>
      <c r="E67" s="487">
        <v>238.69</v>
      </c>
      <c r="F67" s="488">
        <v>1</v>
      </c>
    </row>
    <row r="68" spans="1:6" ht="13.5">
      <c r="A68" s="485">
        <v>5229</v>
      </c>
      <c r="B68" s="486" t="s">
        <v>711</v>
      </c>
      <c r="C68" s="487">
        <v>29.5</v>
      </c>
      <c r="D68" s="487">
        <v>29.29</v>
      </c>
      <c r="E68" s="487">
        <v>29.29</v>
      </c>
      <c r="F68" s="488">
        <v>1</v>
      </c>
    </row>
    <row r="69" spans="1:6" ht="14.25">
      <c r="A69" s="489" t="s">
        <v>712</v>
      </c>
      <c r="B69" s="490"/>
      <c r="C69" s="491">
        <f>SUM(C65:C68)</f>
        <v>1049.5</v>
      </c>
      <c r="D69" s="491">
        <v>1260.49</v>
      </c>
      <c r="E69" s="491">
        <f>SUM(E65:E68)</f>
        <v>1260.3899999999999</v>
      </c>
      <c r="F69" s="492">
        <v>0.9999</v>
      </c>
    </row>
    <row r="70" spans="1:6" ht="14.25">
      <c r="A70" s="489" t="s">
        <v>713</v>
      </c>
      <c r="B70" s="490"/>
      <c r="C70" s="491">
        <v>1049.5</v>
      </c>
      <c r="D70" s="491">
        <v>1260.49</v>
      </c>
      <c r="E70" s="491">
        <v>1260.39</v>
      </c>
      <c r="F70" s="492">
        <v>0.9999</v>
      </c>
    </row>
    <row r="71" spans="1:6" ht="12.75">
      <c r="A71" s="485">
        <v>5319</v>
      </c>
      <c r="B71" s="486" t="s">
        <v>714</v>
      </c>
      <c r="C71" s="487">
        <v>0</v>
      </c>
      <c r="D71" s="487">
        <v>20</v>
      </c>
      <c r="E71" s="487">
        <v>20</v>
      </c>
      <c r="F71" s="509">
        <v>1</v>
      </c>
    </row>
    <row r="72" spans="1:6" ht="13.5">
      <c r="A72" s="510" t="s">
        <v>715</v>
      </c>
      <c r="B72" s="511"/>
      <c r="C72" s="512">
        <v>0</v>
      </c>
      <c r="D72" s="512">
        <v>20</v>
      </c>
      <c r="E72" s="512">
        <v>20</v>
      </c>
      <c r="F72" s="513">
        <v>1</v>
      </c>
    </row>
    <row r="73" spans="1:6" ht="13.5">
      <c r="A73" s="485">
        <v>5321</v>
      </c>
      <c r="B73" s="486" t="s">
        <v>716</v>
      </c>
      <c r="C73" s="487">
        <v>0</v>
      </c>
      <c r="D73" s="487">
        <v>29.42</v>
      </c>
      <c r="E73" s="487">
        <v>29.42</v>
      </c>
      <c r="F73" s="488">
        <v>1</v>
      </c>
    </row>
    <row r="74" spans="1:6" ht="13.5">
      <c r="A74" s="485">
        <v>5329</v>
      </c>
      <c r="B74" s="486" t="s">
        <v>717</v>
      </c>
      <c r="C74" s="487">
        <v>366.84</v>
      </c>
      <c r="D74" s="487">
        <v>100.21</v>
      </c>
      <c r="E74" s="487">
        <v>100.21</v>
      </c>
      <c r="F74" s="488">
        <v>1</v>
      </c>
    </row>
    <row r="75" spans="1:6" ht="14.25">
      <c r="A75" s="489" t="s">
        <v>718</v>
      </c>
      <c r="B75" s="490"/>
      <c r="C75" s="491">
        <f>SUM(C73:C74)</f>
        <v>366.84</v>
      </c>
      <c r="D75" s="491">
        <f>SUM(D73:D74)</f>
        <v>129.63</v>
      </c>
      <c r="E75" s="491">
        <f>SUM(E73:E74)</f>
        <v>129.63</v>
      </c>
      <c r="F75" s="492">
        <v>1</v>
      </c>
    </row>
    <row r="76" spans="1:6" ht="12.75">
      <c r="A76" s="485">
        <v>5331</v>
      </c>
      <c r="B76" s="486" t="s">
        <v>719</v>
      </c>
      <c r="C76" s="487">
        <v>5875</v>
      </c>
      <c r="D76" s="487">
        <v>6248.3</v>
      </c>
      <c r="E76" s="487">
        <v>6248.3</v>
      </c>
      <c r="F76" s="488">
        <v>1</v>
      </c>
    </row>
    <row r="77" spans="1:6" ht="12.75">
      <c r="A77" s="485">
        <v>5336</v>
      </c>
      <c r="B77" s="486" t="s">
        <v>720</v>
      </c>
      <c r="C77" s="487">
        <v>732.13</v>
      </c>
      <c r="D77" s="487">
        <v>732.13</v>
      </c>
      <c r="E77" s="487">
        <v>732.12</v>
      </c>
      <c r="F77" s="488">
        <v>1</v>
      </c>
    </row>
    <row r="78" spans="1:6" ht="13.5">
      <c r="A78" s="485">
        <v>5339</v>
      </c>
      <c r="B78" s="486" t="s">
        <v>721</v>
      </c>
      <c r="C78" s="487">
        <v>73</v>
      </c>
      <c r="D78" s="487">
        <v>73</v>
      </c>
      <c r="E78" s="487">
        <v>73</v>
      </c>
      <c r="F78" s="488">
        <v>1</v>
      </c>
    </row>
    <row r="79" spans="1:6" ht="14.25">
      <c r="A79" s="489" t="s">
        <v>722</v>
      </c>
      <c r="B79" s="490"/>
      <c r="C79" s="491">
        <f>SUM(C76:C78)</f>
        <v>6680.13</v>
      </c>
      <c r="D79" s="491">
        <f>SUM(D76:D78)</f>
        <v>7053.43</v>
      </c>
      <c r="E79" s="491">
        <f>SUM(E76:E78)</f>
        <v>7053.42</v>
      </c>
      <c r="F79" s="492">
        <v>1</v>
      </c>
    </row>
    <row r="80" spans="1:6" ht="12.75">
      <c r="A80" s="485">
        <v>5341</v>
      </c>
      <c r="B80" s="486" t="s">
        <v>723</v>
      </c>
      <c r="C80" s="487">
        <v>0</v>
      </c>
      <c r="D80" s="487">
        <v>199.17</v>
      </c>
      <c r="E80" s="487">
        <v>199.17</v>
      </c>
      <c r="F80" s="488">
        <v>1</v>
      </c>
    </row>
    <row r="81" spans="1:6" ht="12.75">
      <c r="A81" s="485">
        <v>5342</v>
      </c>
      <c r="B81" s="486" t="s">
        <v>724</v>
      </c>
      <c r="C81" s="487">
        <v>250</v>
      </c>
      <c r="D81" s="487">
        <v>250</v>
      </c>
      <c r="E81" s="487">
        <v>250</v>
      </c>
      <c r="F81" s="488">
        <v>1</v>
      </c>
    </row>
    <row r="82" spans="1:6" ht="12.75">
      <c r="A82" s="485">
        <v>5345</v>
      </c>
      <c r="B82" s="486" t="s">
        <v>725</v>
      </c>
      <c r="C82" s="487">
        <v>0</v>
      </c>
      <c r="D82" s="487">
        <v>0</v>
      </c>
      <c r="E82" s="487">
        <v>28834.51</v>
      </c>
      <c r="F82" s="488"/>
    </row>
    <row r="83" spans="1:6" ht="13.5">
      <c r="A83" s="485">
        <v>5349</v>
      </c>
      <c r="B83" s="486" t="s">
        <v>726</v>
      </c>
      <c r="C83" s="487">
        <v>0</v>
      </c>
      <c r="D83" s="487">
        <v>0</v>
      </c>
      <c r="E83" s="487">
        <v>1500</v>
      </c>
      <c r="F83" s="488"/>
    </row>
    <row r="84" spans="1:6" ht="14.25">
      <c r="A84" s="493" t="s">
        <v>727</v>
      </c>
      <c r="B84" s="494"/>
      <c r="C84" s="495">
        <f>SUM(C80:C83)</f>
        <v>250</v>
      </c>
      <c r="D84" s="495">
        <f>SUM(D80:D83)</f>
        <v>449.16999999999996</v>
      </c>
      <c r="E84" s="495">
        <f>SUM(E80:E83)</f>
        <v>30783.679999999997</v>
      </c>
      <c r="F84" s="496">
        <v>68.5346</v>
      </c>
    </row>
    <row r="85" spans="1:6" ht="12.75">
      <c r="A85" s="497">
        <v>5361</v>
      </c>
      <c r="B85" s="498" t="s">
        <v>728</v>
      </c>
      <c r="C85" s="514">
        <v>1.6</v>
      </c>
      <c r="D85" s="499">
        <v>1</v>
      </c>
      <c r="E85" s="514">
        <v>1</v>
      </c>
      <c r="F85" s="500">
        <v>1</v>
      </c>
    </row>
    <row r="86" spans="1:6" ht="12.75">
      <c r="A86" s="485">
        <v>5362</v>
      </c>
      <c r="B86" s="486" t="s">
        <v>729</v>
      </c>
      <c r="C86" s="515">
        <v>551.8</v>
      </c>
      <c r="D86" s="487">
        <v>281.24</v>
      </c>
      <c r="E86" s="515">
        <v>191.9</v>
      </c>
      <c r="F86" s="488">
        <v>0.6823</v>
      </c>
    </row>
    <row r="87" spans="1:6" ht="12.75">
      <c r="A87" s="485">
        <v>5363</v>
      </c>
      <c r="B87" s="486" t="s">
        <v>730</v>
      </c>
      <c r="C87" s="515">
        <v>0</v>
      </c>
      <c r="D87" s="487">
        <v>5.58</v>
      </c>
      <c r="E87" s="515">
        <v>5.58</v>
      </c>
      <c r="F87" s="488">
        <v>1</v>
      </c>
    </row>
    <row r="88" spans="1:6" ht="12.75">
      <c r="A88" s="485">
        <v>5364</v>
      </c>
      <c r="B88" s="486" t="s">
        <v>731</v>
      </c>
      <c r="C88" s="515">
        <v>0</v>
      </c>
      <c r="D88" s="487">
        <v>394.74</v>
      </c>
      <c r="E88" s="515">
        <v>394.74</v>
      </c>
      <c r="F88" s="488">
        <v>1</v>
      </c>
    </row>
    <row r="89" spans="1:6" ht="12.75">
      <c r="A89" s="485">
        <v>5365</v>
      </c>
      <c r="B89" s="486" t="s">
        <v>732</v>
      </c>
      <c r="C89" s="515">
        <v>0</v>
      </c>
      <c r="D89" s="487">
        <v>1.4</v>
      </c>
      <c r="E89" s="515">
        <v>1.4</v>
      </c>
      <c r="F89" s="488">
        <v>1</v>
      </c>
    </row>
    <row r="90" spans="1:6" ht="13.5">
      <c r="A90" s="501">
        <v>5366</v>
      </c>
      <c r="B90" s="502" t="s">
        <v>733</v>
      </c>
      <c r="C90" s="516">
        <v>0</v>
      </c>
      <c r="D90" s="503">
        <v>0.31</v>
      </c>
      <c r="E90" s="516">
        <v>0.31</v>
      </c>
      <c r="F90" s="504">
        <v>1</v>
      </c>
    </row>
    <row r="91" spans="1:6" ht="13.5">
      <c r="A91" s="517" t="s">
        <v>734</v>
      </c>
      <c r="B91" s="518"/>
      <c r="C91" s="519">
        <f>SUM(C85:C90)</f>
        <v>553.4</v>
      </c>
      <c r="D91" s="519">
        <f>SUM(D85:D90)</f>
        <v>684.2699999999999</v>
      </c>
      <c r="E91" s="519">
        <f>SUM(E85:E90)-0.01</f>
        <v>594.92</v>
      </c>
      <c r="F91" s="520">
        <v>0.8694</v>
      </c>
    </row>
    <row r="92" spans="1:6" ht="13.5">
      <c r="A92" s="505" t="s">
        <v>735</v>
      </c>
      <c r="B92" s="506"/>
      <c r="C92" s="507">
        <v>7850.37</v>
      </c>
      <c r="D92" s="507">
        <v>8336.49</v>
      </c>
      <c r="E92" s="507">
        <v>38581.65</v>
      </c>
      <c r="F92" s="508">
        <v>4.628</v>
      </c>
    </row>
    <row r="93" spans="1:6" ht="13.5">
      <c r="A93" s="485">
        <v>5410</v>
      </c>
      <c r="B93" s="486" t="s">
        <v>736</v>
      </c>
      <c r="C93" s="487">
        <v>0</v>
      </c>
      <c r="D93" s="487">
        <v>9925.64</v>
      </c>
      <c r="E93" s="487">
        <v>9925.64</v>
      </c>
      <c r="F93" s="488">
        <v>1</v>
      </c>
    </row>
    <row r="94" spans="1:6" ht="14.25">
      <c r="A94" s="489" t="s">
        <v>737</v>
      </c>
      <c r="B94" s="490"/>
      <c r="C94" s="491">
        <v>0</v>
      </c>
      <c r="D94" s="491">
        <v>9925.64</v>
      </c>
      <c r="E94" s="491">
        <v>9925.64</v>
      </c>
      <c r="F94" s="492">
        <v>1</v>
      </c>
    </row>
    <row r="95" spans="1:6" ht="13.5">
      <c r="A95" s="485">
        <v>5424</v>
      </c>
      <c r="B95" s="486" t="s">
        <v>738</v>
      </c>
      <c r="C95" s="487">
        <v>10</v>
      </c>
      <c r="D95" s="487">
        <v>21.89</v>
      </c>
      <c r="E95" s="487">
        <v>21.89</v>
      </c>
      <c r="F95" s="488">
        <v>1</v>
      </c>
    </row>
    <row r="96" spans="1:6" ht="14.25">
      <c r="A96" s="489" t="s">
        <v>739</v>
      </c>
      <c r="B96" s="490"/>
      <c r="C96" s="491">
        <v>10</v>
      </c>
      <c r="D96" s="491">
        <v>21.89</v>
      </c>
      <c r="E96" s="491">
        <v>21.89</v>
      </c>
      <c r="F96" s="492">
        <v>1</v>
      </c>
    </row>
    <row r="97" spans="1:6" ht="12.75">
      <c r="A97" s="485">
        <v>5492</v>
      </c>
      <c r="B97" s="486" t="s">
        <v>740</v>
      </c>
      <c r="C97" s="487">
        <v>35</v>
      </c>
      <c r="D97" s="487">
        <v>66</v>
      </c>
      <c r="E97" s="487">
        <v>66</v>
      </c>
      <c r="F97" s="488">
        <v>1</v>
      </c>
    </row>
    <row r="98" spans="1:6" ht="12.75">
      <c r="A98" s="485">
        <v>5493</v>
      </c>
      <c r="B98" s="486" t="s">
        <v>741</v>
      </c>
      <c r="C98" s="487">
        <v>100</v>
      </c>
      <c r="D98" s="487">
        <v>20</v>
      </c>
      <c r="E98" s="487">
        <v>20</v>
      </c>
      <c r="F98" s="488">
        <v>1</v>
      </c>
    </row>
    <row r="99" spans="1:6" ht="13.5">
      <c r="A99" s="485">
        <v>5499</v>
      </c>
      <c r="B99" s="486" t="s">
        <v>742</v>
      </c>
      <c r="C99" s="487">
        <v>191.13</v>
      </c>
      <c r="D99" s="487">
        <v>254.04</v>
      </c>
      <c r="E99" s="487">
        <v>254.04</v>
      </c>
      <c r="F99" s="488">
        <v>1</v>
      </c>
    </row>
    <row r="100" spans="1:6" ht="14.25">
      <c r="A100" s="489" t="s">
        <v>743</v>
      </c>
      <c r="B100" s="490"/>
      <c r="C100" s="491">
        <v>326.13</v>
      </c>
      <c r="D100" s="491">
        <v>340.04</v>
      </c>
      <c r="E100" s="491">
        <v>340.04</v>
      </c>
      <c r="F100" s="492">
        <v>1</v>
      </c>
    </row>
    <row r="101" spans="1:6" ht="14.25">
      <c r="A101" s="489" t="s">
        <v>744</v>
      </c>
      <c r="B101" s="490"/>
      <c r="C101" s="491">
        <v>336.13</v>
      </c>
      <c r="D101" s="491">
        <v>10287.56</v>
      </c>
      <c r="E101" s="491">
        <v>10287.56</v>
      </c>
      <c r="F101" s="492">
        <v>1</v>
      </c>
    </row>
    <row r="102" spans="1:6" ht="13.5">
      <c r="A102" s="485">
        <v>5511</v>
      </c>
      <c r="B102" s="486" t="s">
        <v>745</v>
      </c>
      <c r="C102" s="487">
        <v>11</v>
      </c>
      <c r="D102" s="487">
        <v>21.56</v>
      </c>
      <c r="E102" s="487">
        <v>21.56</v>
      </c>
      <c r="F102" s="488">
        <v>1</v>
      </c>
    </row>
    <row r="103" spans="1:6" ht="14.25">
      <c r="A103" s="489" t="s">
        <v>746</v>
      </c>
      <c r="B103" s="490"/>
      <c r="C103" s="491">
        <v>11</v>
      </c>
      <c r="D103" s="491">
        <v>21.56</v>
      </c>
      <c r="E103" s="491">
        <v>21.56</v>
      </c>
      <c r="F103" s="492">
        <v>1</v>
      </c>
    </row>
    <row r="104" spans="1:6" ht="14.25">
      <c r="A104" s="489" t="s">
        <v>747</v>
      </c>
      <c r="B104" s="490"/>
      <c r="C104" s="491">
        <v>11</v>
      </c>
      <c r="D104" s="491">
        <v>21.56</v>
      </c>
      <c r="E104" s="491">
        <v>21.56</v>
      </c>
      <c r="F104" s="492">
        <v>1</v>
      </c>
    </row>
    <row r="105" spans="1:6" ht="12.75">
      <c r="A105" s="485">
        <v>5901</v>
      </c>
      <c r="B105" s="486" t="s">
        <v>748</v>
      </c>
      <c r="C105" s="487">
        <v>1500</v>
      </c>
      <c r="D105" s="487">
        <v>0</v>
      </c>
      <c r="E105" s="487">
        <v>0</v>
      </c>
      <c r="F105" s="488"/>
    </row>
    <row r="106" spans="1:6" ht="13.5">
      <c r="A106" s="485">
        <v>5909</v>
      </c>
      <c r="B106" s="486" t="s">
        <v>749</v>
      </c>
      <c r="C106" s="487">
        <v>0</v>
      </c>
      <c r="D106" s="487">
        <v>30</v>
      </c>
      <c r="E106" s="487">
        <v>0</v>
      </c>
      <c r="F106" s="488"/>
    </row>
    <row r="107" spans="1:6" ht="14.25">
      <c r="A107" s="489" t="s">
        <v>750</v>
      </c>
      <c r="B107" s="490"/>
      <c r="C107" s="491">
        <v>1500</v>
      </c>
      <c r="D107" s="491">
        <v>30</v>
      </c>
      <c r="E107" s="491">
        <v>0</v>
      </c>
      <c r="F107" s="492">
        <v>0</v>
      </c>
    </row>
    <row r="108" spans="1:6" ht="14.25">
      <c r="A108" s="489" t="s">
        <v>751</v>
      </c>
      <c r="B108" s="490"/>
      <c r="C108" s="491">
        <v>1500</v>
      </c>
      <c r="D108" s="491">
        <v>30</v>
      </c>
      <c r="E108" s="491">
        <v>0</v>
      </c>
      <c r="F108" s="492">
        <v>0</v>
      </c>
    </row>
    <row r="109" spans="1:6" ht="13.5">
      <c r="A109" s="517" t="s">
        <v>532</v>
      </c>
      <c r="B109" s="518"/>
      <c r="C109" s="519">
        <v>37523.16</v>
      </c>
      <c r="D109" s="519">
        <v>47187.42</v>
      </c>
      <c r="E109" s="519">
        <v>77342.01</v>
      </c>
      <c r="F109" s="520">
        <v>1.639</v>
      </c>
    </row>
    <row r="110" spans="1:6" ht="12.75">
      <c r="A110" s="467"/>
      <c r="B110" s="467"/>
      <c r="C110" s="467"/>
      <c r="D110" s="467"/>
      <c r="E110" s="467"/>
      <c r="F110" s="467"/>
    </row>
    <row r="111" spans="1:6" ht="13.5">
      <c r="A111" s="466" t="s">
        <v>752</v>
      </c>
      <c r="B111" s="467"/>
      <c r="C111" s="467"/>
      <c r="D111" s="467"/>
      <c r="E111" s="469" t="s">
        <v>534</v>
      </c>
      <c r="F111" s="467"/>
    </row>
    <row r="112" spans="1:6" ht="13.5">
      <c r="A112" s="484" t="s">
        <v>653</v>
      </c>
      <c r="B112" s="484" t="s">
        <v>654</v>
      </c>
      <c r="C112" s="521" t="s">
        <v>647</v>
      </c>
      <c r="D112" s="521" t="s">
        <v>648</v>
      </c>
      <c r="E112" s="521" t="s">
        <v>649</v>
      </c>
      <c r="F112" s="472" t="s">
        <v>650</v>
      </c>
    </row>
    <row r="113" spans="1:6" ht="14.25">
      <c r="A113" s="497">
        <v>6111</v>
      </c>
      <c r="B113" s="485" t="s">
        <v>694</v>
      </c>
      <c r="C113" s="522">
        <v>500</v>
      </c>
      <c r="D113" s="522">
        <v>330.05</v>
      </c>
      <c r="E113" s="522">
        <v>330.05</v>
      </c>
      <c r="F113" s="492">
        <v>1</v>
      </c>
    </row>
    <row r="114" spans="1:6" ht="13.5">
      <c r="A114" s="501">
        <v>6119</v>
      </c>
      <c r="B114" s="486" t="s">
        <v>753</v>
      </c>
      <c r="C114" s="503">
        <v>100</v>
      </c>
      <c r="D114" s="503">
        <v>0</v>
      </c>
      <c r="E114" s="503">
        <v>0</v>
      </c>
      <c r="F114" s="504"/>
    </row>
    <row r="115" spans="1:6" ht="14.25">
      <c r="A115" s="505" t="s">
        <v>754</v>
      </c>
      <c r="B115" s="490"/>
      <c r="C115" s="507">
        <v>600</v>
      </c>
      <c r="D115" s="507">
        <v>330.05</v>
      </c>
      <c r="E115" s="507">
        <v>330.05</v>
      </c>
      <c r="F115" s="508">
        <v>1</v>
      </c>
    </row>
    <row r="116" spans="1:6" ht="12.75">
      <c r="A116" s="485">
        <v>6121</v>
      </c>
      <c r="B116" s="486" t="s">
        <v>755</v>
      </c>
      <c r="C116" s="487">
        <v>27638</v>
      </c>
      <c r="D116" s="487">
        <v>29808.13</v>
      </c>
      <c r="E116" s="487">
        <v>29727.16</v>
      </c>
      <c r="F116" s="488">
        <v>0.9973</v>
      </c>
    </row>
    <row r="117" spans="1:6" ht="12.75">
      <c r="A117" s="485">
        <v>6122</v>
      </c>
      <c r="B117" s="486" t="s">
        <v>756</v>
      </c>
      <c r="C117" s="487">
        <v>0</v>
      </c>
      <c r="D117" s="487">
        <v>1265.53</v>
      </c>
      <c r="E117" s="487">
        <v>1265.53</v>
      </c>
      <c r="F117" s="488">
        <v>1</v>
      </c>
    </row>
    <row r="118" spans="1:6" ht="12.75">
      <c r="A118" s="485">
        <v>6123</v>
      </c>
      <c r="B118" s="486" t="s">
        <v>757</v>
      </c>
      <c r="C118" s="487">
        <v>100</v>
      </c>
      <c r="D118" s="487">
        <v>1321.68</v>
      </c>
      <c r="E118" s="487">
        <v>1321.68</v>
      </c>
      <c r="F118" s="488">
        <v>1</v>
      </c>
    </row>
    <row r="119" spans="1:6" ht="13.5">
      <c r="A119" s="485">
        <v>6129</v>
      </c>
      <c r="B119" s="486" t="s">
        <v>758</v>
      </c>
      <c r="C119" s="487">
        <v>0</v>
      </c>
      <c r="D119" s="487">
        <v>154.4</v>
      </c>
      <c r="E119" s="487">
        <v>154.4</v>
      </c>
      <c r="F119" s="488">
        <v>1</v>
      </c>
    </row>
    <row r="120" spans="1:6" ht="14.25">
      <c r="A120" s="489" t="s">
        <v>759</v>
      </c>
      <c r="B120" s="490"/>
      <c r="C120" s="491">
        <f>SUM(C116:C119)</f>
        <v>27738</v>
      </c>
      <c r="D120" s="491">
        <f>SUM(D116:D119)+0.01</f>
        <v>32549.75</v>
      </c>
      <c r="E120" s="491">
        <f>SUM(E116:E119)</f>
        <v>32468.77</v>
      </c>
      <c r="F120" s="492">
        <v>0.9975</v>
      </c>
    </row>
    <row r="121" spans="1:6" ht="13.5">
      <c r="A121" s="485">
        <v>6130</v>
      </c>
      <c r="B121" s="486" t="s">
        <v>395</v>
      </c>
      <c r="C121" s="487">
        <v>70</v>
      </c>
      <c r="D121" s="487">
        <v>23.15</v>
      </c>
      <c r="E121" s="487">
        <v>23.15</v>
      </c>
      <c r="F121" s="488">
        <v>1</v>
      </c>
    </row>
    <row r="122" spans="1:6" ht="14.25">
      <c r="A122" s="489" t="s">
        <v>760</v>
      </c>
      <c r="B122" s="490"/>
      <c r="C122" s="491">
        <v>70</v>
      </c>
      <c r="D122" s="491">
        <v>23.15</v>
      </c>
      <c r="E122" s="491">
        <v>23.15</v>
      </c>
      <c r="F122" s="492">
        <v>1</v>
      </c>
    </row>
    <row r="123" spans="1:6" ht="14.25">
      <c r="A123" s="489" t="s">
        <v>761</v>
      </c>
      <c r="B123" s="490"/>
      <c r="C123" s="491">
        <v>28408</v>
      </c>
      <c r="D123" s="491">
        <v>32902.94</v>
      </c>
      <c r="E123" s="491">
        <v>32821.97</v>
      </c>
      <c r="F123" s="492">
        <v>0.9975</v>
      </c>
    </row>
    <row r="124" spans="1:6" ht="13.5">
      <c r="A124" s="485">
        <v>6349</v>
      </c>
      <c r="B124" s="486" t="s">
        <v>762</v>
      </c>
      <c r="C124" s="487">
        <v>232.02</v>
      </c>
      <c r="D124" s="487">
        <v>315.83</v>
      </c>
      <c r="E124" s="487">
        <v>315.83</v>
      </c>
      <c r="F124" s="488">
        <v>1</v>
      </c>
    </row>
    <row r="125" spans="1:6" ht="14.25">
      <c r="A125" s="489" t="s">
        <v>763</v>
      </c>
      <c r="B125" s="490"/>
      <c r="C125" s="491">
        <v>232.02</v>
      </c>
      <c r="D125" s="491">
        <v>315.83</v>
      </c>
      <c r="E125" s="491">
        <v>315.83</v>
      </c>
      <c r="F125" s="492">
        <v>1</v>
      </c>
    </row>
    <row r="126" spans="1:6" ht="14.25">
      <c r="A126" s="489" t="s">
        <v>764</v>
      </c>
      <c r="B126" s="490"/>
      <c r="C126" s="491">
        <v>232.02</v>
      </c>
      <c r="D126" s="491">
        <v>315.83</v>
      </c>
      <c r="E126" s="491">
        <v>315.83</v>
      </c>
      <c r="F126" s="492">
        <v>1</v>
      </c>
    </row>
    <row r="127" spans="1:6" ht="13.5">
      <c r="A127" s="517" t="s">
        <v>596</v>
      </c>
      <c r="B127" s="518"/>
      <c r="C127" s="519">
        <v>28640.02</v>
      </c>
      <c r="D127" s="519">
        <v>33218.78</v>
      </c>
      <c r="E127" s="519">
        <v>33137.8</v>
      </c>
      <c r="F127" s="520">
        <v>0.9976</v>
      </c>
    </row>
  </sheetData>
  <sheetProtection selectLockedCells="1" selectUnlockedCells="1"/>
  <printOptions/>
  <pageMargins left="0.20972222222222223" right="0.1798611111111111" top="0.3" bottom="0.24027777777777778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4:F145"/>
  <sheetViews>
    <sheetView workbookViewId="0" topLeftCell="A1">
      <selection activeCell="A123" sqref="A123"/>
    </sheetView>
  </sheetViews>
  <sheetFormatPr defaultColWidth="9.140625" defaultRowHeight="12.75"/>
  <cols>
    <col min="1" max="1" width="10.28125" style="4" customWidth="1"/>
    <col min="2" max="2" width="49.00390625" style="4" customWidth="1"/>
    <col min="3" max="3" width="19.28125" style="4" customWidth="1"/>
    <col min="4" max="4" width="20.140625" style="4" customWidth="1"/>
    <col min="5" max="5" width="14.57421875" style="4" customWidth="1"/>
    <col min="6" max="6" width="11.57421875" style="4" customWidth="1"/>
  </cols>
  <sheetData>
    <row r="4" spans="1:6" ht="12.75">
      <c r="A4" s="523" t="s">
        <v>644</v>
      </c>
      <c r="B4" s="524"/>
      <c r="C4" s="524"/>
      <c r="D4" s="524"/>
      <c r="E4" s="524"/>
      <c r="F4" s="524"/>
    </row>
    <row r="5" spans="1:6" ht="18">
      <c r="A5" s="525"/>
      <c r="B5" s="525"/>
      <c r="C5" s="525" t="s">
        <v>765</v>
      </c>
      <c r="D5" s="525"/>
      <c r="E5" s="525"/>
      <c r="F5" s="524"/>
    </row>
    <row r="6" spans="1:6" ht="13.5">
      <c r="A6" s="524"/>
      <c r="B6" s="524"/>
      <c r="C6" s="524"/>
      <c r="D6" s="524"/>
      <c r="E6" s="526" t="s">
        <v>534</v>
      </c>
      <c r="F6" s="524"/>
    </row>
    <row r="7" spans="1:6" ht="12.75">
      <c r="A7" s="524"/>
      <c r="B7" s="527" t="s">
        <v>646</v>
      </c>
      <c r="C7" s="528" t="s">
        <v>647</v>
      </c>
      <c r="D7" s="528" t="s">
        <v>648</v>
      </c>
      <c r="E7" s="528" t="s">
        <v>649</v>
      </c>
      <c r="F7" s="529" t="s">
        <v>650</v>
      </c>
    </row>
    <row r="8" spans="1:6" ht="13.5">
      <c r="A8" s="524"/>
      <c r="B8" s="530" t="s">
        <v>766</v>
      </c>
      <c r="C8" s="531">
        <v>22.5</v>
      </c>
      <c r="D8" s="531">
        <v>237.28</v>
      </c>
      <c r="E8" s="532">
        <v>237.28</v>
      </c>
      <c r="F8" s="533">
        <v>1</v>
      </c>
    </row>
    <row r="9" spans="1:6" ht="13.5">
      <c r="A9" s="524"/>
      <c r="B9" s="534" t="s">
        <v>767</v>
      </c>
      <c r="C9" s="535">
        <v>4859.42</v>
      </c>
      <c r="D9" s="535">
        <v>3497.84</v>
      </c>
      <c r="E9" s="536">
        <v>3303.45</v>
      </c>
      <c r="F9" s="537">
        <v>0.9444257027193924</v>
      </c>
    </row>
    <row r="10" spans="1:6" ht="12.75">
      <c r="A10" s="524"/>
      <c r="B10" s="534" t="s">
        <v>768</v>
      </c>
      <c r="C10" s="535">
        <v>42983.26</v>
      </c>
      <c r="D10" s="535">
        <v>51477.13</v>
      </c>
      <c r="E10" s="536">
        <v>51476.93</v>
      </c>
      <c r="F10" s="537">
        <v>0.9999961147795148</v>
      </c>
    </row>
    <row r="11" spans="1:6" ht="12.75">
      <c r="A11" s="524"/>
      <c r="B11" s="534" t="s">
        <v>769</v>
      </c>
      <c r="C11" s="535">
        <v>920.76</v>
      </c>
      <c r="D11" s="535">
        <v>10875.15</v>
      </c>
      <c r="E11" s="536">
        <v>10875.15</v>
      </c>
      <c r="F11" s="537">
        <v>1</v>
      </c>
    </row>
    <row r="12" spans="1:6" ht="12.75">
      <c r="A12" s="524"/>
      <c r="B12" s="534" t="s">
        <v>770</v>
      </c>
      <c r="C12" s="535">
        <v>1514.9</v>
      </c>
      <c r="D12" s="535">
        <v>1713.94</v>
      </c>
      <c r="E12" s="536">
        <v>1713.93</v>
      </c>
      <c r="F12" s="537">
        <v>0.9999941654900405</v>
      </c>
    </row>
    <row r="13" spans="1:6" ht="13.5">
      <c r="A13" s="524"/>
      <c r="B13" s="534" t="s">
        <v>771</v>
      </c>
      <c r="C13" s="535">
        <v>15862.34</v>
      </c>
      <c r="D13" s="535">
        <v>12604.86</v>
      </c>
      <c r="E13" s="536">
        <v>42873.07</v>
      </c>
      <c r="F13" s="537">
        <v>3.4013126682882633</v>
      </c>
    </row>
    <row r="14" spans="1:6" ht="14.25">
      <c r="A14" s="524"/>
      <c r="B14" s="538" t="s">
        <v>651</v>
      </c>
      <c r="C14" s="539">
        <v>66163.18</v>
      </c>
      <c r="D14" s="539">
        <v>80406.2</v>
      </c>
      <c r="E14" s="539">
        <v>110479.81</v>
      </c>
      <c r="F14" s="540">
        <v>1.3740210332039071</v>
      </c>
    </row>
    <row r="15" spans="1:6" ht="12.75">
      <c r="A15" s="524"/>
      <c r="B15" s="524"/>
      <c r="C15" s="524"/>
      <c r="D15" s="524"/>
      <c r="E15" s="524"/>
      <c r="F15" s="524"/>
    </row>
    <row r="16" spans="1:6" ht="12.75">
      <c r="A16" s="524"/>
      <c r="B16" s="524"/>
      <c r="C16" s="524"/>
      <c r="D16" s="524"/>
      <c r="E16" s="526"/>
      <c r="F16" s="524"/>
    </row>
    <row r="17" spans="1:6" ht="13.5">
      <c r="A17" s="523" t="s">
        <v>766</v>
      </c>
      <c r="B17" s="524"/>
      <c r="C17" s="524"/>
      <c r="D17" s="524"/>
      <c r="E17" s="526" t="s">
        <v>534</v>
      </c>
      <c r="F17" s="524"/>
    </row>
    <row r="18" spans="1:6" ht="13.5">
      <c r="A18" s="541" t="s">
        <v>772</v>
      </c>
      <c r="B18" s="542" t="s">
        <v>773</v>
      </c>
      <c r="C18" s="542" t="s">
        <v>647</v>
      </c>
      <c r="D18" s="542" t="s">
        <v>648</v>
      </c>
      <c r="E18" s="542" t="s">
        <v>649</v>
      </c>
      <c r="F18" s="543" t="s">
        <v>650</v>
      </c>
    </row>
    <row r="19" spans="1:6" ht="12.75">
      <c r="A19" s="544">
        <v>1014</v>
      </c>
      <c r="B19" s="545" t="s">
        <v>774</v>
      </c>
      <c r="C19" s="546">
        <v>22.5</v>
      </c>
      <c r="D19" s="546">
        <v>38.11</v>
      </c>
      <c r="E19" s="546">
        <v>38.11</v>
      </c>
      <c r="F19" s="547">
        <v>1</v>
      </c>
    </row>
    <row r="20" spans="1:6" ht="12.75">
      <c r="A20" s="548" t="s">
        <v>775</v>
      </c>
      <c r="B20" s="549" t="s">
        <v>776</v>
      </c>
      <c r="C20" s="550">
        <v>22.5</v>
      </c>
      <c r="D20" s="550">
        <v>38.11</v>
      </c>
      <c r="E20" s="550">
        <v>38.11</v>
      </c>
      <c r="F20" s="551">
        <v>1</v>
      </c>
    </row>
    <row r="21" spans="1:6" ht="12.75">
      <c r="A21" s="544">
        <v>1031</v>
      </c>
      <c r="B21" s="545" t="s">
        <v>777</v>
      </c>
      <c r="C21" s="546">
        <v>0</v>
      </c>
      <c r="D21" s="546">
        <v>199.17</v>
      </c>
      <c r="E21" s="546">
        <v>199.17</v>
      </c>
      <c r="F21" s="547">
        <v>1</v>
      </c>
    </row>
    <row r="22" spans="1:6" ht="12.75">
      <c r="A22" s="548" t="s">
        <v>778</v>
      </c>
      <c r="B22" s="549" t="s">
        <v>779</v>
      </c>
      <c r="C22" s="550">
        <v>0</v>
      </c>
      <c r="D22" s="550">
        <v>199.17</v>
      </c>
      <c r="E22" s="550">
        <v>199.17</v>
      </c>
      <c r="F22" s="551">
        <v>1</v>
      </c>
    </row>
    <row r="23" spans="1:6" ht="13.5">
      <c r="A23" s="552" t="s">
        <v>780</v>
      </c>
      <c r="B23" s="553" t="s">
        <v>781</v>
      </c>
      <c r="C23" s="554">
        <v>22.5</v>
      </c>
      <c r="D23" s="554">
        <v>237.28</v>
      </c>
      <c r="E23" s="554">
        <v>237.28</v>
      </c>
      <c r="F23" s="555">
        <v>1</v>
      </c>
    </row>
    <row r="24" spans="1:6" ht="13.5">
      <c r="A24" s="556" t="s">
        <v>782</v>
      </c>
      <c r="B24" s="557" t="s">
        <v>783</v>
      </c>
      <c r="C24" s="558">
        <v>22.5</v>
      </c>
      <c r="D24" s="558">
        <v>237.28</v>
      </c>
      <c r="E24" s="558">
        <v>237.28</v>
      </c>
      <c r="F24" s="559">
        <v>1</v>
      </c>
    </row>
    <row r="25" spans="1:6" ht="12.75">
      <c r="A25" s="524"/>
      <c r="B25" s="524"/>
      <c r="C25" s="524"/>
      <c r="D25" s="524"/>
      <c r="E25" s="524"/>
      <c r="F25" s="524"/>
    </row>
    <row r="26" spans="1:6" ht="13.5">
      <c r="A26" s="523" t="s">
        <v>767</v>
      </c>
      <c r="B26" s="524"/>
      <c r="C26" s="524"/>
      <c r="D26" s="524"/>
      <c r="E26" s="526" t="s">
        <v>534</v>
      </c>
      <c r="F26" s="524"/>
    </row>
    <row r="27" spans="1:6" ht="13.5">
      <c r="A27" s="541" t="s">
        <v>772</v>
      </c>
      <c r="B27" s="542" t="s">
        <v>773</v>
      </c>
      <c r="C27" s="542" t="s">
        <v>647</v>
      </c>
      <c r="D27" s="542" t="s">
        <v>648</v>
      </c>
      <c r="E27" s="542" t="s">
        <v>649</v>
      </c>
      <c r="F27" s="543" t="s">
        <v>650</v>
      </c>
    </row>
    <row r="28" spans="1:6" ht="12.75">
      <c r="A28" s="544">
        <v>2212</v>
      </c>
      <c r="B28" s="545" t="s">
        <v>784</v>
      </c>
      <c r="C28" s="546">
        <v>1808</v>
      </c>
      <c r="D28" s="546">
        <v>1202.55</v>
      </c>
      <c r="E28" s="546">
        <v>1202.55</v>
      </c>
      <c r="F28" s="547">
        <v>1</v>
      </c>
    </row>
    <row r="29" spans="1:6" ht="12.75">
      <c r="A29" s="544">
        <v>2219</v>
      </c>
      <c r="B29" s="545" t="s">
        <v>785</v>
      </c>
      <c r="C29" s="546">
        <v>690.2</v>
      </c>
      <c r="D29" s="546">
        <v>957.38</v>
      </c>
      <c r="E29" s="546">
        <v>957.38</v>
      </c>
      <c r="F29" s="547">
        <v>1</v>
      </c>
    </row>
    <row r="30" spans="1:6" ht="12.75">
      <c r="A30" s="548" t="s">
        <v>786</v>
      </c>
      <c r="B30" s="549" t="s">
        <v>787</v>
      </c>
      <c r="C30" s="550">
        <v>2498.2</v>
      </c>
      <c r="D30" s="550">
        <v>2159.93</v>
      </c>
      <c r="E30" s="550">
        <v>2159.93</v>
      </c>
      <c r="F30" s="551">
        <v>1</v>
      </c>
    </row>
    <row r="31" spans="1:6" ht="12.75">
      <c r="A31" s="544">
        <v>2221</v>
      </c>
      <c r="B31" s="545" t="s">
        <v>788</v>
      </c>
      <c r="C31" s="546">
        <v>122</v>
      </c>
      <c r="D31" s="546">
        <v>108.46</v>
      </c>
      <c r="E31" s="546">
        <v>108.45</v>
      </c>
      <c r="F31" s="547">
        <v>0.99990780011064</v>
      </c>
    </row>
    <row r="32" spans="1:6" ht="12.75">
      <c r="A32" s="548" t="s">
        <v>789</v>
      </c>
      <c r="B32" s="549" t="s">
        <v>790</v>
      </c>
      <c r="C32" s="550">
        <v>122</v>
      </c>
      <c r="D32" s="550">
        <v>108.46</v>
      </c>
      <c r="E32" s="550">
        <v>108.45</v>
      </c>
      <c r="F32" s="551">
        <v>0.99990780011064</v>
      </c>
    </row>
    <row r="33" spans="1:6" ht="12.75">
      <c r="A33" s="552" t="s">
        <v>791</v>
      </c>
      <c r="B33" s="553" t="s">
        <v>792</v>
      </c>
      <c r="C33" s="554">
        <v>2620.2</v>
      </c>
      <c r="D33" s="554">
        <v>2268.39</v>
      </c>
      <c r="E33" s="554">
        <v>2268.37</v>
      </c>
      <c r="F33" s="555">
        <v>0.9999911831739692</v>
      </c>
    </row>
    <row r="34" spans="1:6" ht="12.75">
      <c r="A34" s="544">
        <v>2310</v>
      </c>
      <c r="B34" s="545" t="s">
        <v>793</v>
      </c>
      <c r="C34" s="546">
        <v>1602</v>
      </c>
      <c r="D34" s="546">
        <v>536.05</v>
      </c>
      <c r="E34" s="546">
        <v>446.71</v>
      </c>
      <c r="F34" s="547">
        <v>0.8333364424960359</v>
      </c>
    </row>
    <row r="35" spans="1:6" ht="12.75">
      <c r="A35" s="548" t="s">
        <v>794</v>
      </c>
      <c r="B35" s="549" t="s">
        <v>793</v>
      </c>
      <c r="C35" s="550">
        <v>1602</v>
      </c>
      <c r="D35" s="550">
        <v>536.05</v>
      </c>
      <c r="E35" s="550">
        <v>446.71</v>
      </c>
      <c r="F35" s="551">
        <v>0.8333364424960359</v>
      </c>
    </row>
    <row r="36" spans="1:6" ht="12.75">
      <c r="A36" s="544">
        <v>2321</v>
      </c>
      <c r="B36" s="545" t="s">
        <v>795</v>
      </c>
      <c r="C36" s="546">
        <v>636.22</v>
      </c>
      <c r="D36" s="546">
        <v>692.4</v>
      </c>
      <c r="E36" s="546">
        <v>668.34</v>
      </c>
      <c r="F36" s="547">
        <v>0.9652512998266899</v>
      </c>
    </row>
    <row r="37" spans="1:6" ht="12.75">
      <c r="A37" s="548" t="s">
        <v>796</v>
      </c>
      <c r="B37" s="549" t="s">
        <v>797</v>
      </c>
      <c r="C37" s="550">
        <v>636.22</v>
      </c>
      <c r="D37" s="550">
        <v>692.4</v>
      </c>
      <c r="E37" s="550">
        <v>668.34</v>
      </c>
      <c r="F37" s="551">
        <v>0.9652512998266899</v>
      </c>
    </row>
    <row r="38" spans="1:6" ht="12.75">
      <c r="A38" s="544">
        <v>2341</v>
      </c>
      <c r="B38" s="545" t="s">
        <v>798</v>
      </c>
      <c r="C38" s="546">
        <v>1</v>
      </c>
      <c r="D38" s="546">
        <v>1</v>
      </c>
      <c r="E38" s="546">
        <v>-79.97</v>
      </c>
      <c r="F38" s="547">
        <v>-79.97</v>
      </c>
    </row>
    <row r="39" spans="1:6" ht="12.75">
      <c r="A39" s="548" t="s">
        <v>799</v>
      </c>
      <c r="B39" s="549" t="s">
        <v>800</v>
      </c>
      <c r="C39" s="550">
        <v>1</v>
      </c>
      <c r="D39" s="550">
        <v>1</v>
      </c>
      <c r="E39" s="550">
        <v>-79.97</v>
      </c>
      <c r="F39" s="551">
        <v>-79.97</v>
      </c>
    </row>
    <row r="40" spans="1:6" ht="13.5">
      <c r="A40" s="552" t="s">
        <v>801</v>
      </c>
      <c r="B40" s="553" t="s">
        <v>802</v>
      </c>
      <c r="C40" s="554">
        <v>2239.22</v>
      </c>
      <c r="D40" s="554">
        <v>1229.45</v>
      </c>
      <c r="E40" s="554">
        <v>1035.08</v>
      </c>
      <c r="F40" s="555">
        <v>0.8419049168327299</v>
      </c>
    </row>
    <row r="41" spans="1:6" ht="13.5">
      <c r="A41" s="556" t="s">
        <v>803</v>
      </c>
      <c r="B41" s="557" t="s">
        <v>804</v>
      </c>
      <c r="C41" s="558">
        <v>4859.42</v>
      </c>
      <c r="D41" s="558">
        <v>3497.84</v>
      </c>
      <c r="E41" s="558">
        <v>3303.45</v>
      </c>
      <c r="F41" s="559">
        <v>0.9444257027193924</v>
      </c>
    </row>
    <row r="42" spans="1:6" ht="12.75">
      <c r="A42" s="524"/>
      <c r="B42" s="524"/>
      <c r="C42" s="524"/>
      <c r="D42" s="524"/>
      <c r="E42" s="524"/>
      <c r="F42" s="524"/>
    </row>
    <row r="43" spans="1:6" ht="13.5">
      <c r="A43" s="523" t="s">
        <v>768</v>
      </c>
      <c r="B43" s="524"/>
      <c r="C43" s="524"/>
      <c r="D43" s="524"/>
      <c r="E43" s="526" t="s">
        <v>534</v>
      </c>
      <c r="F43" s="524"/>
    </row>
    <row r="44" spans="1:6" ht="13.5">
      <c r="A44" s="541" t="s">
        <v>772</v>
      </c>
      <c r="B44" s="542" t="s">
        <v>773</v>
      </c>
      <c r="C44" s="542" t="s">
        <v>647</v>
      </c>
      <c r="D44" s="542" t="s">
        <v>648</v>
      </c>
      <c r="E44" s="542" t="s">
        <v>649</v>
      </c>
      <c r="F44" s="543" t="s">
        <v>650</v>
      </c>
    </row>
    <row r="45" spans="1:6" ht="12.75">
      <c r="A45" s="544">
        <v>3111</v>
      </c>
      <c r="B45" s="545" t="s">
        <v>242</v>
      </c>
      <c r="C45" s="546">
        <v>1779.2</v>
      </c>
      <c r="D45" s="546">
        <v>1856.64</v>
      </c>
      <c r="E45" s="546">
        <v>1856.64</v>
      </c>
      <c r="F45" s="547">
        <v>1</v>
      </c>
    </row>
    <row r="46" spans="1:6" ht="12.75">
      <c r="A46" s="544">
        <v>3113</v>
      </c>
      <c r="B46" s="545" t="s">
        <v>805</v>
      </c>
      <c r="C46" s="546">
        <v>4851.83</v>
      </c>
      <c r="D46" s="546">
        <v>5488.7</v>
      </c>
      <c r="E46" s="546">
        <v>5488.7</v>
      </c>
      <c r="F46" s="547">
        <v>1</v>
      </c>
    </row>
    <row r="47" spans="1:6" ht="12.75">
      <c r="A47" s="548" t="s">
        <v>806</v>
      </c>
      <c r="B47" s="549" t="s">
        <v>807</v>
      </c>
      <c r="C47" s="550">
        <v>6631.03</v>
      </c>
      <c r="D47" s="550">
        <v>7345.34</v>
      </c>
      <c r="E47" s="550">
        <v>7345.34</v>
      </c>
      <c r="F47" s="551">
        <v>1</v>
      </c>
    </row>
    <row r="48" spans="1:6" ht="12.75">
      <c r="A48" s="552" t="s">
        <v>808</v>
      </c>
      <c r="B48" s="553" t="s">
        <v>809</v>
      </c>
      <c r="C48" s="554">
        <v>6631.03</v>
      </c>
      <c r="D48" s="554">
        <v>7345.34</v>
      </c>
      <c r="E48" s="554">
        <v>7345.34</v>
      </c>
      <c r="F48" s="555">
        <v>1</v>
      </c>
    </row>
    <row r="49" spans="1:6" ht="12.75">
      <c r="A49" s="544">
        <v>3314</v>
      </c>
      <c r="B49" s="545" t="s">
        <v>810</v>
      </c>
      <c r="C49" s="546">
        <v>559.86</v>
      </c>
      <c r="D49" s="546">
        <v>533.97</v>
      </c>
      <c r="E49" s="546">
        <v>533.96</v>
      </c>
      <c r="F49" s="547">
        <v>0.9999812723561249</v>
      </c>
    </row>
    <row r="50" spans="1:6" ht="12.75">
      <c r="A50" s="544">
        <v>3319</v>
      </c>
      <c r="B50" s="545" t="s">
        <v>811</v>
      </c>
      <c r="C50" s="546">
        <v>751.6</v>
      </c>
      <c r="D50" s="546">
        <v>1027.52</v>
      </c>
      <c r="E50" s="546">
        <v>1027.47</v>
      </c>
      <c r="F50" s="547">
        <v>0.9999513391466833</v>
      </c>
    </row>
    <row r="51" spans="1:6" ht="12.75">
      <c r="A51" s="548" t="s">
        <v>812</v>
      </c>
      <c r="B51" s="549" t="s">
        <v>813</v>
      </c>
      <c r="C51" s="550">
        <v>1311.46</v>
      </c>
      <c r="D51" s="550">
        <v>1561.49</v>
      </c>
      <c r="E51" s="550">
        <v>1561.43</v>
      </c>
      <c r="F51" s="551">
        <v>0.9999615751621849</v>
      </c>
    </row>
    <row r="52" spans="1:6" ht="12.75">
      <c r="A52" s="544">
        <v>3321</v>
      </c>
      <c r="B52" s="545" t="s">
        <v>814</v>
      </c>
      <c r="C52" s="546">
        <v>921.6</v>
      </c>
      <c r="D52" s="546">
        <v>596.93</v>
      </c>
      <c r="E52" s="546">
        <v>596.93</v>
      </c>
      <c r="F52" s="547">
        <v>1</v>
      </c>
    </row>
    <row r="53" spans="1:6" ht="12.75">
      <c r="A53" s="544">
        <v>3326</v>
      </c>
      <c r="B53" s="545" t="s">
        <v>815</v>
      </c>
      <c r="C53" s="546">
        <v>0</v>
      </c>
      <c r="D53" s="546">
        <v>15</v>
      </c>
      <c r="E53" s="546">
        <v>15</v>
      </c>
      <c r="F53" s="547">
        <v>1</v>
      </c>
    </row>
    <row r="54" spans="1:6" ht="12.75">
      <c r="A54" s="544">
        <v>3329</v>
      </c>
      <c r="B54" s="545" t="s">
        <v>816</v>
      </c>
      <c r="C54" s="546">
        <v>1.05</v>
      </c>
      <c r="D54" s="546">
        <v>1.05</v>
      </c>
      <c r="E54" s="546">
        <v>1.04</v>
      </c>
      <c r="F54" s="547">
        <v>0.9904761904761905</v>
      </c>
    </row>
    <row r="55" spans="1:6" ht="12.75">
      <c r="A55" s="548" t="s">
        <v>817</v>
      </c>
      <c r="B55" s="549" t="s">
        <v>818</v>
      </c>
      <c r="C55" s="550">
        <v>922.65</v>
      </c>
      <c r="D55" s="550">
        <v>612.98</v>
      </c>
      <c r="E55" s="550">
        <v>612.97</v>
      </c>
      <c r="F55" s="551">
        <v>0.9999836862540377</v>
      </c>
    </row>
    <row r="56" spans="1:6" ht="12.75">
      <c r="A56" s="544">
        <v>3330</v>
      </c>
      <c r="B56" s="545" t="s">
        <v>819</v>
      </c>
      <c r="C56" s="546">
        <v>0</v>
      </c>
      <c r="D56" s="546">
        <v>140.36</v>
      </c>
      <c r="E56" s="546">
        <v>140.36</v>
      </c>
      <c r="F56" s="547">
        <v>1</v>
      </c>
    </row>
    <row r="57" spans="1:6" ht="12.75">
      <c r="A57" s="548" t="s">
        <v>820</v>
      </c>
      <c r="B57" s="549" t="s">
        <v>821</v>
      </c>
      <c r="C57" s="550">
        <v>0</v>
      </c>
      <c r="D57" s="550">
        <v>140.36</v>
      </c>
      <c r="E57" s="550">
        <v>140.36</v>
      </c>
      <c r="F57" s="551">
        <v>1</v>
      </c>
    </row>
    <row r="58" spans="1:6" ht="12.75">
      <c r="A58" s="544">
        <v>3341</v>
      </c>
      <c r="B58" s="545" t="s">
        <v>822</v>
      </c>
      <c r="C58" s="546">
        <v>8.31</v>
      </c>
      <c r="D58" s="546">
        <v>185.25</v>
      </c>
      <c r="E58" s="546">
        <v>185.25</v>
      </c>
      <c r="F58" s="547">
        <v>1</v>
      </c>
    </row>
    <row r="59" spans="1:6" ht="12.75">
      <c r="A59" s="544">
        <v>3349</v>
      </c>
      <c r="B59" s="545" t="s">
        <v>823</v>
      </c>
      <c r="C59" s="546">
        <v>69</v>
      </c>
      <c r="D59" s="546">
        <v>60.41</v>
      </c>
      <c r="E59" s="546">
        <v>60.41</v>
      </c>
      <c r="F59" s="547">
        <v>1</v>
      </c>
    </row>
    <row r="60" spans="1:6" ht="12.75">
      <c r="A60" s="548" t="s">
        <v>824</v>
      </c>
      <c r="B60" s="549" t="s">
        <v>825</v>
      </c>
      <c r="C60" s="550">
        <v>77.31</v>
      </c>
      <c r="D60" s="550">
        <v>245.66</v>
      </c>
      <c r="E60" s="550">
        <v>245.66</v>
      </c>
      <c r="F60" s="551">
        <v>1</v>
      </c>
    </row>
    <row r="61" spans="1:6" ht="12.75">
      <c r="A61" s="544">
        <v>3399</v>
      </c>
      <c r="B61" s="545" t="s">
        <v>826</v>
      </c>
      <c r="C61" s="546">
        <v>160</v>
      </c>
      <c r="D61" s="546">
        <v>113.4</v>
      </c>
      <c r="E61" s="546">
        <v>113.4</v>
      </c>
      <c r="F61" s="547">
        <v>1</v>
      </c>
    </row>
    <row r="62" spans="1:6" ht="12.75">
      <c r="A62" s="548" t="s">
        <v>827</v>
      </c>
      <c r="B62" s="549" t="s">
        <v>828</v>
      </c>
      <c r="C62" s="550">
        <v>160</v>
      </c>
      <c r="D62" s="550">
        <v>113.4</v>
      </c>
      <c r="E62" s="550">
        <v>113.4</v>
      </c>
      <c r="F62" s="551">
        <v>1</v>
      </c>
    </row>
    <row r="63" spans="1:6" ht="12.75">
      <c r="A63" s="552" t="s">
        <v>829</v>
      </c>
      <c r="B63" s="553" t="s">
        <v>830</v>
      </c>
      <c r="C63" s="554">
        <v>2471.42</v>
      </c>
      <c r="D63" s="554">
        <v>2673.89</v>
      </c>
      <c r="E63" s="554">
        <v>2673.82</v>
      </c>
      <c r="F63" s="555">
        <v>0.9999738209126031</v>
      </c>
    </row>
    <row r="64" spans="1:6" ht="12.75">
      <c r="A64" s="544">
        <v>3412</v>
      </c>
      <c r="B64" s="545" t="s">
        <v>831</v>
      </c>
      <c r="C64" s="546">
        <v>150</v>
      </c>
      <c r="D64" s="546">
        <v>297</v>
      </c>
      <c r="E64" s="546">
        <v>297</v>
      </c>
      <c r="F64" s="547">
        <v>1</v>
      </c>
    </row>
    <row r="65" spans="1:6" ht="12.75">
      <c r="A65" s="544">
        <v>3419</v>
      </c>
      <c r="B65" s="545" t="s">
        <v>832</v>
      </c>
      <c r="C65" s="546">
        <v>220.9</v>
      </c>
      <c r="D65" s="546">
        <v>959.15</v>
      </c>
      <c r="E65" s="546">
        <v>959.15</v>
      </c>
      <c r="F65" s="547">
        <v>1</v>
      </c>
    </row>
    <row r="66" spans="1:6" ht="12.75">
      <c r="A66" s="548" t="s">
        <v>833</v>
      </c>
      <c r="B66" s="549" t="s">
        <v>321</v>
      </c>
      <c r="C66" s="550">
        <v>370.9</v>
      </c>
      <c r="D66" s="550">
        <v>1256.15</v>
      </c>
      <c r="E66" s="550">
        <v>1256.15</v>
      </c>
      <c r="F66" s="551">
        <v>1</v>
      </c>
    </row>
    <row r="67" spans="1:6" ht="12.75">
      <c r="A67" s="544">
        <v>3421</v>
      </c>
      <c r="B67" s="545" t="s">
        <v>350</v>
      </c>
      <c r="C67" s="546">
        <v>80</v>
      </c>
      <c r="D67" s="546">
        <v>77.82</v>
      </c>
      <c r="E67" s="546">
        <v>77.82</v>
      </c>
      <c r="F67" s="547">
        <v>1</v>
      </c>
    </row>
    <row r="68" spans="1:6" ht="12.75">
      <c r="A68" s="544">
        <v>3429</v>
      </c>
      <c r="B68" s="545" t="s">
        <v>834</v>
      </c>
      <c r="C68" s="546">
        <v>0</v>
      </c>
      <c r="D68" s="546">
        <v>144.42</v>
      </c>
      <c r="E68" s="546">
        <v>144.33</v>
      </c>
      <c r="F68" s="547">
        <v>0.999376817615289</v>
      </c>
    </row>
    <row r="69" spans="1:6" ht="12.75">
      <c r="A69" s="548" t="s">
        <v>835</v>
      </c>
      <c r="B69" s="549" t="s">
        <v>836</v>
      </c>
      <c r="C69" s="550">
        <v>80</v>
      </c>
      <c r="D69" s="550">
        <v>222.24</v>
      </c>
      <c r="E69" s="550">
        <v>222.14</v>
      </c>
      <c r="F69" s="551">
        <v>0.9995500359971201</v>
      </c>
    </row>
    <row r="70" spans="1:6" ht="12.75">
      <c r="A70" s="552" t="s">
        <v>837</v>
      </c>
      <c r="B70" s="553" t="s">
        <v>838</v>
      </c>
      <c r="C70" s="554">
        <v>450.9</v>
      </c>
      <c r="D70" s="554">
        <v>1478.38</v>
      </c>
      <c r="E70" s="554">
        <v>1478.29</v>
      </c>
      <c r="F70" s="555">
        <v>0.9999391225530647</v>
      </c>
    </row>
    <row r="71" spans="1:6" ht="12.75">
      <c r="A71" s="544">
        <v>3522</v>
      </c>
      <c r="B71" s="545" t="s">
        <v>839</v>
      </c>
      <c r="C71" s="546">
        <v>3</v>
      </c>
      <c r="D71" s="546">
        <v>3</v>
      </c>
      <c r="E71" s="546">
        <v>3</v>
      </c>
      <c r="F71" s="547">
        <v>1</v>
      </c>
    </row>
    <row r="72" spans="1:6" ht="12.75">
      <c r="A72" s="548" t="s">
        <v>840</v>
      </c>
      <c r="B72" s="549" t="s">
        <v>841</v>
      </c>
      <c r="C72" s="550">
        <v>3</v>
      </c>
      <c r="D72" s="550">
        <v>3</v>
      </c>
      <c r="E72" s="550">
        <v>3</v>
      </c>
      <c r="F72" s="551">
        <v>1</v>
      </c>
    </row>
    <row r="73" spans="1:6" ht="12.75">
      <c r="A73" s="552" t="s">
        <v>842</v>
      </c>
      <c r="B73" s="553" t="s">
        <v>843</v>
      </c>
      <c r="C73" s="554">
        <v>3</v>
      </c>
      <c r="D73" s="554">
        <v>3</v>
      </c>
      <c r="E73" s="554">
        <v>3</v>
      </c>
      <c r="F73" s="555">
        <v>1</v>
      </c>
    </row>
    <row r="74" spans="1:6" ht="12.75">
      <c r="A74" s="544">
        <v>3612</v>
      </c>
      <c r="B74" s="545" t="s">
        <v>368</v>
      </c>
      <c r="C74" s="546">
        <v>382.71</v>
      </c>
      <c r="D74" s="546">
        <v>601.68</v>
      </c>
      <c r="E74" s="546">
        <v>601.67</v>
      </c>
      <c r="F74" s="547">
        <v>0.9999833798696982</v>
      </c>
    </row>
    <row r="75" spans="1:6" ht="12.75">
      <c r="A75" s="544">
        <v>3613</v>
      </c>
      <c r="B75" s="545" t="s">
        <v>844</v>
      </c>
      <c r="C75" s="546">
        <v>136</v>
      </c>
      <c r="D75" s="546">
        <v>123.93</v>
      </c>
      <c r="E75" s="546">
        <v>123.93</v>
      </c>
      <c r="F75" s="547">
        <v>1</v>
      </c>
    </row>
    <row r="76" spans="1:6" ht="12.75">
      <c r="A76" s="548" t="s">
        <v>845</v>
      </c>
      <c r="B76" s="549" t="s">
        <v>846</v>
      </c>
      <c r="C76" s="550">
        <v>518.71</v>
      </c>
      <c r="D76" s="550">
        <v>725.61</v>
      </c>
      <c r="E76" s="550">
        <v>725.6</v>
      </c>
      <c r="F76" s="551">
        <v>0.9999862184920274</v>
      </c>
    </row>
    <row r="77" spans="1:6" ht="12.75">
      <c r="A77" s="544">
        <v>3631</v>
      </c>
      <c r="B77" s="545" t="s">
        <v>381</v>
      </c>
      <c r="C77" s="546">
        <v>2300</v>
      </c>
      <c r="D77" s="546">
        <v>3208.05</v>
      </c>
      <c r="E77" s="546">
        <v>3208.05</v>
      </c>
      <c r="F77" s="547">
        <v>1</v>
      </c>
    </row>
    <row r="78" spans="1:6" ht="12.75">
      <c r="A78" s="544">
        <v>3632</v>
      </c>
      <c r="B78" s="545" t="s">
        <v>378</v>
      </c>
      <c r="C78" s="546">
        <v>35</v>
      </c>
      <c r="D78" s="546">
        <v>203.81</v>
      </c>
      <c r="E78" s="546">
        <v>203.81</v>
      </c>
      <c r="F78" s="547">
        <v>1</v>
      </c>
    </row>
    <row r="79" spans="1:6" ht="12.75">
      <c r="A79" s="544">
        <v>3635</v>
      </c>
      <c r="B79" s="545" t="s">
        <v>575</v>
      </c>
      <c r="C79" s="546">
        <v>0</v>
      </c>
      <c r="D79" s="546">
        <v>0</v>
      </c>
      <c r="E79" s="546">
        <v>0</v>
      </c>
      <c r="F79" s="547"/>
    </row>
    <row r="80" spans="1:6" ht="12.75">
      <c r="A80" s="544">
        <v>3639</v>
      </c>
      <c r="B80" s="545" t="s">
        <v>847</v>
      </c>
      <c r="C80" s="546">
        <v>3177.2</v>
      </c>
      <c r="D80" s="546">
        <v>8360.14</v>
      </c>
      <c r="E80" s="546">
        <v>8360.13</v>
      </c>
      <c r="F80" s="547">
        <v>0.9999988038477824</v>
      </c>
    </row>
    <row r="81" spans="1:6" ht="12.75">
      <c r="A81" s="548" t="s">
        <v>848</v>
      </c>
      <c r="B81" s="549" t="s">
        <v>849</v>
      </c>
      <c r="C81" s="550">
        <v>5512.2</v>
      </c>
      <c r="D81" s="550">
        <v>11772</v>
      </c>
      <c r="E81" s="550">
        <v>11771.98</v>
      </c>
      <c r="F81" s="551">
        <v>0.9999983010533469</v>
      </c>
    </row>
    <row r="82" spans="1:6" ht="12.75">
      <c r="A82" s="552" t="s">
        <v>850</v>
      </c>
      <c r="B82" s="553" t="s">
        <v>851</v>
      </c>
      <c r="C82" s="554">
        <v>6030.91</v>
      </c>
      <c r="D82" s="554">
        <v>12497.6</v>
      </c>
      <c r="E82" s="554">
        <v>12497.58</v>
      </c>
      <c r="F82" s="555">
        <v>0.999998399692741</v>
      </c>
    </row>
    <row r="83" spans="1:6" ht="12.75">
      <c r="A83" s="560">
        <v>3722</v>
      </c>
      <c r="B83" s="561" t="s">
        <v>852</v>
      </c>
      <c r="C83" s="562">
        <v>2931</v>
      </c>
      <c r="D83" s="562">
        <v>3075.98</v>
      </c>
      <c r="E83" s="562">
        <v>3075.98</v>
      </c>
      <c r="F83" s="563">
        <v>1</v>
      </c>
    </row>
    <row r="84" spans="1:6" ht="12.75">
      <c r="A84" s="564">
        <v>3723</v>
      </c>
      <c r="B84" s="565" t="s">
        <v>853</v>
      </c>
      <c r="C84" s="566">
        <v>22595</v>
      </c>
      <c r="D84" s="566">
        <v>22276.87</v>
      </c>
      <c r="E84" s="566">
        <v>22276.86</v>
      </c>
      <c r="F84" s="567">
        <v>0.9999995511039029</v>
      </c>
    </row>
    <row r="85" spans="1:6" ht="12.75">
      <c r="A85" s="568">
        <v>3726</v>
      </c>
      <c r="B85" s="545" t="s">
        <v>854</v>
      </c>
      <c r="C85" s="546">
        <v>0</v>
      </c>
      <c r="D85" s="546">
        <v>224.7</v>
      </c>
      <c r="E85" s="546">
        <v>224.7</v>
      </c>
      <c r="F85" s="569">
        <v>1</v>
      </c>
    </row>
    <row r="86" spans="1:6" ht="12.75">
      <c r="A86" s="570">
        <v>3729</v>
      </c>
      <c r="B86" s="571" t="s">
        <v>855</v>
      </c>
      <c r="C86" s="572">
        <v>5</v>
      </c>
      <c r="D86" s="572">
        <v>19.18</v>
      </c>
      <c r="E86" s="572">
        <v>19.18</v>
      </c>
      <c r="F86" s="573">
        <v>1</v>
      </c>
    </row>
    <row r="87" spans="1:6" ht="12.75">
      <c r="A87" s="548" t="s">
        <v>856</v>
      </c>
      <c r="B87" s="549" t="s">
        <v>857</v>
      </c>
      <c r="C87" s="550">
        <v>25531</v>
      </c>
      <c r="D87" s="550">
        <v>25596.72</v>
      </c>
      <c r="E87" s="550">
        <v>25596.71</v>
      </c>
      <c r="F87" s="551">
        <v>0.9999996093249447</v>
      </c>
    </row>
    <row r="88" spans="1:6" ht="12.75">
      <c r="A88" s="544">
        <v>3745</v>
      </c>
      <c r="B88" s="545" t="s">
        <v>858</v>
      </c>
      <c r="C88" s="546">
        <v>1865</v>
      </c>
      <c r="D88" s="546">
        <v>1882.21</v>
      </c>
      <c r="E88" s="546">
        <v>1882.19</v>
      </c>
      <c r="F88" s="547">
        <v>0.9999893741931029</v>
      </c>
    </row>
    <row r="89" spans="1:6" ht="12.75">
      <c r="A89" s="548" t="s">
        <v>859</v>
      </c>
      <c r="B89" s="549" t="s">
        <v>860</v>
      </c>
      <c r="C89" s="550">
        <v>1865</v>
      </c>
      <c r="D89" s="550">
        <v>1882.21</v>
      </c>
      <c r="E89" s="550">
        <v>1882.19</v>
      </c>
      <c r="F89" s="551">
        <v>0.9999893741931029</v>
      </c>
    </row>
    <row r="90" spans="1:6" ht="13.5">
      <c r="A90" s="552" t="s">
        <v>861</v>
      </c>
      <c r="B90" s="553" t="s">
        <v>862</v>
      </c>
      <c r="C90" s="554">
        <v>27396</v>
      </c>
      <c r="D90" s="554">
        <v>27478.92</v>
      </c>
      <c r="E90" s="554">
        <v>27478.91</v>
      </c>
      <c r="F90" s="555">
        <v>0.9999996360846788</v>
      </c>
    </row>
    <row r="91" spans="1:6" ht="13.5">
      <c r="A91" s="556" t="s">
        <v>863</v>
      </c>
      <c r="B91" s="557" t="s">
        <v>864</v>
      </c>
      <c r="C91" s="558">
        <v>42983.26</v>
      </c>
      <c r="D91" s="558">
        <v>51477.13</v>
      </c>
      <c r="E91" s="558">
        <v>51476.93</v>
      </c>
      <c r="F91" s="559">
        <v>0.9999961147795148</v>
      </c>
    </row>
    <row r="92" spans="1:6" ht="12.75">
      <c r="A92" s="524"/>
      <c r="B92" s="524"/>
      <c r="C92" s="524"/>
      <c r="D92" s="524"/>
      <c r="E92" s="524"/>
      <c r="F92" s="524"/>
    </row>
    <row r="93" spans="1:6" ht="13.5">
      <c r="A93" s="523" t="s">
        <v>769</v>
      </c>
      <c r="B93" s="524"/>
      <c r="C93" s="524"/>
      <c r="D93" s="524"/>
      <c r="E93" s="526" t="s">
        <v>534</v>
      </c>
      <c r="F93" s="524"/>
    </row>
    <row r="94" spans="1:6" ht="13.5">
      <c r="A94" s="541" t="s">
        <v>772</v>
      </c>
      <c r="B94" s="542" t="s">
        <v>773</v>
      </c>
      <c r="C94" s="542" t="s">
        <v>647</v>
      </c>
      <c r="D94" s="542" t="s">
        <v>648</v>
      </c>
      <c r="E94" s="542" t="s">
        <v>649</v>
      </c>
      <c r="F94" s="543" t="s">
        <v>650</v>
      </c>
    </row>
    <row r="95" spans="1:6" ht="12.75">
      <c r="A95" s="544">
        <v>4171</v>
      </c>
      <c r="B95" s="545" t="s">
        <v>865</v>
      </c>
      <c r="C95" s="546">
        <v>0</v>
      </c>
      <c r="D95" s="546">
        <v>8339.88</v>
      </c>
      <c r="E95" s="546">
        <v>8339.88</v>
      </c>
      <c r="F95" s="547">
        <v>1</v>
      </c>
    </row>
    <row r="96" spans="1:6" ht="12.75">
      <c r="A96" s="544">
        <v>4172</v>
      </c>
      <c r="B96" s="545" t="s">
        <v>866</v>
      </c>
      <c r="C96" s="546">
        <v>0</v>
      </c>
      <c r="D96" s="546">
        <v>1237.66</v>
      </c>
      <c r="E96" s="546">
        <v>1237.66</v>
      </c>
      <c r="F96" s="547">
        <v>1</v>
      </c>
    </row>
    <row r="97" spans="1:6" ht="12.75">
      <c r="A97" s="544">
        <v>4173</v>
      </c>
      <c r="B97" s="545" t="s">
        <v>867</v>
      </c>
      <c r="C97" s="546">
        <v>0</v>
      </c>
      <c r="D97" s="546">
        <v>338.5</v>
      </c>
      <c r="E97" s="546">
        <v>338.5</v>
      </c>
      <c r="F97" s="547">
        <v>1</v>
      </c>
    </row>
    <row r="98" spans="1:6" ht="12.75">
      <c r="A98" s="548" t="s">
        <v>868</v>
      </c>
      <c r="B98" s="549" t="s">
        <v>869</v>
      </c>
      <c r="C98" s="550">
        <v>0</v>
      </c>
      <c r="D98" s="550">
        <v>9916.04</v>
      </c>
      <c r="E98" s="550">
        <v>9916.04</v>
      </c>
      <c r="F98" s="551">
        <v>1</v>
      </c>
    </row>
    <row r="99" spans="1:6" ht="12.75">
      <c r="A99" s="544">
        <v>4182</v>
      </c>
      <c r="B99" s="545" t="s">
        <v>870</v>
      </c>
      <c r="C99" s="546">
        <v>0</v>
      </c>
      <c r="D99" s="546">
        <v>9.6</v>
      </c>
      <c r="E99" s="546">
        <v>9.6</v>
      </c>
      <c r="F99" s="547">
        <v>1</v>
      </c>
    </row>
    <row r="100" spans="1:6" ht="12.75">
      <c r="A100" s="548" t="s">
        <v>871</v>
      </c>
      <c r="B100" s="549" t="s">
        <v>872</v>
      </c>
      <c r="C100" s="550">
        <v>0</v>
      </c>
      <c r="D100" s="550">
        <v>9.6</v>
      </c>
      <c r="E100" s="550">
        <v>9.6</v>
      </c>
      <c r="F100" s="551">
        <v>1</v>
      </c>
    </row>
    <row r="101" spans="1:6" ht="12.75">
      <c r="A101" s="552" t="s">
        <v>873</v>
      </c>
      <c r="B101" s="553" t="s">
        <v>874</v>
      </c>
      <c r="C101" s="554">
        <v>0</v>
      </c>
      <c r="D101" s="554">
        <v>9925.64</v>
      </c>
      <c r="E101" s="554">
        <v>9925.64</v>
      </c>
      <c r="F101" s="555">
        <v>1</v>
      </c>
    </row>
    <row r="102" spans="1:6" ht="12.75">
      <c r="A102" s="544">
        <v>4349</v>
      </c>
      <c r="B102" s="545" t="s">
        <v>875</v>
      </c>
      <c r="C102" s="546">
        <v>920.76</v>
      </c>
      <c r="D102" s="546">
        <v>751.18</v>
      </c>
      <c r="E102" s="546">
        <v>751.18</v>
      </c>
      <c r="F102" s="547">
        <v>1</v>
      </c>
    </row>
    <row r="103" spans="1:6" ht="12.75">
      <c r="A103" s="548" t="s">
        <v>876</v>
      </c>
      <c r="B103" s="549" t="s">
        <v>877</v>
      </c>
      <c r="C103" s="550">
        <v>920.76</v>
      </c>
      <c r="D103" s="550">
        <v>751.18</v>
      </c>
      <c r="E103" s="550">
        <v>751.18</v>
      </c>
      <c r="F103" s="551">
        <v>1</v>
      </c>
    </row>
    <row r="104" spans="1:6" ht="12.75">
      <c r="A104" s="544">
        <v>4351</v>
      </c>
      <c r="B104" s="545" t="s">
        <v>878</v>
      </c>
      <c r="C104" s="546">
        <v>0</v>
      </c>
      <c r="D104" s="546">
        <v>123.33</v>
      </c>
      <c r="E104" s="546">
        <v>123.33</v>
      </c>
      <c r="F104" s="547">
        <v>1</v>
      </c>
    </row>
    <row r="105" spans="1:6" ht="12.75">
      <c r="A105" s="548" t="s">
        <v>879</v>
      </c>
      <c r="B105" s="549"/>
      <c r="C105" s="550">
        <v>0</v>
      </c>
      <c r="D105" s="550">
        <v>123.33</v>
      </c>
      <c r="E105" s="550">
        <v>123.33</v>
      </c>
      <c r="F105" s="551">
        <v>1</v>
      </c>
    </row>
    <row r="106" spans="1:6" ht="12.75">
      <c r="A106" s="544">
        <v>4371</v>
      </c>
      <c r="B106" s="545" t="s">
        <v>880</v>
      </c>
      <c r="C106" s="546">
        <v>0</v>
      </c>
      <c r="D106" s="546">
        <v>5</v>
      </c>
      <c r="E106" s="546">
        <v>5</v>
      </c>
      <c r="F106" s="547">
        <v>1</v>
      </c>
    </row>
    <row r="107" spans="1:6" ht="12.75">
      <c r="A107" s="544">
        <v>4379</v>
      </c>
      <c r="B107" s="545" t="s">
        <v>881</v>
      </c>
      <c r="C107" s="546">
        <v>0</v>
      </c>
      <c r="D107" s="546">
        <v>70</v>
      </c>
      <c r="E107" s="546">
        <v>70</v>
      </c>
      <c r="F107" s="547">
        <v>1</v>
      </c>
    </row>
    <row r="108" spans="1:6" ht="12.75">
      <c r="A108" s="548" t="s">
        <v>882</v>
      </c>
      <c r="B108" s="549"/>
      <c r="C108" s="550">
        <v>0</v>
      </c>
      <c r="D108" s="550">
        <v>75</v>
      </c>
      <c r="E108" s="550">
        <v>75</v>
      </c>
      <c r="F108" s="551">
        <v>1</v>
      </c>
    </row>
    <row r="109" spans="1:6" ht="13.5">
      <c r="A109" s="552" t="s">
        <v>883</v>
      </c>
      <c r="B109" s="553" t="s">
        <v>884</v>
      </c>
      <c r="C109" s="554">
        <v>920.76</v>
      </c>
      <c r="D109" s="554">
        <v>949.51</v>
      </c>
      <c r="E109" s="554">
        <v>949.51</v>
      </c>
      <c r="F109" s="555">
        <v>1</v>
      </c>
    </row>
    <row r="110" spans="1:6" ht="13.5">
      <c r="A110" s="556" t="s">
        <v>885</v>
      </c>
      <c r="B110" s="557" t="s">
        <v>886</v>
      </c>
      <c r="C110" s="558">
        <v>920.76</v>
      </c>
      <c r="D110" s="558">
        <v>10875.15</v>
      </c>
      <c r="E110" s="558">
        <v>10875.15</v>
      </c>
      <c r="F110" s="559">
        <v>1</v>
      </c>
    </row>
    <row r="111" spans="1:6" ht="12.75">
      <c r="A111" s="524"/>
      <c r="B111" s="524"/>
      <c r="C111" s="524"/>
      <c r="D111" s="524"/>
      <c r="E111" s="524"/>
      <c r="F111" s="524"/>
    </row>
    <row r="112" spans="1:6" ht="13.5">
      <c r="A112" s="523" t="s">
        <v>770</v>
      </c>
      <c r="B112" s="524"/>
      <c r="C112" s="524"/>
      <c r="D112" s="524"/>
      <c r="E112" s="526" t="s">
        <v>534</v>
      </c>
      <c r="F112" s="524"/>
    </row>
    <row r="113" spans="1:6" ht="13.5">
      <c r="A113" s="541" t="s">
        <v>772</v>
      </c>
      <c r="B113" s="542" t="s">
        <v>773</v>
      </c>
      <c r="C113" s="542" t="s">
        <v>647</v>
      </c>
      <c r="D113" s="542" t="s">
        <v>648</v>
      </c>
      <c r="E113" s="542" t="s">
        <v>649</v>
      </c>
      <c r="F113" s="543" t="s">
        <v>650</v>
      </c>
    </row>
    <row r="114" spans="1:6" ht="12.75">
      <c r="A114" s="544">
        <v>5311</v>
      </c>
      <c r="B114" s="545" t="s">
        <v>887</v>
      </c>
      <c r="C114" s="546">
        <v>0</v>
      </c>
      <c r="D114" s="546">
        <v>20</v>
      </c>
      <c r="E114" s="546">
        <v>20</v>
      </c>
      <c r="F114" s="547">
        <v>1</v>
      </c>
    </row>
    <row r="115" spans="1:6" ht="12.75">
      <c r="A115" s="548" t="s">
        <v>888</v>
      </c>
      <c r="B115" s="549" t="s">
        <v>887</v>
      </c>
      <c r="C115" s="550">
        <v>0</v>
      </c>
      <c r="D115" s="550">
        <v>20</v>
      </c>
      <c r="E115" s="550">
        <v>20</v>
      </c>
      <c r="F115" s="551">
        <v>1</v>
      </c>
    </row>
    <row r="116" spans="1:6" ht="12.75">
      <c r="A116" s="552" t="s">
        <v>735</v>
      </c>
      <c r="B116" s="553" t="s">
        <v>887</v>
      </c>
      <c r="C116" s="554">
        <v>0</v>
      </c>
      <c r="D116" s="554">
        <v>20</v>
      </c>
      <c r="E116" s="554">
        <v>20</v>
      </c>
      <c r="F116" s="555">
        <v>1</v>
      </c>
    </row>
    <row r="117" spans="1:6" ht="12.75">
      <c r="A117" s="544">
        <v>5512</v>
      </c>
      <c r="B117" s="545" t="s">
        <v>889</v>
      </c>
      <c r="C117" s="546">
        <v>1514.9</v>
      </c>
      <c r="D117" s="546">
        <v>1693.94</v>
      </c>
      <c r="E117" s="546">
        <v>1693.93</v>
      </c>
      <c r="F117" s="547">
        <v>0.9999940966031855</v>
      </c>
    </row>
    <row r="118" spans="1:6" ht="12.75">
      <c r="A118" s="548" t="s">
        <v>746</v>
      </c>
      <c r="B118" s="549" t="s">
        <v>890</v>
      </c>
      <c r="C118" s="550">
        <v>1514.9</v>
      </c>
      <c r="D118" s="550">
        <v>1693.94</v>
      </c>
      <c r="E118" s="550">
        <v>1693.93</v>
      </c>
      <c r="F118" s="551">
        <v>0.9999940966031855</v>
      </c>
    </row>
    <row r="119" spans="1:6" ht="13.5">
      <c r="A119" s="552" t="s">
        <v>747</v>
      </c>
      <c r="B119" s="553" t="s">
        <v>891</v>
      </c>
      <c r="C119" s="554">
        <v>1514.9</v>
      </c>
      <c r="D119" s="554">
        <v>1693.94</v>
      </c>
      <c r="E119" s="554">
        <v>1693.93</v>
      </c>
      <c r="F119" s="555">
        <v>0.9999940966031855</v>
      </c>
    </row>
    <row r="120" spans="1:6" ht="13.5">
      <c r="A120" s="556" t="s">
        <v>892</v>
      </c>
      <c r="B120" s="557" t="s">
        <v>893</v>
      </c>
      <c r="C120" s="558">
        <v>1514.9</v>
      </c>
      <c r="D120" s="558">
        <v>1713.94</v>
      </c>
      <c r="E120" s="558">
        <v>1713.93</v>
      </c>
      <c r="F120" s="559">
        <v>0.9999941654900405</v>
      </c>
    </row>
    <row r="121" spans="1:6" ht="12.75">
      <c r="A121" s="574"/>
      <c r="B121" s="575"/>
      <c r="C121" s="576"/>
      <c r="D121" s="576"/>
      <c r="E121" s="576"/>
      <c r="F121" s="577"/>
    </row>
    <row r="122" spans="1:6" ht="12.75">
      <c r="A122" s="574"/>
      <c r="B122" s="575"/>
      <c r="C122" s="576"/>
      <c r="D122" s="576"/>
      <c r="E122" s="576"/>
      <c r="F122" s="577"/>
    </row>
    <row r="123" spans="1:6" ht="12.75">
      <c r="A123" s="574"/>
      <c r="B123" s="575"/>
      <c r="C123" s="576"/>
      <c r="D123" s="576"/>
      <c r="E123" s="576"/>
      <c r="F123" s="577"/>
    </row>
    <row r="124" spans="1:6" ht="12.75">
      <c r="A124" s="574"/>
      <c r="B124" s="575"/>
      <c r="C124" s="576"/>
      <c r="D124" s="576"/>
      <c r="E124" s="576"/>
      <c r="F124" s="577"/>
    </row>
    <row r="125" spans="1:6" ht="12.75">
      <c r="A125" s="574"/>
      <c r="B125" s="575"/>
      <c r="C125" s="576"/>
      <c r="D125" s="576"/>
      <c r="E125" s="576"/>
      <c r="F125" s="577"/>
    </row>
    <row r="126" spans="1:6" ht="12.75">
      <c r="A126" s="524"/>
      <c r="B126" s="524"/>
      <c r="C126" s="524"/>
      <c r="D126" s="524"/>
      <c r="E126" s="524"/>
      <c r="F126" s="524"/>
    </row>
    <row r="127" spans="1:6" ht="13.5">
      <c r="A127" s="523" t="s">
        <v>771</v>
      </c>
      <c r="B127" s="524"/>
      <c r="C127" s="524"/>
      <c r="D127" s="524"/>
      <c r="E127" s="526" t="s">
        <v>534</v>
      </c>
      <c r="F127" s="524"/>
    </row>
    <row r="128" spans="1:6" ht="13.5">
      <c r="A128" s="541" t="s">
        <v>772</v>
      </c>
      <c r="B128" s="542" t="s">
        <v>773</v>
      </c>
      <c r="C128" s="542" t="s">
        <v>647</v>
      </c>
      <c r="D128" s="542" t="s">
        <v>648</v>
      </c>
      <c r="E128" s="542" t="s">
        <v>649</v>
      </c>
      <c r="F128" s="543" t="s">
        <v>650</v>
      </c>
    </row>
    <row r="129" spans="1:6" ht="12.75">
      <c r="A129" s="544">
        <v>6112</v>
      </c>
      <c r="B129" s="545" t="s">
        <v>894</v>
      </c>
      <c r="C129" s="546">
        <v>1698.68</v>
      </c>
      <c r="D129" s="546">
        <v>1662.3</v>
      </c>
      <c r="E129" s="546">
        <v>1662.29</v>
      </c>
      <c r="F129" s="547">
        <v>0.9999939842387054</v>
      </c>
    </row>
    <row r="130" spans="1:6" ht="12.75">
      <c r="A130" s="548" t="s">
        <v>754</v>
      </c>
      <c r="B130" s="549" t="s">
        <v>479</v>
      </c>
      <c r="C130" s="550">
        <v>1698.68</v>
      </c>
      <c r="D130" s="550">
        <v>1662.3</v>
      </c>
      <c r="E130" s="550">
        <v>1662.29</v>
      </c>
      <c r="F130" s="551">
        <v>0.9999939842387054</v>
      </c>
    </row>
    <row r="131" spans="1:6" ht="12.75">
      <c r="A131" s="544">
        <v>6171</v>
      </c>
      <c r="B131" s="545" t="s">
        <v>895</v>
      </c>
      <c r="C131" s="546">
        <v>9884.06</v>
      </c>
      <c r="D131" s="546">
        <v>9434.6</v>
      </c>
      <c r="E131" s="546">
        <v>9422.25</v>
      </c>
      <c r="F131" s="547">
        <v>0.9986909884891781</v>
      </c>
    </row>
    <row r="132" spans="1:6" ht="12.75">
      <c r="A132" s="548" t="s">
        <v>896</v>
      </c>
      <c r="B132" s="549" t="s">
        <v>897</v>
      </c>
      <c r="C132" s="550">
        <v>9884.06</v>
      </c>
      <c r="D132" s="550">
        <v>9434.6</v>
      </c>
      <c r="E132" s="550">
        <v>9422.25</v>
      </c>
      <c r="F132" s="551">
        <v>0.9986909884891781</v>
      </c>
    </row>
    <row r="133" spans="1:6" ht="12.75">
      <c r="A133" s="552" t="s">
        <v>761</v>
      </c>
      <c r="B133" s="553" t="s">
        <v>898</v>
      </c>
      <c r="C133" s="554">
        <v>11582.74</v>
      </c>
      <c r="D133" s="554">
        <v>11096.9</v>
      </c>
      <c r="E133" s="554">
        <v>11084.55</v>
      </c>
      <c r="F133" s="555">
        <v>0.9988870765709342</v>
      </c>
    </row>
    <row r="134" spans="1:6" ht="12.75">
      <c r="A134" s="544">
        <v>6310</v>
      </c>
      <c r="B134" s="545" t="s">
        <v>899</v>
      </c>
      <c r="C134" s="546">
        <v>489.6</v>
      </c>
      <c r="D134" s="546">
        <v>523.29</v>
      </c>
      <c r="E134" s="546">
        <v>499.34</v>
      </c>
      <c r="F134" s="547">
        <v>0.9542318790727895</v>
      </c>
    </row>
    <row r="135" spans="1:6" ht="12.75">
      <c r="A135" s="548" t="s">
        <v>900</v>
      </c>
      <c r="B135" s="549" t="s">
        <v>899</v>
      </c>
      <c r="C135" s="550">
        <v>489.6</v>
      </c>
      <c r="D135" s="550">
        <v>523.29</v>
      </c>
      <c r="E135" s="550">
        <v>499.34</v>
      </c>
      <c r="F135" s="551">
        <v>0.9542318790727895</v>
      </c>
    </row>
    <row r="136" spans="1:6" ht="12.75">
      <c r="A136" s="544">
        <v>6330</v>
      </c>
      <c r="B136" s="545" t="s">
        <v>901</v>
      </c>
      <c r="C136" s="546">
        <v>250</v>
      </c>
      <c r="D136" s="546">
        <v>250</v>
      </c>
      <c r="E136" s="546">
        <v>30584.51</v>
      </c>
      <c r="F136" s="547">
        <v>122.33803999999999</v>
      </c>
    </row>
    <row r="137" spans="1:6" ht="12.75">
      <c r="A137" s="548" t="s">
        <v>902</v>
      </c>
      <c r="B137" s="549" t="s">
        <v>901</v>
      </c>
      <c r="C137" s="550">
        <v>250</v>
      </c>
      <c r="D137" s="550">
        <v>250</v>
      </c>
      <c r="E137" s="550">
        <v>30584.51</v>
      </c>
      <c r="F137" s="551">
        <v>122.33803999999999</v>
      </c>
    </row>
    <row r="138" spans="1:6" ht="12.75">
      <c r="A138" s="544">
        <v>6399</v>
      </c>
      <c r="B138" s="545" t="s">
        <v>903</v>
      </c>
      <c r="C138" s="546">
        <v>520</v>
      </c>
      <c r="D138" s="546">
        <v>265.98</v>
      </c>
      <c r="E138" s="546">
        <v>265.98</v>
      </c>
      <c r="F138" s="547">
        <v>1</v>
      </c>
    </row>
    <row r="139" spans="1:6" ht="12.75">
      <c r="A139" s="548" t="s">
        <v>904</v>
      </c>
      <c r="B139" s="549" t="s">
        <v>903</v>
      </c>
      <c r="C139" s="550">
        <v>520</v>
      </c>
      <c r="D139" s="550">
        <v>265.98</v>
      </c>
      <c r="E139" s="550">
        <v>265.98</v>
      </c>
      <c r="F139" s="551">
        <v>1</v>
      </c>
    </row>
    <row r="140" spans="1:6" ht="12.75">
      <c r="A140" s="552" t="s">
        <v>764</v>
      </c>
      <c r="B140" s="553" t="s">
        <v>905</v>
      </c>
      <c r="C140" s="554">
        <v>1259.6</v>
      </c>
      <c r="D140" s="554">
        <v>1039.27</v>
      </c>
      <c r="E140" s="554">
        <v>31349.83</v>
      </c>
      <c r="F140" s="555">
        <v>30.165240986461654</v>
      </c>
    </row>
    <row r="141" spans="1:6" ht="12.75">
      <c r="A141" s="544">
        <v>6402</v>
      </c>
      <c r="B141" s="545" t="s">
        <v>906</v>
      </c>
      <c r="C141" s="546">
        <v>0</v>
      </c>
      <c r="D141" s="546">
        <v>395.05</v>
      </c>
      <c r="E141" s="546">
        <v>395.05</v>
      </c>
      <c r="F141" s="547">
        <v>1</v>
      </c>
    </row>
    <row r="142" spans="1:6" ht="12.75">
      <c r="A142" s="544">
        <v>6409</v>
      </c>
      <c r="B142" s="545" t="s">
        <v>907</v>
      </c>
      <c r="C142" s="546">
        <v>3020</v>
      </c>
      <c r="D142" s="546">
        <v>73.64</v>
      </c>
      <c r="E142" s="546">
        <v>43.64</v>
      </c>
      <c r="F142" s="547">
        <v>0.5926127104834329</v>
      </c>
    </row>
    <row r="143" spans="1:6" ht="12.75">
      <c r="A143" s="548" t="s">
        <v>908</v>
      </c>
      <c r="B143" s="549" t="s">
        <v>592</v>
      </c>
      <c r="C143" s="550">
        <v>3020</v>
      </c>
      <c r="D143" s="550">
        <v>468.7</v>
      </c>
      <c r="E143" s="550">
        <v>438.69</v>
      </c>
      <c r="F143" s="551">
        <v>0.9359718369959462</v>
      </c>
    </row>
    <row r="144" spans="1:6" ht="13.5">
      <c r="A144" s="552" t="s">
        <v>909</v>
      </c>
      <c r="B144" s="553" t="s">
        <v>592</v>
      </c>
      <c r="C144" s="554">
        <v>3020</v>
      </c>
      <c r="D144" s="554">
        <v>468.7</v>
      </c>
      <c r="E144" s="554">
        <v>438.69</v>
      </c>
      <c r="F144" s="555">
        <v>0.9359718369959462</v>
      </c>
    </row>
    <row r="145" spans="1:6" ht="13.5">
      <c r="A145" s="556" t="s">
        <v>910</v>
      </c>
      <c r="B145" s="557" t="s">
        <v>911</v>
      </c>
      <c r="C145" s="558">
        <v>15862.34</v>
      </c>
      <c r="D145" s="558">
        <v>12604.86</v>
      </c>
      <c r="E145" s="558">
        <v>42873.07</v>
      </c>
      <c r="F145" s="559">
        <v>3.4013126682882633</v>
      </c>
    </row>
  </sheetData>
  <sheetProtection selectLockedCells="1" selectUnlockedCells="1"/>
  <printOptions/>
  <pageMargins left="0.1798611111111111" right="0.1798611111111111" top="0.3" bottom="0.5701388888888889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3:F57"/>
  <sheetViews>
    <sheetView workbookViewId="0" topLeftCell="A1">
      <selection activeCell="A9" sqref="A9"/>
    </sheetView>
  </sheetViews>
  <sheetFormatPr defaultColWidth="9.140625" defaultRowHeight="12.75"/>
  <cols>
    <col min="3" max="3" width="19.421875" style="4" customWidth="1"/>
    <col min="4" max="4" width="8.140625" style="4" customWidth="1"/>
    <col min="6" max="6" width="16.140625" style="4" customWidth="1"/>
  </cols>
  <sheetData>
    <row r="3" spans="2:3" ht="18">
      <c r="B3" s="578" t="s">
        <v>912</v>
      </c>
      <c r="C3" s="578"/>
    </row>
    <row r="4" ht="12.75">
      <c r="B4" s="4" t="s">
        <v>913</v>
      </c>
    </row>
    <row r="7" spans="1:2" ht="15">
      <c r="A7" s="579" t="s">
        <v>914</v>
      </c>
      <c r="B7" s="9"/>
    </row>
    <row r="9" spans="1:6" ht="12.75">
      <c r="A9" s="9" t="s">
        <v>915</v>
      </c>
      <c r="B9" s="9"/>
      <c r="C9" s="9"/>
      <c r="D9" s="435"/>
      <c r="E9" s="9"/>
      <c r="F9" s="580">
        <v>1392993.16</v>
      </c>
    </row>
    <row r="10" spans="2:6" ht="12.75">
      <c r="B10" s="4" t="s">
        <v>916</v>
      </c>
      <c r="C10" s="4" t="s">
        <v>917</v>
      </c>
      <c r="D10" s="285"/>
      <c r="F10" s="285">
        <v>2433.07</v>
      </c>
    </row>
    <row r="11" spans="3:6" ht="12.75">
      <c r="C11" s="4" t="s">
        <v>918</v>
      </c>
      <c r="D11" s="285"/>
      <c r="F11" s="285">
        <v>264.71</v>
      </c>
    </row>
    <row r="13" spans="4:6" ht="12.75">
      <c r="D13" s="285"/>
      <c r="F13" s="285"/>
    </row>
    <row r="14" spans="2:6" ht="12.75">
      <c r="B14" s="4" t="s">
        <v>919</v>
      </c>
      <c r="C14" s="4" t="s">
        <v>920</v>
      </c>
      <c r="D14" s="285"/>
      <c r="F14" s="285">
        <v>-864</v>
      </c>
    </row>
    <row r="16" spans="4:6" ht="12.75">
      <c r="D16" s="285"/>
      <c r="F16" s="285"/>
    </row>
    <row r="17" spans="1:6" ht="12.75">
      <c r="A17" s="9" t="s">
        <v>921</v>
      </c>
      <c r="B17" s="9"/>
      <c r="C17" s="9"/>
      <c r="D17" s="435"/>
      <c r="E17" s="9"/>
      <c r="F17" s="435">
        <f>SUM(F9:F16)</f>
        <v>1394826.94</v>
      </c>
    </row>
    <row r="18" spans="4:6" ht="12.75">
      <c r="D18" s="285"/>
      <c r="F18" s="285"/>
    </row>
    <row r="19" spans="1:6" ht="12.75">
      <c r="A19" s="4" t="s">
        <v>922</v>
      </c>
      <c r="D19" s="285"/>
      <c r="F19" s="285">
        <v>84327.01</v>
      </c>
    </row>
    <row r="20" spans="4:6" ht="12.75">
      <c r="D20" s="285"/>
      <c r="F20" s="285"/>
    </row>
    <row r="21" spans="4:6" ht="12.75">
      <c r="D21" s="285"/>
      <c r="F21" s="285"/>
    </row>
    <row r="22" spans="1:6" ht="15.75">
      <c r="A22" s="67" t="s">
        <v>923</v>
      </c>
      <c r="B22" s="67"/>
      <c r="F22" s="285"/>
    </row>
    <row r="24" spans="1:6" ht="12.75">
      <c r="A24" s="9" t="s">
        <v>924</v>
      </c>
      <c r="B24" s="9"/>
      <c r="C24" s="9"/>
      <c r="D24" s="9"/>
      <c r="E24" s="9"/>
      <c r="F24" s="435">
        <v>90087.03</v>
      </c>
    </row>
    <row r="25" spans="2:6" ht="12.75">
      <c r="B25" s="4" t="s">
        <v>925</v>
      </c>
      <c r="C25" s="4" t="s">
        <v>926</v>
      </c>
      <c r="E25" s="4"/>
      <c r="F25" s="235">
        <v>250000</v>
      </c>
    </row>
    <row r="26" spans="3:6" ht="12.75">
      <c r="C26" s="4" t="s">
        <v>927</v>
      </c>
      <c r="E26" s="4"/>
      <c r="F26" s="235">
        <v>76.24</v>
      </c>
    </row>
    <row r="27" spans="5:6" ht="12.75">
      <c r="E27" s="4"/>
      <c r="F27" s="235"/>
    </row>
    <row r="28" spans="2:6" ht="12.75">
      <c r="B28" s="4" t="s">
        <v>919</v>
      </c>
      <c r="C28" s="4" t="s">
        <v>928</v>
      </c>
      <c r="E28" s="4"/>
      <c r="F28" s="235">
        <v>-182660</v>
      </c>
    </row>
    <row r="29" spans="3:6" ht="12.75">
      <c r="C29" s="4" t="s">
        <v>929</v>
      </c>
      <c r="E29" s="4"/>
      <c r="F29" s="235">
        <v>-1827</v>
      </c>
    </row>
    <row r="30" spans="3:6" ht="12.75">
      <c r="C30" s="4" t="s">
        <v>930</v>
      </c>
      <c r="E30" s="4"/>
      <c r="F30" s="235">
        <v>-1560</v>
      </c>
    </row>
    <row r="31" spans="3:6" ht="12.75">
      <c r="C31" s="4" t="s">
        <v>931</v>
      </c>
      <c r="E31" s="4"/>
      <c r="F31" s="235">
        <v>-14000</v>
      </c>
    </row>
    <row r="32" spans="3:6" ht="12.75">
      <c r="C32" s="4" t="s">
        <v>932</v>
      </c>
      <c r="E32" s="4"/>
      <c r="F32" s="235">
        <v>-7300</v>
      </c>
    </row>
    <row r="33" spans="3:6" ht="12.75">
      <c r="C33" s="4" t="s">
        <v>933</v>
      </c>
      <c r="E33" s="4"/>
      <c r="F33" s="235">
        <v>0</v>
      </c>
    </row>
    <row r="34" spans="3:6" ht="12.75">
      <c r="C34" s="4" t="s">
        <v>934</v>
      </c>
      <c r="E34" s="4"/>
      <c r="F34" s="235">
        <v>-40575</v>
      </c>
    </row>
    <row r="35" spans="3:6" ht="12.75">
      <c r="C35" s="4" t="s">
        <v>318</v>
      </c>
      <c r="E35" s="4"/>
      <c r="F35" s="235">
        <v>-34300</v>
      </c>
    </row>
    <row r="36" spans="3:6" ht="12.75">
      <c r="C36" s="4" t="s">
        <v>935</v>
      </c>
      <c r="E36" s="4"/>
      <c r="F36" s="235">
        <v>-7500</v>
      </c>
    </row>
    <row r="37" spans="3:6" ht="12.75">
      <c r="C37" s="4" t="s">
        <v>936</v>
      </c>
      <c r="E37" s="4"/>
      <c r="F37" s="235">
        <v>-440</v>
      </c>
    </row>
    <row r="38" spans="5:6" ht="12.75">
      <c r="E38" s="4"/>
      <c r="F38" s="235"/>
    </row>
    <row r="39" spans="5:6" ht="12.75">
      <c r="E39" s="4"/>
      <c r="F39" s="235"/>
    </row>
    <row r="40" spans="1:6" ht="12.75">
      <c r="A40" s="9" t="s">
        <v>921</v>
      </c>
      <c r="B40" s="9"/>
      <c r="C40" s="9"/>
      <c r="D40" s="9"/>
      <c r="E40" s="9"/>
      <c r="F40" s="435">
        <f>SUM(F24:F39)</f>
        <v>50001.26999999999</v>
      </c>
    </row>
    <row r="41" ht="12.75">
      <c r="F41" s="285"/>
    </row>
    <row r="42" spans="1:6" ht="12.75">
      <c r="A42" s="4" t="s">
        <v>937</v>
      </c>
      <c r="F42" s="285"/>
    </row>
    <row r="43" ht="12.75">
      <c r="F43" s="285"/>
    </row>
    <row r="44" spans="1:6" ht="15.75">
      <c r="A44" s="67"/>
      <c r="F44" s="285"/>
    </row>
    <row r="45" spans="1:6" ht="15.75">
      <c r="A45" s="67" t="s">
        <v>938</v>
      </c>
      <c r="B45" s="67"/>
      <c r="C45" s="67"/>
      <c r="D45" s="67"/>
      <c r="E45" s="67"/>
      <c r="F45" s="285"/>
    </row>
    <row r="48" spans="1:6" ht="12.75">
      <c r="A48" s="9" t="s">
        <v>924</v>
      </c>
      <c r="B48" s="9"/>
      <c r="C48" s="9"/>
      <c r="D48" s="9"/>
      <c r="E48" s="9"/>
      <c r="F48" s="435">
        <v>1524143.82</v>
      </c>
    </row>
    <row r="49" spans="2:6" ht="12.75">
      <c r="B49" s="4" t="s">
        <v>925</v>
      </c>
      <c r="C49" s="4" t="s">
        <v>939</v>
      </c>
      <c r="E49" s="4"/>
      <c r="F49" s="235">
        <v>1500000</v>
      </c>
    </row>
    <row r="50" spans="3:6" ht="12.75">
      <c r="C50" s="4" t="s">
        <v>927</v>
      </c>
      <c r="E50" s="4"/>
      <c r="F50" s="235">
        <v>1358.64</v>
      </c>
    </row>
    <row r="51" spans="5:6" ht="12.75">
      <c r="E51" s="4"/>
      <c r="F51" s="235"/>
    </row>
    <row r="52" spans="2:6" ht="12.75">
      <c r="B52" s="4" t="s">
        <v>919</v>
      </c>
      <c r="C52" s="4" t="s">
        <v>929</v>
      </c>
      <c r="E52" s="4"/>
      <c r="F52" s="235">
        <v>-1473</v>
      </c>
    </row>
    <row r="53" spans="3:6" ht="12.75">
      <c r="C53" s="4" t="s">
        <v>210</v>
      </c>
      <c r="E53" s="4"/>
      <c r="F53" s="235">
        <v>-416733.2</v>
      </c>
    </row>
    <row r="54" spans="3:6" ht="12.75">
      <c r="C54" s="4" t="s">
        <v>940</v>
      </c>
      <c r="E54" s="4"/>
      <c r="F54" s="235"/>
    </row>
    <row r="55" spans="5:6" ht="12.75">
      <c r="E55" s="4"/>
      <c r="F55" s="235"/>
    </row>
    <row r="56" spans="5:6" ht="12.75">
      <c r="E56" s="4"/>
      <c r="F56" s="235"/>
    </row>
    <row r="57" spans="1:6" ht="12.75">
      <c r="A57" s="9" t="s">
        <v>921</v>
      </c>
      <c r="B57" s="9"/>
      <c r="C57" s="9"/>
      <c r="D57" s="9"/>
      <c r="E57" s="9"/>
      <c r="F57" s="435">
        <f>SUM(F48:F56)</f>
        <v>2607296.26</v>
      </c>
    </row>
  </sheetData>
  <sheetProtection selectLockedCells="1" selectUnlockedCells="1"/>
  <printOptions/>
  <pageMargins left="0.7479166666666667" right="0.3298611111111111" top="0.7798611111111111" bottom="0.6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K40"/>
  <sheetViews>
    <sheetView workbookViewId="0" topLeftCell="A1">
      <selection activeCell="A35" sqref="A35"/>
    </sheetView>
  </sheetViews>
  <sheetFormatPr defaultColWidth="9.140625" defaultRowHeight="12.75"/>
  <cols>
    <col min="4" max="4" width="19.57421875" style="4" customWidth="1"/>
    <col min="6" max="6" width="15.7109375" style="4" customWidth="1"/>
  </cols>
  <sheetData>
    <row r="1" spans="1:8" ht="18">
      <c r="A1" s="581" t="s">
        <v>941</v>
      </c>
      <c r="B1" s="581"/>
      <c r="C1" s="581"/>
      <c r="D1" s="582"/>
      <c r="E1" s="583"/>
      <c r="F1" s="584"/>
      <c r="G1" s="46"/>
      <c r="H1" s="46"/>
    </row>
    <row r="2" spans="1:8" ht="9.75" customHeight="1">
      <c r="A2" s="46"/>
      <c r="B2" s="46"/>
      <c r="C2" s="46"/>
      <c r="D2" s="463"/>
      <c r="E2" s="46"/>
      <c r="F2" s="46"/>
      <c r="G2" s="46"/>
      <c r="H2" s="46"/>
    </row>
    <row r="3" spans="1:8" ht="12.75">
      <c r="A3" s="46" t="s">
        <v>942</v>
      </c>
      <c r="B3" s="46"/>
      <c r="C3" s="46"/>
      <c r="D3" s="463">
        <v>1537838.28</v>
      </c>
      <c r="E3" s="46"/>
      <c r="F3" s="46"/>
      <c r="G3" s="46"/>
      <c r="H3" s="46"/>
    </row>
    <row r="4" spans="1:8" ht="12.75">
      <c r="A4" s="46" t="s">
        <v>943</v>
      </c>
      <c r="B4" s="46"/>
      <c r="C4" s="46"/>
      <c r="D4" s="463">
        <v>4529.79</v>
      </c>
      <c r="E4" s="46"/>
      <c r="F4" s="46"/>
      <c r="G4" s="46"/>
      <c r="H4" s="46"/>
    </row>
    <row r="5" spans="1:8" ht="12.75">
      <c r="A5" s="585" t="s">
        <v>944</v>
      </c>
      <c r="B5" s="586"/>
      <c r="C5" s="586"/>
      <c r="D5" s="587">
        <v>5574092.42</v>
      </c>
      <c r="E5" s="46"/>
      <c r="F5" s="463"/>
      <c r="G5" s="46"/>
      <c r="H5" s="46"/>
    </row>
    <row r="6" spans="1:8" ht="15" customHeight="1">
      <c r="A6" s="46"/>
      <c r="B6" s="46"/>
      <c r="C6" s="46"/>
      <c r="D6" s="46"/>
      <c r="E6" s="46"/>
      <c r="F6" s="46"/>
      <c r="G6" s="46"/>
      <c r="H6" s="46"/>
    </row>
    <row r="7" spans="1:8" ht="12.75">
      <c r="A7" s="243" t="s">
        <v>945</v>
      </c>
      <c r="B7" s="243"/>
      <c r="C7" s="243"/>
      <c r="D7" s="588">
        <f>SUM(D3:D6)</f>
        <v>7116460.49</v>
      </c>
      <c r="E7" s="192"/>
      <c r="F7" s="463"/>
      <c r="G7" s="46"/>
      <c r="H7" s="46"/>
    </row>
    <row r="8" spans="1:8" ht="12.75">
      <c r="A8" s="46"/>
      <c r="B8" s="46"/>
      <c r="C8" s="46"/>
      <c r="D8" s="463"/>
      <c r="E8" s="192"/>
      <c r="F8" s="463"/>
      <c r="G8" s="46"/>
      <c r="H8" s="46"/>
    </row>
    <row r="9" spans="1:8" ht="12.75">
      <c r="A9" s="46"/>
      <c r="B9" s="46"/>
      <c r="C9" s="46"/>
      <c r="D9" s="463"/>
      <c r="E9" s="192"/>
      <c r="F9" s="463"/>
      <c r="G9" s="46"/>
      <c r="H9" s="46"/>
    </row>
    <row r="10" spans="1:8" ht="12.75">
      <c r="A10" s="46" t="s">
        <v>946</v>
      </c>
      <c r="B10" s="46"/>
      <c r="C10" s="46"/>
      <c r="D10" s="463">
        <v>1310499.93</v>
      </c>
      <c r="E10" s="192"/>
      <c r="F10" s="463"/>
      <c r="G10" s="46"/>
      <c r="H10" s="46"/>
    </row>
    <row r="11" spans="1:8" ht="12.75">
      <c r="A11" s="46" t="s">
        <v>947</v>
      </c>
      <c r="B11" s="46"/>
      <c r="C11" s="46"/>
      <c r="D11" s="463">
        <v>2607296.26</v>
      </c>
      <c r="E11" s="192"/>
      <c r="F11" s="463"/>
      <c r="G11" s="46"/>
      <c r="H11" s="46"/>
    </row>
    <row r="12" spans="1:8" ht="12.75">
      <c r="A12" s="586" t="s">
        <v>948</v>
      </c>
      <c r="B12" s="586"/>
      <c r="C12" s="586"/>
      <c r="D12" s="589">
        <v>50001.27</v>
      </c>
      <c r="E12" s="46"/>
      <c r="F12" s="46"/>
      <c r="G12" s="46"/>
      <c r="H12" s="46"/>
    </row>
    <row r="13" spans="1:8" ht="12.75">
      <c r="A13" s="243"/>
      <c r="B13" s="46"/>
      <c r="C13" s="46"/>
      <c r="D13" s="588"/>
      <c r="E13" s="192"/>
      <c r="F13" s="463"/>
      <c r="G13" s="46"/>
      <c r="H13" s="46"/>
    </row>
    <row r="14" spans="1:8" ht="14.25" customHeight="1">
      <c r="A14" s="243" t="s">
        <v>949</v>
      </c>
      <c r="B14" s="243"/>
      <c r="C14" s="243"/>
      <c r="D14" s="588">
        <f>SUM(D10:D13)</f>
        <v>3967797.46</v>
      </c>
      <c r="E14" s="46"/>
      <c r="F14" s="46"/>
      <c r="G14" s="46"/>
      <c r="H14" s="46"/>
    </row>
    <row r="15" spans="1:8" ht="12.75">
      <c r="A15" s="243"/>
      <c r="B15" s="46"/>
      <c r="C15" s="203"/>
      <c r="D15" s="588"/>
      <c r="E15" s="203"/>
      <c r="F15" s="463"/>
      <c r="G15" s="46"/>
      <c r="H15" s="46"/>
    </row>
    <row r="16" spans="1:10" ht="12.75">
      <c r="A16" s="243" t="s">
        <v>950</v>
      </c>
      <c r="B16" s="243"/>
      <c r="C16" s="243"/>
      <c r="D16" s="588">
        <v>232737.68</v>
      </c>
      <c r="E16" s="46"/>
      <c r="F16" s="590" t="s">
        <v>951</v>
      </c>
      <c r="G16" s="203" t="s">
        <v>952</v>
      </c>
      <c r="H16" s="203"/>
      <c r="I16" s="21"/>
      <c r="J16" s="21"/>
    </row>
    <row r="17" spans="1:10" ht="12.75">
      <c r="A17" s="243"/>
      <c r="B17" s="243"/>
      <c r="C17" s="243"/>
      <c r="D17" s="588"/>
      <c r="E17" s="46"/>
      <c r="F17" s="590"/>
      <c r="G17" s="203" t="s">
        <v>953</v>
      </c>
      <c r="H17" s="203"/>
      <c r="I17" s="21"/>
      <c r="J17" s="21"/>
    </row>
    <row r="18" spans="1:6" ht="12.75">
      <c r="A18" s="243"/>
      <c r="B18" s="243"/>
      <c r="C18" s="243"/>
      <c r="D18" s="588"/>
      <c r="E18" s="46"/>
      <c r="F18" s="590"/>
    </row>
    <row r="19" spans="1:10" ht="12.75">
      <c r="A19" s="243"/>
      <c r="B19" s="243"/>
      <c r="C19" s="243"/>
      <c r="D19" s="588"/>
      <c r="E19" s="46"/>
      <c r="F19" s="590"/>
      <c r="G19" s="203"/>
      <c r="H19" s="203"/>
      <c r="I19" s="21"/>
      <c r="J19" s="21"/>
    </row>
    <row r="20" spans="1:8" ht="10.5" customHeight="1">
      <c r="A20" s="591"/>
      <c r="B20" s="46"/>
      <c r="C20" s="46"/>
      <c r="D20" s="463"/>
      <c r="E20" s="46"/>
      <c r="F20" s="463"/>
      <c r="G20" s="46"/>
      <c r="H20" s="243"/>
    </row>
    <row r="21" spans="1:8" ht="12.75">
      <c r="A21" s="243" t="s">
        <v>954</v>
      </c>
      <c r="B21" s="243"/>
      <c r="C21" s="243"/>
      <c r="D21" s="588"/>
      <c r="E21" s="46"/>
      <c r="F21" s="463"/>
      <c r="G21" s="46"/>
      <c r="H21" s="46"/>
    </row>
    <row r="22" spans="1:8" ht="12.75">
      <c r="A22" s="358" t="s">
        <v>955</v>
      </c>
      <c r="B22" s="358"/>
      <c r="C22" s="358"/>
      <c r="D22" s="592">
        <v>2193495.47</v>
      </c>
      <c r="E22" s="46"/>
      <c r="F22" s="463"/>
      <c r="G22" s="46"/>
      <c r="H22" s="46"/>
    </row>
    <row r="23" spans="1:8" ht="12.75">
      <c r="A23" s="358" t="s">
        <v>956</v>
      </c>
      <c r="B23" s="358"/>
      <c r="C23" s="358"/>
      <c r="D23" s="592">
        <v>555653.06</v>
      </c>
      <c r="E23" s="46"/>
      <c r="F23" s="463"/>
      <c r="G23" s="46"/>
      <c r="H23" s="46"/>
    </row>
    <row r="24" spans="1:8" ht="12.75">
      <c r="A24" s="585" t="s">
        <v>957</v>
      </c>
      <c r="B24" s="585"/>
      <c r="C24" s="585"/>
      <c r="D24" s="587">
        <v>2681388.73</v>
      </c>
      <c r="E24" s="46"/>
      <c r="F24" s="463"/>
      <c r="G24" s="46"/>
      <c r="H24" s="46"/>
    </row>
    <row r="25" spans="1:8" ht="12.75">
      <c r="A25" s="358"/>
      <c r="B25" s="358"/>
      <c r="C25" s="358"/>
      <c r="D25" s="592"/>
      <c r="E25" s="46"/>
      <c r="F25" s="463"/>
      <c r="G25" s="46"/>
      <c r="H25" s="46"/>
    </row>
    <row r="26" spans="1:8" ht="12.75">
      <c r="A26" s="358" t="s">
        <v>597</v>
      </c>
      <c r="B26" s="358"/>
      <c r="C26" s="358"/>
      <c r="D26" s="588">
        <f>SUM(D22:D24)</f>
        <v>5430537.26</v>
      </c>
      <c r="E26" s="243"/>
      <c r="F26" s="588"/>
      <c r="G26" s="243"/>
      <c r="H26" s="203"/>
    </row>
    <row r="27" spans="1:8" ht="12.75">
      <c r="A27" s="358"/>
      <c r="B27" s="358"/>
      <c r="C27" s="358"/>
      <c r="D27" s="592"/>
      <c r="E27" s="243"/>
      <c r="F27" s="588"/>
      <c r="G27" s="243"/>
      <c r="H27" s="203"/>
    </row>
    <row r="28" spans="1:8" ht="9.75" customHeight="1">
      <c r="A28" s="46"/>
      <c r="B28" s="203"/>
      <c r="C28" s="46"/>
      <c r="D28" s="463"/>
      <c r="E28" s="46"/>
      <c r="F28" s="463"/>
      <c r="G28" s="46"/>
      <c r="H28" s="203"/>
    </row>
    <row r="29" spans="1:11" ht="15.75">
      <c r="A29" s="591" t="s">
        <v>958</v>
      </c>
      <c r="B29" s="47"/>
      <c r="C29" s="47"/>
      <c r="D29" s="47"/>
      <c r="E29" s="47"/>
      <c r="F29" s="593"/>
      <c r="G29" s="47"/>
      <c r="H29" s="203"/>
      <c r="K29" s="21"/>
    </row>
    <row r="30" spans="1:8" ht="12.75">
      <c r="A30" s="46"/>
      <c r="B30" s="203"/>
      <c r="C30" s="46"/>
      <c r="D30" s="46"/>
      <c r="E30" s="46"/>
      <c r="F30" s="463"/>
      <c r="G30" s="46"/>
      <c r="H30" s="203"/>
    </row>
    <row r="31" spans="1:8" ht="12.75">
      <c r="A31" s="46" t="s">
        <v>959</v>
      </c>
      <c r="B31" s="46"/>
      <c r="C31" s="46"/>
      <c r="D31" s="594"/>
      <c r="E31" s="595"/>
      <c r="F31" s="596">
        <v>7116460.49</v>
      </c>
      <c r="G31" s="46"/>
      <c r="H31" s="46"/>
    </row>
    <row r="32" spans="1:8" ht="12.75">
      <c r="A32" s="46" t="s">
        <v>960</v>
      </c>
      <c r="B32" s="46"/>
      <c r="C32" s="46"/>
      <c r="D32" s="463"/>
      <c r="E32" s="46"/>
      <c r="F32" s="589">
        <v>-113578</v>
      </c>
      <c r="G32" s="46"/>
      <c r="H32" s="203"/>
    </row>
    <row r="33" spans="1:8" ht="12.75">
      <c r="A33" s="46"/>
      <c r="B33" s="46"/>
      <c r="C33" s="46"/>
      <c r="D33" s="463"/>
      <c r="E33" s="46"/>
      <c r="F33" s="463"/>
      <c r="G33" s="46"/>
      <c r="H33" s="203"/>
    </row>
    <row r="34" spans="1:8" ht="12.75">
      <c r="A34" s="46" t="s">
        <v>961</v>
      </c>
      <c r="B34" s="46"/>
      <c r="C34" s="46"/>
      <c r="D34" s="463"/>
      <c r="E34" s="46"/>
      <c r="F34" s="588">
        <f>SUM(F31:F33)</f>
        <v>7002882.49</v>
      </c>
      <c r="G34" s="46"/>
      <c r="H34" s="203"/>
    </row>
    <row r="35" spans="1:8" ht="33" customHeight="1">
      <c r="A35" s="46" t="s">
        <v>962</v>
      </c>
      <c r="B35" s="46"/>
      <c r="C35" s="46"/>
      <c r="D35" s="46"/>
      <c r="E35" s="46"/>
      <c r="F35" s="463"/>
      <c r="G35" s="46"/>
      <c r="H35" s="203"/>
    </row>
    <row r="36" spans="1:9" ht="12.75">
      <c r="A36" s="46"/>
      <c r="B36" s="243"/>
      <c r="C36" s="46"/>
      <c r="D36" s="588"/>
      <c r="E36" s="48"/>
      <c r="F36" s="463"/>
      <c r="G36" s="597"/>
      <c r="H36" s="203"/>
      <c r="I36" s="46"/>
    </row>
    <row r="37" spans="1:8" ht="12.75">
      <c r="A37" s="46"/>
      <c r="B37" s="46"/>
      <c r="C37" s="46"/>
      <c r="D37" s="595"/>
      <c r="E37" s="46"/>
      <c r="F37" s="463"/>
      <c r="G37" s="46"/>
      <c r="H37" s="203"/>
    </row>
    <row r="38" spans="1:8" ht="12.75">
      <c r="A38" s="46"/>
      <c r="B38" s="46"/>
      <c r="C38" s="46"/>
      <c r="D38" s="46"/>
      <c r="E38" s="46"/>
      <c r="F38" s="463"/>
      <c r="G38" s="46"/>
      <c r="H38" s="203"/>
    </row>
    <row r="39" spans="1:9" ht="12.75">
      <c r="A39" s="243" t="s">
        <v>963</v>
      </c>
      <c r="B39" s="243"/>
      <c r="C39" s="46"/>
      <c r="D39" s="588"/>
      <c r="E39" s="48"/>
      <c r="F39" s="463"/>
      <c r="G39" s="46"/>
      <c r="H39" s="203"/>
      <c r="I39" s="46"/>
    </row>
    <row r="40" spans="1:8" ht="12.75">
      <c r="A40" s="46" t="s">
        <v>964</v>
      </c>
      <c r="B40" s="46"/>
      <c r="C40" s="46"/>
      <c r="D40" s="594"/>
      <c r="E40" s="595"/>
      <c r="F40" s="588">
        <v>1602268.18</v>
      </c>
      <c r="G40" s="46"/>
      <c r="H40" s="203"/>
    </row>
  </sheetData>
  <sheetProtection selectLockedCells="1" selectUnlockedCells="1"/>
  <printOptions/>
  <pageMargins left="0.6298611111111111" right="0.39375" top="0.5902777777777778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9.140625" defaultRowHeight="12.75"/>
  <cols>
    <col min="2" max="4" width="10.7109375" style="4" customWidth="1"/>
    <col min="5" max="5" width="16.28125" style="4" customWidth="1"/>
    <col min="6" max="6" width="0" style="4" hidden="1" customWidth="1"/>
    <col min="7" max="7" width="10.7109375" style="4" customWidth="1"/>
    <col min="8" max="8" width="11.8515625" style="4" customWidth="1"/>
    <col min="9" max="13" width="10.7109375" style="4" customWidth="1"/>
  </cols>
  <sheetData>
    <row r="2" spans="1:13" ht="15.75">
      <c r="A2" s="67" t="s">
        <v>965</v>
      </c>
      <c r="B2" s="78"/>
      <c r="C2" s="78"/>
      <c r="D2" s="78"/>
      <c r="E2" s="78"/>
      <c r="F2" s="78"/>
      <c r="G2" s="124"/>
      <c r="H2" s="78"/>
      <c r="I2" s="78"/>
      <c r="K2" s="78"/>
      <c r="L2" s="124"/>
      <c r="M2" s="21"/>
    </row>
    <row r="3" spans="1:13" ht="12.75">
      <c r="A3" s="21"/>
      <c r="B3" s="78"/>
      <c r="C3" s="78"/>
      <c r="D3" s="78"/>
      <c r="E3" s="78"/>
      <c r="F3" s="78"/>
      <c r="G3" s="124"/>
      <c r="H3" s="78"/>
      <c r="I3" s="78"/>
      <c r="K3" s="78"/>
      <c r="L3" s="124"/>
      <c r="M3" s="21"/>
    </row>
    <row r="4" spans="1:13" ht="12.75">
      <c r="A4" s="598"/>
      <c r="B4" s="599"/>
      <c r="C4" s="599"/>
      <c r="D4" s="599" t="s">
        <v>966</v>
      </c>
      <c r="E4" s="599"/>
      <c r="F4" s="599"/>
      <c r="G4" s="600"/>
      <c r="H4" s="599"/>
      <c r="I4" s="599" t="s">
        <v>967</v>
      </c>
      <c r="J4" s="378"/>
      <c r="K4" s="599"/>
      <c r="L4" s="600"/>
      <c r="M4" s="21"/>
    </row>
    <row r="5" spans="1:13" ht="12.75">
      <c r="A5" s="601" t="s">
        <v>968</v>
      </c>
      <c r="B5" s="602" t="s">
        <v>969</v>
      </c>
      <c r="C5" s="602" t="s">
        <v>970</v>
      </c>
      <c r="D5" s="602" t="s">
        <v>971</v>
      </c>
      <c r="E5" s="603" t="s">
        <v>972</v>
      </c>
      <c r="F5" s="604"/>
      <c r="G5" s="605" t="s">
        <v>973</v>
      </c>
      <c r="H5" s="602" t="s">
        <v>974</v>
      </c>
      <c r="I5" s="606" t="s">
        <v>975</v>
      </c>
      <c r="J5" s="107" t="s">
        <v>975</v>
      </c>
      <c r="K5" s="602" t="s">
        <v>976</v>
      </c>
      <c r="L5" s="605" t="s">
        <v>977</v>
      </c>
      <c r="M5" s="21"/>
    </row>
    <row r="6" spans="1:13" ht="12.75">
      <c r="A6" s="607"/>
      <c r="B6" s="608" t="s">
        <v>978</v>
      </c>
      <c r="C6" s="608"/>
      <c r="D6" s="608"/>
      <c r="E6" s="609" t="s">
        <v>979</v>
      </c>
      <c r="F6" s="609"/>
      <c r="G6" s="610" t="s">
        <v>980</v>
      </c>
      <c r="H6" s="608" t="s">
        <v>981</v>
      </c>
      <c r="I6" s="611"/>
      <c r="J6" s="365" t="s">
        <v>982</v>
      </c>
      <c r="K6" s="608"/>
      <c r="L6" s="610" t="s">
        <v>980</v>
      </c>
      <c r="M6" s="21"/>
    </row>
    <row r="7" spans="1:13" ht="12.75">
      <c r="A7" s="612"/>
      <c r="B7" s="613"/>
      <c r="C7" s="613"/>
      <c r="D7" s="613"/>
      <c r="E7" s="614"/>
      <c r="F7" s="615"/>
      <c r="G7" s="616"/>
      <c r="H7" s="613"/>
      <c r="I7" s="617"/>
      <c r="K7" s="613"/>
      <c r="L7" s="616"/>
      <c r="M7" s="21"/>
    </row>
    <row r="8" spans="1:13" ht="33.75">
      <c r="A8" s="618" t="s">
        <v>983</v>
      </c>
      <c r="B8" s="613">
        <f>SUM(B10-B9)</f>
        <v>1285774.93</v>
      </c>
      <c r="C8" s="613">
        <f>SUM(C10-C9)</f>
        <v>373.47</v>
      </c>
      <c r="D8" s="613">
        <f>SUM(D10-D9)</f>
        <v>443669.59</v>
      </c>
      <c r="E8" s="614">
        <v>214552.2</v>
      </c>
      <c r="F8" s="615"/>
      <c r="G8" s="616">
        <f>SUM(B8:F8)</f>
        <v>1944370.19</v>
      </c>
      <c r="H8" s="613">
        <f>SUM(H10-H9)</f>
        <v>1878815.93</v>
      </c>
      <c r="I8" s="619">
        <v>38734</v>
      </c>
      <c r="J8" s="620">
        <v>38734</v>
      </c>
      <c r="K8" s="613">
        <f>SUM(K10-K9)</f>
        <v>65554.26000000001</v>
      </c>
      <c r="L8" s="616">
        <f>SUM(H8+K8)</f>
        <v>1944370.19</v>
      </c>
      <c r="M8" s="21"/>
    </row>
    <row r="9" spans="1:13" ht="56.25">
      <c r="A9" s="618" t="s">
        <v>984</v>
      </c>
      <c r="B9" s="613">
        <v>0</v>
      </c>
      <c r="C9" s="613">
        <v>0</v>
      </c>
      <c r="D9" s="613">
        <v>45000.99</v>
      </c>
      <c r="E9" s="614">
        <v>11992.11</v>
      </c>
      <c r="F9" s="615">
        <v>0</v>
      </c>
      <c r="G9" s="616">
        <f>SUM(B9:F9)</f>
        <v>56993.1</v>
      </c>
      <c r="H9" s="613">
        <v>3700.84</v>
      </c>
      <c r="I9" s="619">
        <v>1144.07</v>
      </c>
      <c r="J9" s="620">
        <v>648.26</v>
      </c>
      <c r="K9" s="613">
        <v>53292.26</v>
      </c>
      <c r="L9" s="616">
        <f>SUM(H9+K9)</f>
        <v>56993.100000000006</v>
      </c>
      <c r="M9" s="21"/>
    </row>
    <row r="10" spans="1:13" ht="33.75">
      <c r="A10" s="621" t="s">
        <v>985</v>
      </c>
      <c r="B10" s="622">
        <v>1285774.93</v>
      </c>
      <c r="C10" s="622">
        <v>373.47</v>
      </c>
      <c r="D10" s="622">
        <v>488670.58</v>
      </c>
      <c r="E10" s="623">
        <v>226544.31</v>
      </c>
      <c r="F10" s="624"/>
      <c r="G10" s="625">
        <f>SUM(B10:F10)</f>
        <v>2001363.29</v>
      </c>
      <c r="H10" s="622">
        <v>1882516.77</v>
      </c>
      <c r="I10" s="626" t="s">
        <v>986</v>
      </c>
      <c r="J10" s="627" t="s">
        <v>986</v>
      </c>
      <c r="K10" s="622">
        <v>118846.52</v>
      </c>
      <c r="L10" s="625">
        <f>SUM(H10+K10)</f>
        <v>2001363.29</v>
      </c>
      <c r="M10" s="21"/>
    </row>
    <row r="12" ht="12.75" hidden="1">
      <c r="A12" s="51" t="s">
        <v>987</v>
      </c>
    </row>
    <row r="13" ht="12.75" hidden="1">
      <c r="A13" s="66" t="s">
        <v>988</v>
      </c>
    </row>
    <row r="14" spans="1:13" ht="12.75" hidden="1">
      <c r="A14" s="21" t="s">
        <v>969</v>
      </c>
      <c r="B14" s="21" t="s">
        <v>989</v>
      </c>
      <c r="C14" s="21" t="s">
        <v>990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 hidden="1">
      <c r="A15" s="21" t="s">
        <v>970</v>
      </c>
      <c r="B15" s="21" t="s">
        <v>989</v>
      </c>
      <c r="C15" s="21" t="s">
        <v>991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.75" hidden="1">
      <c r="A16" s="21" t="s">
        <v>971</v>
      </c>
      <c r="B16" s="21" t="s">
        <v>989</v>
      </c>
      <c r="C16" s="21" t="s">
        <v>992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.75" hidden="1">
      <c r="A17" s="21"/>
      <c r="B17" s="21"/>
      <c r="C17" s="21" t="s">
        <v>993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.75" hidden="1">
      <c r="A18" s="21"/>
      <c r="B18" s="21" t="s">
        <v>994</v>
      </c>
      <c r="C18" s="21" t="s">
        <v>995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hidden="1">
      <c r="A19" s="21" t="s">
        <v>996</v>
      </c>
      <c r="B19" s="21" t="s">
        <v>989</v>
      </c>
      <c r="C19" s="21" t="s">
        <v>997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3" ht="12.75" hidden="1">
      <c r="A20" s="21" t="s">
        <v>998</v>
      </c>
      <c r="C20" s="21" t="s">
        <v>999</v>
      </c>
    </row>
    <row r="21" spans="2:3" ht="12.75" hidden="1">
      <c r="B21" s="21" t="s">
        <v>1000</v>
      </c>
      <c r="C21" s="21" t="s">
        <v>1001</v>
      </c>
    </row>
    <row r="22" ht="12.75" hidden="1"/>
    <row r="23" ht="12.75" hidden="1">
      <c r="A23" s="66" t="s">
        <v>1002</v>
      </c>
    </row>
    <row r="24" spans="1:12" ht="12.75" hidden="1">
      <c r="A24" s="21" t="s">
        <v>1003</v>
      </c>
      <c r="B24" s="21"/>
      <c r="C24" s="21" t="s">
        <v>1004</v>
      </c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 hidden="1">
      <c r="A25" s="21" t="s">
        <v>1005</v>
      </c>
      <c r="B25" s="21" t="s">
        <v>989</v>
      </c>
      <c r="C25" s="21" t="s">
        <v>1006</v>
      </c>
      <c r="D25" s="21"/>
      <c r="E25" s="21"/>
      <c r="F25" s="21"/>
      <c r="G25" s="21"/>
      <c r="H25" s="21"/>
      <c r="I25" s="21"/>
      <c r="J25" s="21"/>
      <c r="K25" s="21"/>
      <c r="L25" s="21"/>
    </row>
    <row r="26" ht="12.75" hidden="1">
      <c r="C26" s="21" t="s">
        <v>1007</v>
      </c>
    </row>
    <row r="27" spans="1:13" ht="12.75" hidden="1">
      <c r="A27" s="66"/>
      <c r="B27" s="21" t="s">
        <v>1000</v>
      </c>
      <c r="C27" s="21" t="s">
        <v>1008</v>
      </c>
      <c r="D27" s="66"/>
      <c r="E27" s="66"/>
      <c r="F27" s="66"/>
      <c r="G27" s="66"/>
      <c r="H27" s="66"/>
      <c r="I27" s="66"/>
      <c r="J27" s="66"/>
      <c r="K27" s="66"/>
      <c r="L27" s="66"/>
      <c r="M27" s="9"/>
    </row>
    <row r="28" ht="12.75" hidden="1"/>
    <row r="29" ht="12.75">
      <c r="A29" s="66" t="s">
        <v>1009</v>
      </c>
    </row>
    <row r="30" spans="1:11" ht="12.75">
      <c r="A30" s="9"/>
      <c r="D30" s="21" t="s">
        <v>1010</v>
      </c>
      <c r="E30" s="78">
        <v>437687317.83</v>
      </c>
      <c r="I30" s="107" t="s">
        <v>1011</v>
      </c>
      <c r="J30" s="21" t="s">
        <v>1012</v>
      </c>
      <c r="K30" s="78">
        <v>91754057.74</v>
      </c>
    </row>
    <row r="31" spans="4:11" ht="12.75">
      <c r="D31" s="21" t="s">
        <v>1013</v>
      </c>
      <c r="E31" s="78">
        <v>398953313.49</v>
      </c>
      <c r="J31" s="21" t="s">
        <v>1014</v>
      </c>
      <c r="K31" s="78">
        <v>114772962.08</v>
      </c>
    </row>
    <row r="32" spans="5:11" ht="12.75">
      <c r="E32" s="628">
        <f>SUM(E30-E31)</f>
        <v>38734004.339999974</v>
      </c>
      <c r="G32" s="21" t="s">
        <v>1015</v>
      </c>
      <c r="K32" s="629">
        <f>SUM(K31-K30)</f>
        <v>23018904.340000004</v>
      </c>
    </row>
    <row r="33" spans="11:13" ht="12.75">
      <c r="K33" s="78">
        <v>15715100</v>
      </c>
      <c r="L33" s="111" t="s">
        <v>1016</v>
      </c>
      <c r="M33" s="111"/>
    </row>
    <row r="34" spans="3:11" ht="12.75">
      <c r="C34" s="107"/>
      <c r="D34" s="21"/>
      <c r="E34" s="78"/>
      <c r="K34" s="628">
        <f>SUM(K32:K33)</f>
        <v>38734004.34</v>
      </c>
    </row>
    <row r="35" ht="12.75">
      <c r="A35" s="66" t="s">
        <v>1017</v>
      </c>
    </row>
    <row r="36" spans="4:5" ht="12.75">
      <c r="D36" s="21" t="s">
        <v>1018</v>
      </c>
      <c r="E36" s="630">
        <v>1144075.83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B2:E55"/>
  <sheetViews>
    <sheetView tabSelected="1" workbookViewId="0" topLeftCell="A1">
      <selection activeCell="C58" sqref="C58"/>
    </sheetView>
  </sheetViews>
  <sheetFormatPr defaultColWidth="9.140625" defaultRowHeight="12.75"/>
  <cols>
    <col min="1" max="1" width="3.140625" style="4" customWidth="1"/>
    <col min="4" max="4" width="14.7109375" style="4" customWidth="1"/>
    <col min="5" max="5" width="30.140625" style="4" customWidth="1"/>
  </cols>
  <sheetData>
    <row r="2" spans="2:5" ht="18.75">
      <c r="B2" s="631" t="s">
        <v>1019</v>
      </c>
      <c r="C2" s="631"/>
      <c r="D2" s="631"/>
      <c r="E2" s="632"/>
    </row>
    <row r="5" ht="12.75">
      <c r="B5" s="4" t="s">
        <v>1020</v>
      </c>
    </row>
    <row r="6" ht="12.75">
      <c r="B6" s="4" t="s">
        <v>1021</v>
      </c>
    </row>
    <row r="8" spans="2:5" ht="12.75">
      <c r="B8" s="4" t="s">
        <v>1022</v>
      </c>
      <c r="E8" s="4" t="s">
        <v>1023</v>
      </c>
    </row>
    <row r="9" ht="12.75">
      <c r="E9" s="4" t="s">
        <v>1024</v>
      </c>
    </row>
    <row r="10" ht="12.75">
      <c r="E10" s="4" t="s">
        <v>1025</v>
      </c>
    </row>
    <row r="11" ht="12.75">
      <c r="E11" s="4" t="s">
        <v>1026</v>
      </c>
    </row>
    <row r="12" ht="12.75">
      <c r="E12" s="4" t="s">
        <v>1027</v>
      </c>
    </row>
    <row r="13" ht="12.75">
      <c r="E13" s="4" t="s">
        <v>1028</v>
      </c>
    </row>
    <row r="14" ht="12.75">
      <c r="E14" s="4" t="s">
        <v>1029</v>
      </c>
    </row>
    <row r="15" ht="12.75">
      <c r="E15" s="4" t="s">
        <v>1030</v>
      </c>
    </row>
    <row r="16" ht="12.75">
      <c r="E16" s="4" t="s">
        <v>1031</v>
      </c>
    </row>
    <row r="17" ht="12.75">
      <c r="E17" s="4" t="s">
        <v>1032</v>
      </c>
    </row>
    <row r="18" ht="12.75">
      <c r="E18" s="4" t="s">
        <v>1033</v>
      </c>
    </row>
    <row r="19" ht="12.75">
      <c r="E19" s="4" t="s">
        <v>1034</v>
      </c>
    </row>
    <row r="20" ht="12.75">
      <c r="E20" s="4" t="s">
        <v>1035</v>
      </c>
    </row>
    <row r="21" ht="12.75">
      <c r="E21" s="4" t="s">
        <v>1036</v>
      </c>
    </row>
    <row r="22" ht="12.75">
      <c r="E22" s="4" t="s">
        <v>1037</v>
      </c>
    </row>
    <row r="23" ht="12.75">
      <c r="E23" s="4" t="s">
        <v>1038</v>
      </c>
    </row>
    <row r="27" spans="2:3" ht="12.75">
      <c r="B27" s="633" t="s">
        <v>1039</v>
      </c>
      <c r="C27" s="633"/>
    </row>
    <row r="29" spans="2:5" ht="12.75">
      <c r="B29" s="4" t="s">
        <v>1040</v>
      </c>
      <c r="E29" s="285">
        <v>35916426.81</v>
      </c>
    </row>
    <row r="30" spans="2:5" ht="12.75">
      <c r="B30" s="4" t="s">
        <v>1041</v>
      </c>
      <c r="E30" s="285">
        <v>42968299.88</v>
      </c>
    </row>
    <row r="31" spans="2:5" ht="12.75">
      <c r="B31" s="4" t="s">
        <v>1042</v>
      </c>
      <c r="E31" s="285">
        <v>7051873.07</v>
      </c>
    </row>
    <row r="32" spans="2:5" ht="12.75">
      <c r="B32" s="4" t="s">
        <v>1043</v>
      </c>
      <c r="E32" s="285">
        <v>764940</v>
      </c>
    </row>
    <row r="33" spans="2:5" ht="12.75">
      <c r="B33" s="4" t="s">
        <v>1044</v>
      </c>
      <c r="E33" s="285">
        <v>6286933.07</v>
      </c>
    </row>
    <row r="36" spans="2:3" ht="12.75">
      <c r="B36" s="633" t="s">
        <v>1045</v>
      </c>
      <c r="C36" s="633"/>
    </row>
    <row r="38" spans="2:5" ht="12.75">
      <c r="B38" s="4" t="s">
        <v>1046</v>
      </c>
      <c r="E38" s="285">
        <v>4338434.85</v>
      </c>
    </row>
    <row r="39" spans="2:5" ht="12.75">
      <c r="B39" s="4" t="s">
        <v>1047</v>
      </c>
      <c r="E39" s="285">
        <v>6611121.51</v>
      </c>
    </row>
    <row r="40" spans="2:5" ht="12.75">
      <c r="B40" s="4" t="s">
        <v>1042</v>
      </c>
      <c r="E40" s="634">
        <v>2272686.66</v>
      </c>
    </row>
    <row r="41" spans="2:5" ht="12.75">
      <c r="B41" s="4" t="s">
        <v>1043</v>
      </c>
      <c r="E41" s="285">
        <v>1269010</v>
      </c>
    </row>
    <row r="42" spans="2:5" ht="12.75">
      <c r="B42" s="4" t="s">
        <v>1044</v>
      </c>
      <c r="E42" s="285">
        <v>1003676.66</v>
      </c>
    </row>
    <row r="45" spans="2:4" ht="12.75">
      <c r="B45" s="633" t="s">
        <v>1048</v>
      </c>
      <c r="C45" s="633"/>
      <c r="D45" s="633"/>
    </row>
    <row r="47" spans="2:5" ht="12.75">
      <c r="B47" s="4" t="s">
        <v>1049</v>
      </c>
      <c r="E47" s="285">
        <f>E29+E38</f>
        <v>40254861.660000004</v>
      </c>
    </row>
    <row r="48" spans="2:5" ht="12.75">
      <c r="B48" s="4" t="s">
        <v>1050</v>
      </c>
      <c r="E48" s="285">
        <f>E30+E39</f>
        <v>49579421.39</v>
      </c>
    </row>
    <row r="49" spans="2:5" ht="12.75">
      <c r="B49" s="4" t="s">
        <v>1042</v>
      </c>
      <c r="E49" s="285">
        <f>SUM(E31+E40)</f>
        <v>9324559.73</v>
      </c>
    </row>
    <row r="50" spans="2:5" ht="12.75">
      <c r="B50" s="4" t="s">
        <v>1043</v>
      </c>
      <c r="E50" s="285">
        <f>E32+E41</f>
        <v>2033950</v>
      </c>
    </row>
    <row r="51" spans="2:5" ht="12.75">
      <c r="B51" s="4" t="s">
        <v>1044</v>
      </c>
      <c r="E51" s="285">
        <f>E33+E42</f>
        <v>7290609.73</v>
      </c>
    </row>
    <row r="54" ht="12.75">
      <c r="B54" s="4" t="s">
        <v>1051</v>
      </c>
    </row>
    <row r="55" ht="12.75">
      <c r="B55" s="4" t="s">
        <v>1052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 Bodnárová</cp:lastModifiedBy>
  <cp:lastPrinted>2012-05-31T08:27:55Z</cp:lastPrinted>
  <dcterms:modified xsi:type="dcterms:W3CDTF">2012-05-31T08:28:14Z</dcterms:modified>
  <cp:category/>
  <cp:version/>
  <cp:contentType/>
  <cp:contentStatus/>
</cp:coreProperties>
</file>